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31" i="24"/>
  <c r="C331"/>
  <c r="C7" i="3"/>
  <c r="D7"/>
  <c r="E7"/>
  <c r="F7"/>
  <c r="G7"/>
  <c r="H7"/>
  <c r="I7"/>
  <c r="J7"/>
  <c r="A330" i="24"/>
  <c r="C330"/>
  <c r="A31"/>
  <c r="C31"/>
  <c r="C19" i="21"/>
  <c r="D19"/>
  <c r="G19"/>
  <c r="K7" i="3" l="1"/>
  <c r="A21" i="24"/>
  <c r="C21"/>
  <c r="A329" l="1"/>
  <c r="C329"/>
  <c r="A328"/>
  <c r="C328"/>
  <c r="A327"/>
  <c r="C327"/>
  <c r="A326"/>
  <c r="C326"/>
  <c r="A325"/>
  <c r="C325"/>
  <c r="A324"/>
  <c r="C324"/>
  <c r="A321"/>
  <c r="A322"/>
  <c r="A323"/>
  <c r="C321"/>
  <c r="C322"/>
  <c r="C323"/>
  <c r="A320"/>
  <c r="C320"/>
  <c r="A314"/>
  <c r="A315"/>
  <c r="A316"/>
  <c r="C314"/>
  <c r="C315"/>
  <c r="C316"/>
  <c r="A317"/>
  <c r="A318"/>
  <c r="A319"/>
  <c r="C317"/>
  <c r="C318"/>
  <c r="C319"/>
  <c r="A311"/>
  <c r="A312"/>
  <c r="A313"/>
  <c r="C311"/>
  <c r="C312"/>
  <c r="C313"/>
  <c r="A310"/>
  <c r="C310"/>
  <c r="A308"/>
  <c r="A309"/>
  <c r="C308"/>
  <c r="C309"/>
  <c r="A307"/>
  <c r="C307"/>
  <c r="A305"/>
  <c r="A306"/>
  <c r="C305"/>
  <c r="C306"/>
  <c r="A304"/>
  <c r="C304"/>
  <c r="A303"/>
  <c r="C303"/>
  <c r="A302"/>
  <c r="C302"/>
  <c r="A301"/>
  <c r="C301"/>
  <c r="A300"/>
  <c r="C300"/>
  <c r="A299"/>
  <c r="C299"/>
  <c r="A298"/>
  <c r="C298"/>
  <c r="A295"/>
  <c r="A296"/>
  <c r="A297"/>
  <c r="C295"/>
  <c r="C296"/>
  <c r="C297"/>
  <c r="A292"/>
  <c r="A293"/>
  <c r="A294"/>
  <c r="C292"/>
  <c r="C293"/>
  <c r="C294"/>
  <c r="A289"/>
  <c r="A290"/>
  <c r="A291"/>
  <c r="C291"/>
  <c r="C290"/>
  <c r="C289"/>
  <c r="A286"/>
  <c r="A287"/>
  <c r="A288"/>
  <c r="C286"/>
  <c r="C287"/>
  <c r="C288"/>
  <c r="A285"/>
  <c r="C285"/>
  <c r="A284"/>
  <c r="C284"/>
  <c r="A283"/>
  <c r="C283"/>
  <c r="A282"/>
  <c r="C282"/>
  <c r="A281"/>
  <c r="C281"/>
  <c r="A280"/>
  <c r="C280"/>
  <c r="A279"/>
  <c r="C279"/>
  <c r="A276"/>
  <c r="C276"/>
  <c r="A270"/>
  <c r="A271"/>
  <c r="A272"/>
  <c r="A273"/>
  <c r="C270"/>
  <c r="C271"/>
  <c r="C272"/>
  <c r="C273"/>
  <c r="A277"/>
  <c r="A278"/>
  <c r="C277"/>
  <c r="C278"/>
  <c r="A275"/>
  <c r="C275"/>
  <c r="A274"/>
  <c r="C274"/>
  <c r="A269"/>
  <c r="C269"/>
  <c r="A268"/>
  <c r="C268"/>
  <c r="A267"/>
  <c r="C267"/>
  <c r="A263"/>
  <c r="A264"/>
  <c r="A265"/>
  <c r="C263"/>
  <c r="C264"/>
  <c r="C265"/>
  <c r="A262"/>
  <c r="A266"/>
  <c r="C262"/>
  <c r="C266"/>
  <c r="A260"/>
  <c r="A261"/>
  <c r="C260"/>
  <c r="C261"/>
  <c r="A258"/>
  <c r="A259"/>
  <c r="C258"/>
  <c r="C259"/>
  <c r="A256"/>
  <c r="A257"/>
  <c r="C256"/>
  <c r="C257"/>
  <c r="A254"/>
  <c r="A255"/>
  <c r="C254"/>
  <c r="C255"/>
  <c r="A252"/>
  <c r="A253"/>
  <c r="C252"/>
  <c r="C253"/>
  <c r="A250"/>
  <c r="A251"/>
  <c r="C250"/>
  <c r="C251"/>
  <c r="A248"/>
  <c r="A249"/>
  <c r="C248"/>
  <c r="C249"/>
  <c r="A246"/>
  <c r="A247"/>
  <c r="C246"/>
  <c r="C247"/>
  <c r="A244"/>
  <c r="A245"/>
  <c r="C244"/>
  <c r="C245"/>
  <c r="A243"/>
  <c r="C243"/>
  <c r="A242"/>
  <c r="C242"/>
  <c r="A241"/>
  <c r="C241"/>
  <c r="A240"/>
  <c r="C240"/>
  <c r="A239"/>
  <c r="C239"/>
  <c r="A238"/>
  <c r="C238"/>
  <c r="A237"/>
  <c r="C237"/>
  <c r="A236"/>
  <c r="C236"/>
  <c r="A235"/>
  <c r="C235"/>
  <c r="A234"/>
  <c r="C234"/>
  <c r="A233"/>
  <c r="C233"/>
  <c r="A232"/>
  <c r="C232"/>
  <c r="A231"/>
  <c r="C231"/>
  <c r="A230"/>
  <c r="C230"/>
  <c r="A229"/>
  <c r="C229"/>
  <c r="A228"/>
  <c r="C228"/>
  <c r="A227"/>
  <c r="C227"/>
  <c r="A226"/>
  <c r="C226"/>
  <c r="A225"/>
  <c r="C225"/>
  <c r="A224"/>
  <c r="C224"/>
  <c r="A212"/>
  <c r="A213"/>
  <c r="C212"/>
  <c r="C213"/>
  <c r="A223"/>
  <c r="C223"/>
  <c r="A222"/>
  <c r="C222"/>
  <c r="A221"/>
  <c r="C221"/>
  <c r="A220"/>
  <c r="C220"/>
  <c r="A216"/>
  <c r="C216"/>
  <c r="A219"/>
  <c r="C219"/>
  <c r="A218"/>
  <c r="C218"/>
  <c r="A217"/>
  <c r="C217"/>
  <c r="A215"/>
  <c r="C215"/>
  <c r="A214"/>
  <c r="C214"/>
  <c r="A211"/>
  <c r="C211"/>
  <c r="A210"/>
  <c r="C210"/>
  <c r="A209"/>
  <c r="C209"/>
  <c r="A208"/>
  <c r="C208"/>
  <c r="A207"/>
  <c r="C207"/>
  <c r="A206"/>
  <c r="C206"/>
  <c r="A205"/>
  <c r="C205"/>
  <c r="A204"/>
  <c r="C204"/>
  <c r="A201"/>
  <c r="A202"/>
  <c r="A203"/>
  <c r="C201"/>
  <c r="C202"/>
  <c r="C203"/>
  <c r="A200"/>
  <c r="C200"/>
  <c r="A199"/>
  <c r="C199"/>
  <c r="A198"/>
  <c r="C198"/>
  <c r="A197"/>
  <c r="C197"/>
  <c r="A196"/>
  <c r="C196"/>
  <c r="A195"/>
  <c r="C195"/>
  <c r="A194"/>
  <c r="C194"/>
  <c r="A193"/>
  <c r="C193"/>
  <c r="A190"/>
  <c r="C190"/>
  <c r="A192"/>
  <c r="C192"/>
  <c r="A191"/>
  <c r="C191"/>
  <c r="C23" i="21"/>
  <c r="D23"/>
  <c r="G23"/>
  <c r="A188" i="24"/>
  <c r="A189"/>
  <c r="C188"/>
  <c r="C189"/>
  <c r="A187"/>
  <c r="C187"/>
  <c r="A185"/>
  <c r="A186"/>
  <c r="C185"/>
  <c r="C186"/>
  <c r="A184"/>
  <c r="C184"/>
  <c r="A182"/>
  <c r="A183"/>
  <c r="C182"/>
  <c r="C183"/>
  <c r="A181"/>
  <c r="C181"/>
  <c r="A180"/>
  <c r="C180"/>
  <c r="G2" i="21"/>
  <c r="G3"/>
  <c r="G4"/>
  <c r="G5"/>
  <c r="G6"/>
  <c r="G7"/>
  <c r="G8"/>
  <c r="G9"/>
  <c r="G10"/>
  <c r="G11"/>
  <c r="G12"/>
  <c r="G13"/>
  <c r="G14"/>
  <c r="G15"/>
  <c r="G16"/>
  <c r="G17"/>
  <c r="G18"/>
  <c r="G20"/>
  <c r="G21"/>
  <c r="G22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A173" i="24"/>
  <c r="C173"/>
  <c r="A170"/>
  <c r="C170"/>
  <c r="A179"/>
  <c r="C179"/>
  <c r="A174"/>
  <c r="A175"/>
  <c r="A176"/>
  <c r="A177"/>
  <c r="A178"/>
  <c r="C174"/>
  <c r="C175"/>
  <c r="C176"/>
  <c r="C177"/>
  <c r="C178"/>
  <c r="A172"/>
  <c r="C172"/>
  <c r="A171"/>
  <c r="C171"/>
  <c r="A169"/>
  <c r="C169"/>
  <c r="A168"/>
  <c r="C168"/>
  <c r="A167"/>
  <c r="C167"/>
  <c r="A164"/>
  <c r="A165"/>
  <c r="A166"/>
  <c r="C164"/>
  <c r="C165"/>
  <c r="C166"/>
  <c r="A154"/>
  <c r="C154"/>
  <c r="A163"/>
  <c r="C163"/>
  <c r="A162"/>
  <c r="C162"/>
  <c r="A161"/>
  <c r="C161"/>
  <c r="A160"/>
  <c r="C160"/>
  <c r="A159"/>
  <c r="C159"/>
  <c r="A158"/>
  <c r="C158"/>
  <c r="A157"/>
  <c r="C157"/>
  <c r="A156"/>
  <c r="C156"/>
  <c r="A155"/>
  <c r="C155"/>
  <c r="A153"/>
  <c r="C153"/>
  <c r="A152"/>
  <c r="C152"/>
  <c r="A151"/>
  <c r="C151"/>
  <c r="A150"/>
  <c r="C150"/>
  <c r="A149"/>
  <c r="C149"/>
  <c r="A148"/>
  <c r="C148"/>
  <c r="A143"/>
  <c r="C143"/>
  <c r="A147"/>
  <c r="C147"/>
  <c r="A146"/>
  <c r="C146"/>
  <c r="A145"/>
  <c r="C145"/>
  <c r="A144"/>
  <c r="C144"/>
  <c r="A142"/>
  <c r="C142"/>
  <c r="A141"/>
  <c r="C141"/>
  <c r="A140"/>
  <c r="C140"/>
  <c r="A139"/>
  <c r="C139"/>
  <c r="A136"/>
  <c r="A137"/>
  <c r="A138"/>
  <c r="C136"/>
  <c r="C137"/>
  <c r="C138"/>
  <c r="A135"/>
  <c r="C135"/>
  <c r="A134"/>
  <c r="C134"/>
  <c r="A133"/>
  <c r="C133"/>
  <c r="A132"/>
  <c r="C132"/>
  <c r="A131"/>
  <c r="C131"/>
  <c r="A130"/>
  <c r="C130"/>
  <c r="A122"/>
  <c r="C122"/>
  <c r="A119"/>
  <c r="A120"/>
  <c r="A121"/>
  <c r="A123"/>
  <c r="A124"/>
  <c r="C119"/>
  <c r="C120"/>
  <c r="C121"/>
  <c r="C123"/>
  <c r="C124"/>
  <c r="A116"/>
  <c r="A117"/>
  <c r="A118"/>
  <c r="C116"/>
  <c r="C117"/>
  <c r="C118"/>
  <c r="A113"/>
  <c r="A114"/>
  <c r="A115"/>
  <c r="C113"/>
  <c r="C114"/>
  <c r="C115"/>
  <c r="A129"/>
  <c r="C129"/>
  <c r="A128"/>
  <c r="C128"/>
  <c r="A127"/>
  <c r="C127"/>
  <c r="A126"/>
  <c r="C126"/>
  <c r="A125"/>
  <c r="C125"/>
  <c r="A112"/>
  <c r="C112"/>
  <c r="A111"/>
  <c r="C111"/>
  <c r="A110"/>
  <c r="C110"/>
  <c r="A109"/>
  <c r="C109"/>
  <c r="A108"/>
  <c r="C108"/>
  <c r="A107"/>
  <c r="C107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2"/>
  <c r="C23"/>
  <c r="C24"/>
  <c r="C25"/>
  <c r="C26"/>
  <c r="C27"/>
  <c r="C28"/>
  <c r="C29"/>
  <c r="C30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A23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69"/>
  <c r="A70"/>
  <c r="A71"/>
  <c r="A68"/>
  <c r="A67"/>
  <c r="A66"/>
  <c r="A65"/>
  <c r="A64"/>
  <c r="A63"/>
  <c r="A62"/>
  <c r="A61"/>
  <c r="A6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2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C40" i="21"/>
  <c r="D40"/>
  <c r="C28" i="3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C3"/>
  <c r="C4"/>
  <c r="C5"/>
  <c r="C6"/>
  <c r="C8"/>
  <c r="C9"/>
  <c r="C10"/>
  <c r="D3"/>
  <c r="D4"/>
  <c r="D5"/>
  <c r="D6"/>
  <c r="D8"/>
  <c r="D9"/>
  <c r="D10"/>
  <c r="E3"/>
  <c r="E4"/>
  <c r="E5"/>
  <c r="E6"/>
  <c r="E8"/>
  <c r="E9"/>
  <c r="E10"/>
  <c r="F3"/>
  <c r="F4"/>
  <c r="F5"/>
  <c r="F6"/>
  <c r="F8"/>
  <c r="F9"/>
  <c r="F10"/>
  <c r="G3"/>
  <c r="G4"/>
  <c r="G5"/>
  <c r="G6"/>
  <c r="G8"/>
  <c r="G9"/>
  <c r="G10"/>
  <c r="H3"/>
  <c r="H4"/>
  <c r="H5"/>
  <c r="H6"/>
  <c r="H8"/>
  <c r="H9"/>
  <c r="H10"/>
  <c r="I3"/>
  <c r="I4"/>
  <c r="I5"/>
  <c r="I6"/>
  <c r="I8"/>
  <c r="I9"/>
  <c r="I10"/>
  <c r="J3"/>
  <c r="J4"/>
  <c r="J5"/>
  <c r="J6"/>
  <c r="J8"/>
  <c r="J9"/>
  <c r="J10"/>
  <c r="C2"/>
  <c r="D2"/>
  <c r="E2"/>
  <c r="F2"/>
  <c r="G2"/>
  <c r="H2"/>
  <c r="I2"/>
  <c r="J2"/>
  <c r="C14"/>
  <c r="D14"/>
  <c r="E14"/>
  <c r="F14"/>
  <c r="G14"/>
  <c r="H14"/>
  <c r="I14"/>
  <c r="J14"/>
  <c r="K44" l="1"/>
  <c r="K36"/>
  <c r="K28"/>
  <c r="K48"/>
  <c r="K40"/>
  <c r="K32"/>
  <c r="K45"/>
  <c r="K37"/>
  <c r="K29"/>
  <c r="K46"/>
  <c r="K38"/>
  <c r="K30"/>
  <c r="K47"/>
  <c r="K39"/>
  <c r="K31"/>
  <c r="K43"/>
  <c r="K35"/>
  <c r="K50"/>
  <c r="K42"/>
  <c r="K34"/>
  <c r="K49"/>
  <c r="K41"/>
  <c r="K33"/>
  <c r="K5"/>
  <c r="K4"/>
  <c r="K3"/>
  <c r="K10"/>
  <c r="K9"/>
  <c r="K8"/>
  <c r="K6"/>
  <c r="K2"/>
  <c r="K14"/>
  <c r="F2" i="1"/>
  <c r="D46"/>
  <c r="C41" i="21" s="1"/>
  <c r="D47" i="1"/>
  <c r="D48"/>
  <c r="D49"/>
  <c r="C44" i="21" s="1"/>
  <c r="D50" i="1"/>
  <c r="C45" i="21" s="1"/>
  <c r="D51" i="1"/>
  <c r="D52"/>
  <c r="D53"/>
  <c r="D54"/>
  <c r="C49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47" i="21"/>
  <c r="C48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F53" s="1"/>
  <c r="B54"/>
  <c r="F54" s="1"/>
  <c r="B45"/>
  <c r="F45" s="1"/>
  <c r="C42" i="21"/>
  <c r="C43"/>
  <c r="C46"/>
  <c r="C114" i="3" l="1"/>
  <c r="D114"/>
  <c r="E114"/>
  <c r="F114"/>
  <c r="G114"/>
  <c r="H114"/>
  <c r="I114"/>
  <c r="J114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58"/>
  <c r="D58"/>
  <c r="E58"/>
  <c r="F58"/>
  <c r="G58"/>
  <c r="H58"/>
  <c r="I58"/>
  <c r="J58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H54" i="1"/>
  <c r="C54"/>
  <c r="E54" s="1"/>
  <c r="H53"/>
  <c r="C53"/>
  <c r="E53" s="1"/>
  <c r="H52"/>
  <c r="C52"/>
  <c r="E52" s="1"/>
  <c r="H51"/>
  <c r="C51"/>
  <c r="E51" s="1"/>
  <c r="H50"/>
  <c r="C50"/>
  <c r="E50" s="1"/>
  <c r="D45" i="21" s="1"/>
  <c r="C49" i="1"/>
  <c r="E49" s="1"/>
  <c r="C48"/>
  <c r="E48" s="1"/>
  <c r="D43" i="21" s="1"/>
  <c r="H47" i="1"/>
  <c r="C47"/>
  <c r="E47" s="1"/>
  <c r="H46"/>
  <c r="C46"/>
  <c r="E46" s="1"/>
  <c r="H45"/>
  <c r="C45"/>
  <c r="E45" s="1"/>
  <c r="C3" i="21"/>
  <c r="C4"/>
  <c r="C5"/>
  <c r="C6"/>
  <c r="C7"/>
  <c r="C8"/>
  <c r="C9"/>
  <c r="C10"/>
  <c r="C11"/>
  <c r="C12"/>
  <c r="C13"/>
  <c r="C14"/>
  <c r="C15"/>
  <c r="C16"/>
  <c r="C17"/>
  <c r="C18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1" i="21" s="1"/>
  <c r="C11" i="1"/>
  <c r="E11" s="1"/>
  <c r="G11" s="1"/>
  <c r="C12"/>
  <c r="E12" s="1"/>
  <c r="D32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2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20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31" i="21" s="1"/>
  <c r="C34" i="1"/>
  <c r="E34" s="1"/>
  <c r="D34" i="21" s="1"/>
  <c r="C35" i="1"/>
  <c r="E35" s="1"/>
  <c r="C36"/>
  <c r="E36" s="1"/>
  <c r="D24" i="21" s="1"/>
  <c r="C37" i="1"/>
  <c r="E37" s="1"/>
  <c r="G37" s="1"/>
  <c r="C38"/>
  <c r="E38" s="1"/>
  <c r="C39"/>
  <c r="E39" s="1"/>
  <c r="G39" s="1"/>
  <c r="C40"/>
  <c r="E40" s="1"/>
  <c r="C41"/>
  <c r="E41" s="1"/>
  <c r="D37" i="21" s="1"/>
  <c r="C42" i="1"/>
  <c r="E42" s="1"/>
  <c r="D38" i="21" s="1"/>
  <c r="C43" i="1"/>
  <c r="E43" s="1"/>
  <c r="C44"/>
  <c r="E44" s="1"/>
  <c r="E21"/>
  <c r="G21" s="1"/>
  <c r="H33"/>
  <c r="H6" l="1"/>
  <c r="I54"/>
  <c r="D49" i="21"/>
  <c r="J54" i="1"/>
  <c r="I52"/>
  <c r="D47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49"/>
  <c r="D44" i="21"/>
  <c r="I53" i="1"/>
  <c r="D48" i="21"/>
  <c r="H31" i="1"/>
  <c r="F31"/>
  <c r="H40"/>
  <c r="F40"/>
  <c r="H32"/>
  <c r="F32"/>
  <c r="I47"/>
  <c r="D42" i="21"/>
  <c r="H17" i="1"/>
  <c r="F17"/>
  <c r="H7"/>
  <c r="F7"/>
  <c r="H26"/>
  <c r="F26"/>
  <c r="H18"/>
  <c r="F18"/>
  <c r="I46"/>
  <c r="D41" i="21"/>
  <c r="I51" i="1"/>
  <c r="D46" i="21"/>
  <c r="K114" i="3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3"/>
  <c r="K94"/>
  <c r="K92"/>
  <c r="K91"/>
  <c r="K90"/>
  <c r="K89"/>
  <c r="K88"/>
  <c r="K87"/>
  <c r="K86"/>
  <c r="K85"/>
  <c r="K83"/>
  <c r="K84"/>
  <c r="K82"/>
  <c r="K81"/>
  <c r="K80"/>
  <c r="K79"/>
  <c r="K78"/>
  <c r="K77"/>
  <c r="K76"/>
  <c r="K75"/>
  <c r="K74"/>
  <c r="K73"/>
  <c r="K72"/>
  <c r="K58"/>
  <c r="K71"/>
  <c r="K70"/>
  <c r="K69"/>
  <c r="K68"/>
  <c r="K66"/>
  <c r="K67"/>
  <c r="K65"/>
  <c r="K64"/>
  <c r="K62"/>
  <c r="K63"/>
  <c r="K61"/>
  <c r="K60"/>
  <c r="K59"/>
  <c r="K57"/>
  <c r="K56"/>
  <c r="K55"/>
  <c r="K54"/>
  <c r="K53"/>
  <c r="K52"/>
  <c r="K51"/>
  <c r="K27"/>
  <c r="K26"/>
  <c r="K25"/>
  <c r="K24"/>
  <c r="K23"/>
  <c r="K22"/>
  <c r="K21"/>
  <c r="K20"/>
  <c r="K19"/>
  <c r="K18"/>
  <c r="K17"/>
  <c r="K16"/>
  <c r="K15"/>
  <c r="K13"/>
  <c r="K12"/>
  <c r="K11"/>
  <c r="J53" i="1"/>
  <c r="G54"/>
  <c r="J52"/>
  <c r="G53"/>
  <c r="J51"/>
  <c r="G52"/>
  <c r="G51"/>
  <c r="J50"/>
  <c r="I50"/>
  <c r="G50"/>
  <c r="H22"/>
  <c r="H27"/>
  <c r="H35"/>
  <c r="J49"/>
  <c r="G49"/>
  <c r="H49"/>
  <c r="I48"/>
  <c r="G48"/>
  <c r="J48"/>
  <c r="J47"/>
  <c r="H48"/>
  <c r="J46"/>
  <c r="G47"/>
  <c r="H44"/>
  <c r="H4"/>
  <c r="G46"/>
  <c r="H36"/>
  <c r="D39" i="21"/>
  <c r="G35" i="1"/>
  <c r="G27"/>
  <c r="J27"/>
  <c r="D27" i="21"/>
  <c r="I19" i="1"/>
  <c r="G19"/>
  <c r="J19"/>
  <c r="D33" i="21"/>
  <c r="G3" i="1"/>
  <c r="J3"/>
  <c r="I3"/>
  <c r="I45"/>
  <c r="J45"/>
  <c r="G45"/>
  <c r="G43"/>
  <c r="J43"/>
  <c r="G29"/>
  <c r="J29"/>
  <c r="I29"/>
  <c r="G13"/>
  <c r="J13"/>
  <c r="I13"/>
  <c r="D25" i="21"/>
  <c r="G5" i="1"/>
  <c r="J5"/>
  <c r="I5"/>
  <c r="D35" i="21"/>
  <c r="D9"/>
  <c r="J22" i="1"/>
  <c r="I15"/>
  <c r="D13" i="21"/>
  <c r="I31" i="1"/>
  <c r="G14"/>
  <c r="I14"/>
  <c r="J14"/>
  <c r="D26" i="21"/>
  <c r="G6" i="1"/>
  <c r="D4" i="21"/>
  <c r="I6" i="1"/>
  <c r="J6"/>
  <c r="G40"/>
  <c r="I40"/>
  <c r="D36" i="21"/>
  <c r="G24" i="1"/>
  <c r="I24"/>
  <c r="G16"/>
  <c r="I16"/>
  <c r="D28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9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C2" i="21" l="1"/>
  <c r="D2"/>
  <c r="H2" i="1"/>
  <c r="C2"/>
  <c r="E2" s="1"/>
  <c r="D30" i="21" s="1"/>
  <c r="C5" i="25" l="1"/>
  <c r="D5"/>
  <c r="F5"/>
  <c r="E5"/>
  <c r="I2" i="1"/>
  <c r="J2"/>
  <c r="G2"/>
  <c r="T4" i="25" l="1"/>
  <c r="S4"/>
  <c r="B7"/>
  <c r="B6"/>
  <c r="S3"/>
  <c r="S2"/>
  <c r="S1"/>
  <c r="J5" l="1"/>
  <c r="H5"/>
  <c r="K5"/>
  <c r="Q5"/>
  <c r="L5"/>
  <c r="M5"/>
  <c r="N5"/>
  <c r="O5"/>
  <c r="G5"/>
  <c r="P5"/>
  <c r="I5"/>
  <c r="E1" l="1"/>
  <c r="B8" s="1"/>
  <c r="B9"/>
  <c r="L9" l="1"/>
  <c r="M9"/>
  <c r="P9"/>
  <c r="O9"/>
  <c r="R9"/>
  <c r="Q9"/>
  <c r="N9"/>
  <c r="K9"/>
  <c r="J9"/>
  <c r="C9"/>
  <c r="G9"/>
  <c r="E9"/>
  <c r="D9"/>
  <c r="B10"/>
  <c r="F9"/>
  <c r="H9"/>
  <c r="I9"/>
  <c r="Q10" l="1"/>
  <c r="O10"/>
  <c r="M10"/>
  <c r="P10"/>
  <c r="L10"/>
  <c r="R10"/>
  <c r="N10"/>
  <c r="K10"/>
  <c r="J10"/>
  <c r="C10"/>
  <c r="I10"/>
  <c r="H10"/>
  <c r="B11"/>
  <c r="G10"/>
  <c r="F10"/>
  <c r="E10"/>
  <c r="D10"/>
  <c r="O11" l="1"/>
  <c r="N11"/>
  <c r="P11"/>
  <c r="Q11"/>
  <c r="L11"/>
  <c r="R11"/>
  <c r="M11"/>
  <c r="J11"/>
  <c r="K11"/>
  <c r="F11"/>
  <c r="C11"/>
  <c r="B12"/>
  <c r="E11"/>
  <c r="D11"/>
  <c r="H11"/>
  <c r="G11"/>
  <c r="I11"/>
  <c r="L12" l="1"/>
  <c r="O12"/>
  <c r="P12"/>
  <c r="M12"/>
  <c r="N12"/>
  <c r="Q12"/>
  <c r="R12"/>
  <c r="J12"/>
  <c r="K12"/>
  <c r="B13"/>
  <c r="D12"/>
  <c r="F12"/>
  <c r="C12"/>
  <c r="I12"/>
  <c r="G12"/>
  <c r="E12"/>
  <c r="H12"/>
  <c r="P13" l="1"/>
  <c r="Q13"/>
  <c r="N13"/>
  <c r="R13"/>
  <c r="O13"/>
  <c r="M13"/>
  <c r="L13"/>
  <c r="J13"/>
  <c r="K13"/>
  <c r="D13"/>
  <c r="G13"/>
  <c r="F13"/>
  <c r="H13"/>
  <c r="B14"/>
  <c r="E13"/>
  <c r="C13"/>
  <c r="I13"/>
  <c r="R14" l="1"/>
  <c r="L14"/>
  <c r="O14"/>
  <c r="P14"/>
  <c r="Q14"/>
  <c r="M14"/>
  <c r="N14"/>
  <c r="J14"/>
  <c r="K14"/>
  <c r="B15"/>
  <c r="F14"/>
  <c r="G14"/>
  <c r="I14"/>
  <c r="H14"/>
  <c r="E14"/>
  <c r="C14"/>
  <c r="D14"/>
  <c r="N15" l="1"/>
  <c r="P15"/>
  <c r="Q15"/>
  <c r="M15"/>
  <c r="R15"/>
  <c r="L15"/>
  <c r="O15"/>
  <c r="J15"/>
  <c r="K15"/>
  <c r="I15"/>
  <c r="B16"/>
  <c r="G15"/>
  <c r="E15"/>
  <c r="C15"/>
  <c r="H15"/>
  <c r="D15"/>
  <c r="F15"/>
  <c r="O16" l="1"/>
  <c r="M16"/>
  <c r="L16"/>
  <c r="P16"/>
  <c r="Q16"/>
  <c r="R16"/>
  <c r="N16"/>
  <c r="J16"/>
  <c r="K16"/>
  <c r="G16"/>
  <c r="H16"/>
  <c r="B17"/>
  <c r="F16"/>
  <c r="I16"/>
  <c r="E16"/>
  <c r="C16"/>
  <c r="D16"/>
  <c r="Q17" l="1"/>
  <c r="M17"/>
  <c r="R17"/>
  <c r="O17"/>
  <c r="N17"/>
  <c r="P17"/>
  <c r="L17"/>
  <c r="K17"/>
  <c r="J17"/>
  <c r="G17"/>
  <c r="B18"/>
  <c r="C17"/>
  <c r="I17"/>
  <c r="H17"/>
  <c r="F17"/>
  <c r="E17"/>
  <c r="D17"/>
  <c r="R18" l="1"/>
  <c r="M18"/>
  <c r="L18"/>
  <c r="O18"/>
  <c r="P18"/>
  <c r="Q18"/>
  <c r="N18"/>
  <c r="J18"/>
  <c r="K18"/>
  <c r="F18"/>
  <c r="I18"/>
  <c r="D18"/>
  <c r="C18"/>
  <c r="B19"/>
  <c r="E18"/>
  <c r="G18"/>
  <c r="H18"/>
  <c r="R19" l="1"/>
  <c r="Q19"/>
  <c r="L19"/>
  <c r="N19"/>
  <c r="P19"/>
  <c r="M19"/>
  <c r="O19"/>
  <c r="J19"/>
  <c r="K19"/>
  <c r="E19"/>
  <c r="B20"/>
  <c r="C19"/>
  <c r="H19"/>
  <c r="D19"/>
  <c r="F19"/>
  <c r="I19"/>
  <c r="G19"/>
  <c r="L20" l="1"/>
  <c r="O20"/>
  <c r="M20"/>
  <c r="N20"/>
  <c r="P20"/>
  <c r="Q20"/>
  <c r="R20"/>
  <c r="K20"/>
  <c r="J20"/>
  <c r="D20"/>
  <c r="E20"/>
  <c r="B21"/>
  <c r="C20"/>
  <c r="I20"/>
  <c r="G20"/>
  <c r="F20"/>
  <c r="H20"/>
  <c r="O21" l="1"/>
  <c r="M21"/>
  <c r="P21"/>
  <c r="N21"/>
  <c r="R21"/>
  <c r="L21"/>
  <c r="Q21"/>
  <c r="J21"/>
  <c r="K21"/>
  <c r="I21"/>
  <c r="F21"/>
  <c r="B22"/>
  <c r="C21"/>
  <c r="E21"/>
  <c r="G21"/>
  <c r="H21"/>
  <c r="D21"/>
  <c r="P22" l="1"/>
  <c r="O22"/>
  <c r="N22"/>
  <c r="M22"/>
  <c r="R22"/>
  <c r="L22"/>
  <c r="Q22"/>
  <c r="K22"/>
  <c r="J22"/>
  <c r="F22"/>
  <c r="H22"/>
  <c r="D22"/>
  <c r="C22"/>
  <c r="E22"/>
  <c r="G22"/>
  <c r="I22"/>
  <c r="B23"/>
  <c r="L23" l="1"/>
  <c r="P23"/>
  <c r="N23"/>
  <c r="Q23"/>
  <c r="M23"/>
  <c r="R23"/>
  <c r="O23"/>
  <c r="J23"/>
  <c r="K23"/>
  <c r="D23"/>
  <c r="B24"/>
  <c r="E23"/>
  <c r="C23"/>
  <c r="G23"/>
  <c r="F23"/>
  <c r="I23"/>
  <c r="H23"/>
  <c r="R24" l="1"/>
  <c r="L24"/>
  <c r="M24"/>
  <c r="N24"/>
  <c r="Q24"/>
  <c r="O24"/>
  <c r="P24"/>
  <c r="K24"/>
  <c r="J24"/>
  <c r="B25"/>
  <c r="D24"/>
  <c r="F24"/>
  <c r="G24"/>
  <c r="H24"/>
  <c r="E24"/>
  <c r="I24"/>
  <c r="C24"/>
  <c r="R25" l="1"/>
  <c r="P25"/>
  <c r="O25"/>
  <c r="L25"/>
  <c r="M25"/>
  <c r="Q25"/>
  <c r="N25"/>
  <c r="K25"/>
  <c r="J25"/>
  <c r="H25"/>
  <c r="G25"/>
  <c r="F25"/>
  <c r="B26"/>
  <c r="I25"/>
  <c r="E25"/>
  <c r="C25"/>
  <c r="D25"/>
  <c r="Q26" l="1"/>
  <c r="P26"/>
  <c r="M26"/>
  <c r="N26"/>
  <c r="L26"/>
  <c r="O26"/>
  <c r="R26"/>
  <c r="D26"/>
  <c r="B27"/>
  <c r="G26"/>
  <c r="E26"/>
  <c r="H26"/>
  <c r="I26"/>
  <c r="C26"/>
  <c r="F26"/>
  <c r="K26"/>
  <c r="J26"/>
  <c r="R27" l="1"/>
  <c r="M27"/>
  <c r="Q27"/>
  <c r="O27"/>
  <c r="P27"/>
  <c r="N27"/>
  <c r="L27"/>
  <c r="C27"/>
  <c r="I27"/>
  <c r="K27"/>
  <c r="B28"/>
  <c r="F27"/>
  <c r="G27"/>
  <c r="H27"/>
  <c r="J27"/>
  <c r="D27"/>
  <c r="E27"/>
  <c r="O28" l="1"/>
  <c r="P28"/>
  <c r="R28"/>
  <c r="M28"/>
  <c r="L28"/>
  <c r="N28"/>
  <c r="Q28"/>
  <c r="D28"/>
  <c r="H28"/>
  <c r="I28"/>
  <c r="C28"/>
  <c r="G28"/>
  <c r="K28"/>
  <c r="E28"/>
  <c r="J28"/>
  <c r="F28"/>
  <c r="B29"/>
  <c r="R29" l="1"/>
  <c r="N29"/>
  <c r="Q29"/>
  <c r="L29"/>
  <c r="M29"/>
  <c r="O29"/>
  <c r="P29"/>
  <c r="H29"/>
  <c r="J29"/>
  <c r="K29"/>
  <c r="C29"/>
  <c r="E29"/>
  <c r="I29"/>
  <c r="G29"/>
  <c r="F29"/>
  <c r="D29"/>
  <c r="B30"/>
  <c r="Q30" l="1"/>
  <c r="P30"/>
  <c r="L30"/>
  <c r="M30"/>
  <c r="N30"/>
  <c r="O30"/>
  <c r="R30"/>
  <c r="F30"/>
  <c r="D30"/>
  <c r="K30"/>
  <c r="J30"/>
  <c r="H30"/>
  <c r="G30"/>
  <c r="E30"/>
  <c r="I30"/>
  <c r="B31"/>
  <c r="C30"/>
  <c r="Q31" l="1"/>
  <c r="M31"/>
  <c r="N31"/>
  <c r="P31"/>
  <c r="L31"/>
  <c r="O31"/>
  <c r="R31"/>
  <c r="K31"/>
  <c r="C31"/>
  <c r="I31"/>
  <c r="D31"/>
  <c r="G31"/>
  <c r="E31"/>
  <c r="B32"/>
  <c r="J31"/>
  <c r="H31"/>
  <c r="F31"/>
  <c r="M32" l="1"/>
  <c r="O32"/>
  <c r="P32"/>
  <c r="L32"/>
  <c r="R32"/>
  <c r="Q32"/>
  <c r="N32"/>
  <c r="D32"/>
  <c r="K32"/>
  <c r="G32"/>
  <c r="J32"/>
  <c r="B33"/>
  <c r="E32"/>
  <c r="I32"/>
  <c r="C32"/>
  <c r="F32"/>
  <c r="H32"/>
  <c r="P33" l="1"/>
  <c r="L33"/>
  <c r="M33"/>
  <c r="Q33"/>
  <c r="O33"/>
  <c r="R33"/>
  <c r="N33"/>
  <c r="K33"/>
  <c r="F33"/>
  <c r="H33"/>
  <c r="G33"/>
  <c r="E33"/>
  <c r="I33"/>
  <c r="C33"/>
  <c r="B34"/>
  <c r="J33"/>
  <c r="D33"/>
  <c r="N34" l="1"/>
  <c r="L34"/>
  <c r="O34"/>
  <c r="P34"/>
  <c r="R34"/>
  <c r="Q34"/>
  <c r="M34"/>
  <c r="G34"/>
  <c r="B35"/>
  <c r="E34"/>
  <c r="K34"/>
  <c r="D34"/>
  <c r="F34"/>
  <c r="J34"/>
  <c r="C34"/>
  <c r="H34"/>
  <c r="I34"/>
  <c r="R35" l="1"/>
  <c r="N35"/>
  <c r="Q35"/>
  <c r="P35"/>
  <c r="M35"/>
  <c r="L35"/>
  <c r="O35"/>
  <c r="G35"/>
  <c r="C35"/>
  <c r="J35"/>
  <c r="E35"/>
  <c r="F35"/>
  <c r="B36"/>
  <c r="K35"/>
  <c r="I35"/>
  <c r="H35"/>
  <c r="D35"/>
  <c r="M36" l="1"/>
  <c r="P36"/>
  <c r="O36"/>
  <c r="N36"/>
  <c r="Q36"/>
  <c r="R36"/>
  <c r="L36"/>
  <c r="I36"/>
  <c r="E36"/>
  <c r="G36"/>
  <c r="D36"/>
  <c r="C36"/>
  <c r="B37"/>
  <c r="J36"/>
  <c r="H36"/>
  <c r="K36"/>
  <c r="F36"/>
  <c r="K37" l="1"/>
  <c r="N37"/>
  <c r="O37"/>
  <c r="R37"/>
  <c r="M37"/>
  <c r="P37"/>
  <c r="Q37"/>
  <c r="L37"/>
  <c r="J37"/>
  <c r="F37"/>
  <c r="B38"/>
  <c r="G37"/>
  <c r="E37"/>
  <c r="C37"/>
  <c r="H37"/>
  <c r="I37"/>
  <c r="D37"/>
  <c r="Q38" l="1"/>
  <c r="R38"/>
  <c r="K38"/>
  <c r="N38"/>
  <c r="M38"/>
  <c r="L38"/>
  <c r="O38"/>
  <c r="P38"/>
  <c r="J38"/>
  <c r="G38"/>
  <c r="B39"/>
  <c r="H38"/>
  <c r="E38"/>
  <c r="D38"/>
  <c r="C38"/>
  <c r="I38"/>
  <c r="F38"/>
  <c r="K39" l="1"/>
  <c r="R39"/>
  <c r="N39"/>
  <c r="O39"/>
  <c r="P39"/>
  <c r="L39"/>
  <c r="Q39"/>
  <c r="M39"/>
  <c r="J39"/>
  <c r="D39"/>
  <c r="G39"/>
  <c r="C39"/>
  <c r="H39"/>
  <c r="I39"/>
  <c r="E39"/>
  <c r="F39"/>
  <c r="B40"/>
  <c r="L40" l="1"/>
  <c r="N40"/>
  <c r="P40"/>
  <c r="M40"/>
  <c r="K40"/>
  <c r="R40"/>
  <c r="Q40"/>
  <c r="O40"/>
  <c r="J40"/>
  <c r="D40"/>
  <c r="C40"/>
  <c r="B41"/>
  <c r="E40"/>
  <c r="H40"/>
  <c r="F40"/>
  <c r="I40"/>
  <c r="G40"/>
  <c r="N41" l="1"/>
  <c r="O41"/>
  <c r="R41"/>
  <c r="L41"/>
  <c r="Q41"/>
  <c r="M41"/>
  <c r="P41"/>
  <c r="K41"/>
  <c r="J41"/>
  <c r="G41"/>
  <c r="E41"/>
  <c r="H41"/>
  <c r="C41"/>
  <c r="D41"/>
  <c r="B42"/>
  <c r="I41"/>
  <c r="F41"/>
  <c r="Q42" l="1"/>
  <c r="P42"/>
  <c r="K42"/>
  <c r="N42"/>
  <c r="L42"/>
  <c r="O42"/>
  <c r="R42"/>
  <c r="M42"/>
  <c r="J42"/>
  <c r="E42"/>
  <c r="I42"/>
  <c r="F42"/>
  <c r="H42"/>
  <c r="B43"/>
  <c r="D42"/>
  <c r="C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<sst xmlns="http://schemas.openxmlformats.org/spreadsheetml/2006/main" count="2061" uniqueCount="609">
  <si>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</si>
  <si>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</si>
  <si>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</si>
  <si>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</si>
  <si>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</si>
  <si>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</si>
  <si>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</si>
  <si>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</si>
  <si>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</si>
  <si>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</si>
  <si>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</si>
  <si>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</si>
  <si>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</si>
  <si>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</si>
  <si>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</si>
  <si>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</si>
  <si>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</si>
  <si>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</si>
  <si>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</si>
  <si>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</si>
  <si>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</si>
  <si>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</si>
  <si>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</si>
  <si>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</si>
  <si>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</si>
  <si>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</si>
  <si>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</si>
  <si>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</si>
  <si>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</si>
  <si>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</si>
  <si>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</si>
  <si>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</si>
  <si>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</si>
  <si>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</si>
  <si>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</si>
  <si>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</si>
  <si>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</si>
  <si>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</si>
  <si>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</si>
  <si>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</si>
  <si>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</si>
  <si>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</si>
  <si>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</si>
  <si>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</si>
  <si>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</si>
  <si>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</si>
  <si>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</si>
  <si>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</si>
  <si>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</si>
  <si>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</si>
  <si>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</si>
  <si>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</si>
  <si>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</si>
  <si>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</si>
  <si>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</si>
  <si>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</si>
  <si>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</si>
  <si>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</si>
  <si>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</si>
  <si>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</si>
  <si>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</si>
  <si>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</si>
  <si>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</si>
  <si>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</si>
  <si>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</si>
  <si>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</si>
  <si>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</si>
  <si>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</si>
  <si>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</si>
  <si>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</si>
  <si>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</si>
  <si>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</si>
  <si>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</si>
  <si>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</si>
  <si>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</si>
  <si>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</si>
  <si>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</si>
  <si>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</si>
  <si>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</si>
  <si>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</si>
  <si>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</si>
  <si>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</si>
  <si>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</si>
  <si>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</si>
  <si>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</si>
  <si>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</si>
  <si>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</si>
  <si>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</si>
  <si>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</si>
  <si>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</si>
  <si>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</si>
  <si>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</si>
  <si>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</si>
  <si>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</si>
  <si>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</si>
  <si>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</si>
  <si>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</si>
  <si>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</si>
  <si>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</si>
  <si>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</si>
  <si>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</si>
  <si>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</si>
  <si>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</si>
  <si>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</si>
  <si>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</si>
  <si>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</si>
  <si>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</si>
  <si>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</si>
  <si>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</si>
  <si>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</si>
  <si>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</si>
  <si>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</si>
  <si>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</si>
  <si>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</si>
  <si>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</si>
  <si>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</si>
  <si>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</si>
  <si>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</si>
  <si>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</si>
  <si>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</si>
  <si>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</si>
  <si>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</si>
  <si>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</si>
  <si>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</si>
  <si>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</si>
  <si>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</si>
  <si>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</si>
  <si>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</si>
  <si>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</si>
  <si>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</si>
  <si>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</si>
  <si>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</si>
  <si>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</si>
  <si>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</si>
  <si>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</si>
  <si>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</si>
  <si>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</si>
  <si>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</si>
  <si>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</si>
  <si>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</si>
  <si>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</si>
  <si>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</si>
  <si>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</si>
  <si>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</si>
  <si>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</si>
  <si>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</si>
  <si>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</si>
  <si>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</si>
  <si>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</si>
  <si>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</si>
  <si>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</si>
  <si>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</si>
  <si>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</si>
  <si>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</si>
  <si>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</si>
  <si>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</si>
  <si>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</si>
  <si>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</si>
  <si>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</si>
  <si>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</si>
  <si>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</si>
  <si>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</si>
  <si>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</si>
  <si>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</si>
  <si>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</si>
  <si>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</si>
  <si>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</si>
  <si>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</si>
  <si>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</si>
  <si>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</si>
  <si>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</si>
  <si>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</si>
  <si>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</si>
  <si>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</si>
  <si>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</si>
  <si>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</si>
  <si>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</si>
  <si>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</si>
  <si>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</si>
  <si>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</si>
  <si>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</si>
  <si>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</si>
  <si>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</si>
  <si>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</si>
  <si>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</si>
  <si>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</si>
  <si>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</si>
  <si>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</si>
  <si>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</si>
  <si>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</si>
  <si>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</si>
  <si>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</si>
  <si>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</si>
  <si>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</si>
  <si>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</si>
  <si>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</si>
  <si>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</si>
  <si>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</si>
  <si>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</si>
  <si>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</si>
  <si>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</si>
  <si>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</si>
  <si>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</si>
  <si>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</si>
  <si>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</si>
  <si>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</si>
  <si>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category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</si>
  <si>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</si>
  <si>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</si>
  <si>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</si>
  <si>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</si>
  <si>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</si>
  <si>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</si>
  <si>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</si>
  <si>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</si>
  <si>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</si>
  <si>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</si>
  <si>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</si>
  <si>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</si>
  <si>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</si>
  <si>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</si>
  <si>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</si>
  <si>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</si>
  <si>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</si>
  <si>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</si>
  <si>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</si>
  <si>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</si>
  <si>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</si>
  <si>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</si>
  <si>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</si>
  <si>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</si>
  <si>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</si>
  <si>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</si>
  <si>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</si>
  <si>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</si>
  <si>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</si>
  <si>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</si>
  <si>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</si>
  <si>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</si>
  <si>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</si>
  <si>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</si>
  <si>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</si>
  <si>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</si>
  <si>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</si>
  <si>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</si>
  <si>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</si>
  <si>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</si>
  <si>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</si>
  <si>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</si>
  <si>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</si>
  <si>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</si>
  <si>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</si>
  <si>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</si>
  <si>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</si>
  <si>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</si>
  <si>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</si>
  <si>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</si>
  <si>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</si>
  <si>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</si>
  <si>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</si>
  <si>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</si>
  <si>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</si>
  <si>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</si>
  <si>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</si>
  <si>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</si>
  <si>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</si>
  <si>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</si>
  <si>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</si>
  <si>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</si>
  <si>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</si>
  <si>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</si>
  <si>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</si>
  <si>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</si>
  <si>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</si>
  <si>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</si>
  <si>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</si>
  <si>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</si>
  <si>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</si>
  <si>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</si>
  <si>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</si>
  <si>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</si>
  <si>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Milestone\Teebpd\Model</t>
  </si>
  <si>
    <t>Category</t>
  </si>
  <si>
    <t>Product</t>
  </si>
  <si>
    <t>Product Details</t>
  </si>
  <si>
    <t>ProductImage</t>
  </si>
  <si>
    <t>Images for a product</t>
  </si>
  <si>
    <t>Product Images</t>
  </si>
  <si>
    <t>Products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</si>
  <si>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</si>
  <si>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</si>
  <si>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</si>
  <si>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</si>
  <si>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</si>
  <si>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</si>
  <si>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</si>
  <si>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</si>
  <si>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</si>
  <si>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</si>
  <si>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</si>
  <si>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</si>
  <si>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</si>
  <si>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</si>
  <si>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</si>
  <si>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</si>
  <si>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</si>
  <si>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</si>
  <si>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</si>
  <si>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</si>
  <si>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</si>
  <si>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</si>
  <si>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</si>
  <si>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belongsTo</t>
  </si>
  <si>
    <t>ProductCategory</t>
  </si>
  <si>
    <t>ProductImages</t>
  </si>
  <si>
    <t>Images of a product</t>
  </si>
  <si>
    <t>Images</t>
  </si>
  <si>
    <t>hasMany</t>
  </si>
  <si>
    <t>ProductWishlists</t>
  </si>
  <si>
    <t>belongsToMany</t>
  </si>
  <si>
    <t>BrandProducts</t>
  </si>
  <si>
    <t>CategoryProducts</t>
  </si>
  <si>
    <t>VisitorWishlistShared</t>
  </si>
  <si>
    <t>SharedWishlist</t>
  </si>
  <si>
    <t>WishlistAuthor</t>
  </si>
  <si>
    <t>Author</t>
  </si>
  <si>
    <t>Vendor</t>
  </si>
  <si>
    <t>hasOne</t>
  </si>
  <si>
    <t>WishlistNotes</t>
  </si>
  <si>
    <t>WishlistItems</t>
  </si>
  <si>
    <t>Items</t>
  </si>
  <si>
    <t>WishlistProducts</t>
  </si>
  <si>
    <t>All products in a wishlist</t>
  </si>
  <si>
    <t>WishlistNoteAuthor</t>
  </si>
  <si>
    <t>Added</t>
  </si>
  <si>
    <t>Removed</t>
  </si>
  <si>
    <t>WishlistProductNoteAuthor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</si>
  <si>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</si>
  <si>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</si>
  <si>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</si>
  <si>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</si>
  <si>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</si>
  <si>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</si>
  <si>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</si>
  <si>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</si>
  <si>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</si>
  <si>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</si>
  <si>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</si>
  <si>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refno</t>
  </si>
  <si>
    <t>ref2no</t>
  </si>
  <si>
    <t>itemserial</t>
  </si>
  <si>
    <t>Last ID</t>
  </si>
  <si>
    <t>['Public','Protected','System']</t>
  </si>
  <si>
    <t>product_type</t>
  </si>
  <si>
    <t>category_01</t>
  </si>
  <si>
    <t>category_02</t>
  </si>
  <si>
    <t>category_03</t>
  </si>
  <si>
    <t>category_04</t>
  </si>
  <si>
    <t>category_05</t>
  </si>
  <si>
    <t>category_06</t>
  </si>
  <si>
    <t>category_07</t>
  </si>
  <si>
    <t>category_08</t>
  </si>
  <si>
    <t>category_09</t>
  </si>
  <si>
    <t>category_10</t>
  </si>
  <si>
    <t>item_group_master</t>
  </si>
  <si>
    <t>category_01_foreign</t>
  </si>
  <si>
    <t>on('item_group_master')</t>
  </si>
  <si>
    <t>category_02_foreign</t>
  </si>
  <si>
    <t>category_03_foreign</t>
  </si>
  <si>
    <t>category_04_foreign</t>
  </si>
  <si>
    <t>category_05_foreign</t>
  </si>
  <si>
    <t>category_06_foreign</t>
  </si>
  <si>
    <t>category_07_foreign</t>
  </si>
  <si>
    <t>category_08_foreign</t>
  </si>
  <si>
    <t>category_09_foreign</t>
  </si>
  <si>
    <t>category_10_foreign</t>
  </si>
  <si>
    <t>catecode</t>
  </si>
  <si>
    <t>gcode</t>
  </si>
  <si>
    <t>ItemGroupMaster</t>
  </si>
  <si>
    <t>Product group details.. Category Brand Size all comes here</t>
  </si>
  <si>
    <t>Item Groups</t>
  </si>
  <si>
    <t>ItemGroupCategory</t>
  </si>
  <si>
    <t>Category from Item Group</t>
  </si>
  <si>
    <t>ItemGroupBrand</t>
  </si>
  <si>
    <t>Brand from Item Group</t>
  </si>
  <si>
    <t>ItemGroupSize</t>
  </si>
  <si>
    <t>Size from Item Group</t>
  </si>
  <si>
    <t>ItemGroupColor</t>
  </si>
  <si>
    <t>Color from Item Group</t>
  </si>
  <si>
    <t>color</t>
  </si>
  <si>
    <t>Products of a specified category</t>
  </si>
  <si>
    <t>Products of a specified brand</t>
  </si>
  <si>
    <t>Products of a specified size</t>
  </si>
  <si>
    <t>SizeProducts</t>
  </si>
  <si>
    <t>ColorProducts</t>
  </si>
  <si>
    <t>Products of a specified color</t>
  </si>
  <si>
    <t>Details of category of this product belongs</t>
  </si>
  <si>
    <t>Details of brand of this product belongs</t>
  </si>
  <si>
    <t>Details of size of this product belongs</t>
  </si>
  <si>
    <t>Details of color of this product belongs</t>
  </si>
  <si>
    <t>Size</t>
  </si>
  <si>
    <t>Color</t>
  </si>
  <si>
    <t>ProductSize</t>
  </si>
  <si>
    <t>ProductColor</t>
  </si>
  <si>
    <t>Wishlists to which this product belongs to</t>
  </si>
  <si>
    <t>Wishlists which are created by a visitor</t>
  </si>
  <si>
    <t>Whishlists which are shared to a visitor</t>
  </si>
  <si>
    <t>Author of a wishlist</t>
  </si>
  <si>
    <t>WishlistVendor</t>
  </si>
  <si>
    <t>Vendor state details of a wishlist</t>
  </si>
  <si>
    <t>WishlistVisitors</t>
  </si>
  <si>
    <t>Visitors to whom with a wishlist shared</t>
  </si>
  <si>
    <t>Notes or Messages shared on this basis of a wishlist</t>
  </si>
  <si>
    <t>Item or product details in a wishlist</t>
  </si>
  <si>
    <t>WishlistVendorActive</t>
  </si>
  <si>
    <t>vendorShare</t>
  </si>
  <si>
    <t>VisitorWishlistDetails</t>
  </si>
  <si>
    <t>Details of wishlist in a visitor wishlist</t>
  </si>
  <si>
    <t>VisitorWishlistVisitor</t>
  </si>
  <si>
    <t>Visitor details of a visitor wishlist entry</t>
  </si>
  <si>
    <t>Author details of a message on wishlist</t>
  </si>
  <si>
    <t>WishlistProductWishlist</t>
  </si>
  <si>
    <t>WishlistProductAddedBy</t>
  </si>
  <si>
    <t>WishlistProductRemovedBy</t>
  </si>
  <si>
    <t>WishlistProductNotes</t>
  </si>
  <si>
    <t>WishlistProductDetails</t>
  </si>
  <si>
    <t>Details of wishlist in a wishlist product entry</t>
  </si>
  <si>
    <t>Visitor who added a product to wishlist</t>
  </si>
  <si>
    <t>Visitor who removed a product to wishlist</t>
  </si>
  <si>
    <t>Notes or Messages shared on this basis of a wishlist product</t>
  </si>
  <si>
    <t>Details of a product in wishlist product entry</t>
  </si>
  <si>
    <t>Author details of a message on wishlist product</t>
  </si>
  <si>
    <t>CaregoryList</t>
  </si>
  <si>
    <t>List all categories</t>
  </si>
  <si>
    <t>Categories</t>
  </si>
  <si>
    <t>BrandList</t>
  </si>
  <si>
    <t>List all brands</t>
  </si>
  <si>
    <t>Brands</t>
  </si>
  <si>
    <t>SizeList</t>
  </si>
  <si>
    <t>List all sizes</t>
  </si>
  <si>
    <t>ColorList</t>
  </si>
  <si>
    <t>List all color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</si>
  <si>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</si>
  <si>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</si>
  <si>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</si>
  <si>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</si>
  <si>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</si>
  <si>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</si>
  <si>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</si>
  <si>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</si>
  <si>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</si>
  <si>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</si>
  <si>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Status</t>
  </si>
  <si>
    <t>Email</t>
  </si>
  <si>
    <t>Number</t>
  </si>
  <si>
    <t>Description</t>
  </si>
  <si>
    <t>ID</t>
  </si>
  <si>
    <t>Message</t>
  </si>
  <si>
    <t>AddProductImageForm</t>
  </si>
  <si>
    <t>Form to add image for a product</t>
  </si>
  <si>
    <t>Add Product Image</t>
  </si>
  <si>
    <t>Add Image</t>
  </si>
  <si>
    <t>text</t>
  </si>
  <si>
    <t>Name (if any)</t>
  </si>
  <si>
    <t>file</t>
  </si>
  <si>
    <t>Image File</t>
  </si>
  <si>
    <t>select</t>
  </si>
  <si>
    <t>Product ID</t>
  </si>
  <si>
    <t>ChangeImageStatus</t>
  </si>
  <si>
    <t>Make a product image status to active or inactive</t>
  </si>
  <si>
    <t>Change Image Status</t>
  </si>
  <si>
    <t>Update Status</t>
  </si>
  <si>
    <t>Change Status to</t>
  </si>
  <si>
    <t>inline</t>
  </si>
  <si>
    <t>Add New Visitor</t>
  </si>
  <si>
    <t>Create a new visitor</t>
  </si>
  <si>
    <t>Add Visitor</t>
  </si>
  <si>
    <t>Email Address</t>
  </si>
  <si>
    <t>Contact Number</t>
  </si>
  <si>
    <t>CreateNewWishlistForm</t>
  </si>
  <si>
    <t>A form to create a new wishlist</t>
  </si>
  <si>
    <t>Create Wish List</t>
  </si>
  <si>
    <t>textarea</t>
  </si>
  <si>
    <t>Wish List Name</t>
  </si>
  <si>
    <t>Description (if any)</t>
  </si>
  <si>
    <t>UpdateWishlistForm</t>
  </si>
  <si>
    <t>Form used to update wishlist details</t>
  </si>
  <si>
    <t>Update Wish List Details</t>
  </si>
  <si>
    <t>Update</t>
  </si>
  <si>
    <t>multiselect</t>
  </si>
  <si>
    <t>Select Products</t>
  </si>
  <si>
    <t>AI Change Query</t>
  </si>
  <si>
    <t>AddWishlistVisitorForm</t>
  </si>
  <si>
    <t>Share wishlist with a visitor</t>
  </si>
  <si>
    <t>Select Visitor</t>
  </si>
  <si>
    <t>Foreign</t>
  </si>
  <si>
    <t>AddWishlistNote</t>
  </si>
  <si>
    <t>Add a message to wishlist</t>
  </si>
  <si>
    <t>New Message</t>
  </si>
  <si>
    <t>Add Message</t>
  </si>
  <si>
    <t>Message/Note</t>
  </si>
  <si>
    <t>VisitorDetails</t>
  </si>
  <si>
    <t>View all details of a visitor</t>
  </si>
  <si>
    <t>Resource Data Relation</t>
  </si>
  <si>
    <t>Data View Section items</t>
  </si>
  <si>
    <t>Wish Lists</t>
  </si>
  <si>
    <t>Shared Wishlists</t>
  </si>
  <si>
    <t>ProductImageStatus</t>
  </si>
  <si>
    <t>Get status of product image</t>
  </si>
  <si>
    <t>ImageStatus</t>
  </si>
  <si>
    <t>Get image status</t>
  </si>
  <si>
    <t>statusOnly</t>
  </si>
  <si>
    <t>WishlistDetails</t>
  </si>
  <si>
    <t>Getall details of a wishlist</t>
  </si>
  <si>
    <t>Sharing With</t>
  </si>
  <si>
    <t>Shared with Vendor</t>
  </si>
  <si>
    <t>Added By</t>
  </si>
  <si>
    <t>Removed By</t>
  </si>
  <si>
    <t>Note</t>
  </si>
  <si>
    <t>CategoryListAction</t>
  </si>
  <si>
    <t>Action to call list of categories</t>
  </si>
  <si>
    <t>List</t>
  </si>
  <si>
    <t>BrandsListAction</t>
  </si>
  <si>
    <t>Action to call list of brands</t>
  </si>
  <si>
    <t>SizeListAction</t>
  </si>
  <si>
    <t>Sizes</t>
  </si>
  <si>
    <t>ColorListAction</t>
  </si>
  <si>
    <t>Action to call list of colors</t>
  </si>
  <si>
    <t>Action to call list of size</t>
  </si>
  <si>
    <t>Colors</t>
  </si>
  <si>
    <t>ProductsListAction</t>
  </si>
  <si>
    <t>VisitorListAction</t>
  </si>
  <si>
    <t>Action to list all products</t>
  </si>
  <si>
    <t>Action to list all visitor</t>
  </si>
  <si>
    <t>VisitorAddAction</t>
  </si>
  <si>
    <t>Action to add a visitor</t>
  </si>
  <si>
    <t>Create Visitor</t>
  </si>
  <si>
    <t>Form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</si>
  <si>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</si>
  <si>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</si>
  <si>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</si>
  <si>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</si>
  <si>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</si>
  <si>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</si>
  <si>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</si>
  <si>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</si>
  <si>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CategoryProductsListAction</t>
  </si>
  <si>
    <t>Action to list all products of a category</t>
  </si>
  <si>
    <t>ListRelation</t>
  </si>
  <si>
    <t>BrandProductsListAction</t>
  </si>
  <si>
    <t>SizeProductsListAction</t>
  </si>
  <si>
    <t>ColorProductsListAction</t>
  </si>
  <si>
    <t>Action to list all products of a brand</t>
  </si>
  <si>
    <t>Action to list all products of a size</t>
  </si>
  <si>
    <t>Action to list all products of a color</t>
  </si>
  <si>
    <t>AddProductImageAction</t>
  </si>
  <si>
    <t>ProductImagesListAction</t>
  </si>
  <si>
    <t>Action to list all images of a product</t>
  </si>
  <si>
    <t>Action to add a image for a product</t>
  </si>
  <si>
    <t>AddRelation</t>
  </si>
  <si>
    <t>ProductImagesList</t>
  </si>
  <si>
    <t>List product images</t>
  </si>
  <si>
    <t>items_per_page</t>
  </si>
  <si>
    <t>ImageStatusChangeAction</t>
  </si>
  <si>
    <t>Action to change status of a image</t>
  </si>
  <si>
    <t>FormWithData</t>
  </si>
  <si>
    <t>VisitorWishlistListAction</t>
  </si>
  <si>
    <t>Action to list all wishlists of a visitor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</si>
  <si>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</si>
  <si>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</si>
  <si>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</si>
  <si>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</si>
  <si>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</si>
  <si>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</si>
  <si>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</si>
  <si>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WishlistItemsList</t>
  </si>
  <si>
    <t>List items in a wishlist</t>
  </si>
  <si>
    <t>VisitorDetailsAction</t>
  </si>
  <si>
    <t>Action to view details of a visitor</t>
  </si>
  <si>
    <t>Details</t>
  </si>
  <si>
    <t>Data</t>
  </si>
  <si>
    <t>WishlistMessagesListAction</t>
  </si>
  <si>
    <t>Action to list all messages in a wishlist</t>
  </si>
  <si>
    <t>ManageWishlistProductsAction</t>
  </si>
  <si>
    <t>Action to manage products in a wishlist</t>
  </si>
  <si>
    <t>ManageRelation</t>
  </si>
  <si>
    <t>WishlistDetailsAction</t>
  </si>
  <si>
    <t>Action to view details of a wishlist</t>
  </si>
  <si>
    <t>ShareWishlistAction</t>
  </si>
  <si>
    <t>Action to share wishlist with a visitor</t>
  </si>
  <si>
    <t>Share Wish List</t>
  </si>
  <si>
    <t>WishlistVisitorShare</t>
  </si>
  <si>
    <t>Share details of a wishlist</t>
  </si>
  <si>
    <t>Share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</si>
  <si>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</si>
  <si>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</si>
  <si>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</si>
  <si>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</si>
  <si>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</si>
  <si>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Visitors Name</t>
  </si>
  <si>
    <t>Form Uploads</t>
  </si>
  <si>
    <t>Own Wishlists</t>
  </si>
  <si>
    <t>View Items</t>
  </si>
  <si>
    <t>View Messages</t>
  </si>
  <si>
    <t>Add/Remove Products</t>
  </si>
  <si>
    <t>list</t>
  </si>
  <si>
    <t>ItemGroupWeb</t>
  </si>
  <si>
    <t>Item group which are listable on web</t>
  </si>
  <si>
    <t>web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</si>
</sst>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2" fillId="0" borderId="0" xfId="0" applyFont="1" applyBorder="1"/>
    <xf numFmtId="0" fontId="12" fillId="0" borderId="0" xfId="0" applyNumberFormat="1" applyFont="1" applyBorder="1"/>
    <xf numFmtId="0" fontId="12" fillId="0" borderId="0" xfId="0" applyFont="1"/>
    <xf numFmtId="0" fontId="12" fillId="0" borderId="0" xfId="0" applyNumberFormat="1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4" totalsRowShown="0" dataDxfId="62">
  <autoFilter ref="A1:J54">
    <filterColumn colId="3"/>
  </autoFilter>
  <tableColumns count="10">
    <tableColumn id="2" name="Name" dataDxfId="61"/>
    <tableColumn id="10" name="Table" dataDxfId="60">
      <calculatedColumnFormula>"__"&amp;[Name]</calculatedColumnFormula>
    </tableColumn>
    <tableColumn id="5" name="Singular Name" dataDxfId="59">
      <calculatedColumnFormula>IF(RIGHT([Name],3)="ies",MID([Name],1,LEN([Name])-3)&amp;"y",IF(RIGHT([Name],1)="s",MID([Name],1,LEN([Name])-1),[Name]))</calculatedColumnFormula>
    </tableColumn>
    <tableColumn id="8" name="Model NS" dataDxfId="58">
      <calculatedColumnFormula>"Milestone\Appframe\Model"</calculatedColumnFormula>
    </tableColumn>
    <tableColumn id="4" name="Class Name" dataDxfId="57">
      <calculatedColumnFormula>SUBSTITUTE(PROPER([Singular Name]),"_","")</calculatedColumnFormula>
    </tableColumn>
    <tableColumn id="1" name="Migration Artisan" dataDxfId="56">
      <calculatedColumnFormula>"php artisan make:migration create_"&amp;[Table]&amp;"_table --create=__"&amp;[Name]</calculatedColumnFormula>
    </tableColumn>
    <tableColumn id="6" name="Model Artisan" dataDxfId="55">
      <calculatedColumnFormula>"php artisan make:model "&amp;[Class Name]</calculatedColumnFormula>
    </tableColumn>
    <tableColumn id="3" name="Model Statement" dataDxfId="54">
      <calculatedColumnFormula>"protected $table = '"&amp;[Table]&amp;"';"</calculatedColumnFormula>
    </tableColumn>
    <tableColumn id="7" name="Seeder Artisan" dataDxfId="53">
      <calculatedColumnFormula>"php artisan make:seed "&amp;[Class Name]&amp;"TableSeeder"</calculatedColumnFormula>
    </tableColumn>
    <tableColumn id="9" name="Seeder Class" dataDxfId="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82" totalsRowShown="0" dataDxfId="50">
  <autoFilter ref="A1:I82"/>
  <tableColumns count="9">
    <tableColumn id="1" name="Column" dataDxfId="49"/>
    <tableColumn id="2" name="Type" dataDxfId="48"/>
    <tableColumn id="3" name="Name" dataDxfId="47"/>
    <tableColumn id="4" name="Length/Enum" dataDxfId="46"/>
    <tableColumn id="5" name="Method1" dataDxfId="45"/>
    <tableColumn id="6" name="Method2" dataDxfId="44"/>
    <tableColumn id="7" name="Method3" dataDxfId="43"/>
    <tableColumn id="8" name="Method4" dataDxfId="42"/>
    <tableColumn id="9" name="Method5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14" totalsRowShown="0" dataDxfId="40">
  <autoFilter ref="A1:K114">
    <filterColumn colId="0">
      <filters>
        <filter val="item_group_master"/>
      </filters>
    </filterColumn>
  </autoFilter>
  <tableColumns count="11">
    <tableColumn id="2" name="Table" dataDxfId="39"/>
    <tableColumn id="3" name="Field" dataDxfId="38"/>
    <tableColumn id="5" name="Type" dataDxfId="37">
      <calculatedColumnFormula>VLOOKUP([Field],Columns[],2,0)&amp;"("</calculatedColumnFormula>
    </tableColumn>
    <tableColumn id="4" name="Name" dataDxfId="36">
      <calculatedColumnFormula>IF(VLOOKUP([Field],Columns[],3,0)&lt;&gt;"","'"&amp;VLOOKUP([Field],Columns[],3,0)&amp;"'","")</calculatedColumnFormula>
    </tableColumn>
    <tableColumn id="6" name="Arg2" dataDxfId="35">
      <calculatedColumnFormula>IF(VLOOKUP([Field],Columns[],4,0)&lt;&gt;0,", "&amp;VLOOKUP([Field],Columns[],4,0)&amp;")",")")</calculatedColumnFormula>
    </tableColumn>
    <tableColumn id="7" name="Method1" dataDxfId="34">
      <calculatedColumnFormula>IF(VLOOKUP([Field],Columns[],5,0)=0,"","-&gt;"&amp;VLOOKUP([Field],Columns[],5,0))</calculatedColumnFormula>
    </tableColumn>
    <tableColumn id="8" name="Method2" dataDxfId="33">
      <calculatedColumnFormula>IF(VLOOKUP([Field],Columns[],6,0)=0,"","-&gt;"&amp;VLOOKUP([Field],Columns[],6,0))</calculatedColumnFormula>
    </tableColumn>
    <tableColumn id="9" name="Method3" dataDxfId="32">
      <calculatedColumnFormula>IF(VLOOKUP([Field],Columns[],7,0)=0,"","-&gt;"&amp;VLOOKUP([Field],Columns[],7,0))</calculatedColumnFormula>
    </tableColumn>
    <tableColumn id="10" name="Method4" dataDxfId="31">
      <calculatedColumnFormula>IF(VLOOKUP([Field],Columns[],8,0)=0,"","-&gt;"&amp;VLOOKUP([Field],Columns[],8,0))</calculatedColumnFormula>
    </tableColumn>
    <tableColumn id="11" name="Method5" dataDxfId="30">
      <calculatedColumnFormula>IF(VLOOKUP([Field],Columns[],9,0)=0,"","-&gt;"&amp;VLOOKUP([Field],Columns[],9,0))</calculatedColumnFormula>
    </tableColumn>
    <tableColumn id="12" name="Statement" dataDxfId="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31" totalsRowShown="0" headerRowDxfId="28" dataDxfId="27">
  <autoFilter ref="A1:R331">
    <filterColumn colId="1">
      <filters>
        <filter val="Resource Scopes"/>
      </filters>
    </filterColumn>
  </autoFilter>
  <tableColumns count="18">
    <tableColumn id="19" name="TRCode" dataDxfId="26">
      <calculatedColumnFormula>[Table Name]&amp;"-"&amp;(COUNTIF($B$1:TableData[[#This Row],[Table Name]],TableData[[#This Row],[Table Name]])-1)</calculatedColumnFormula>
    </tableColumn>
    <tableColumn id="1" name="Table Name" dataDxfId="25"/>
    <tableColumn id="2" name="Record No" dataDxfId="24">
      <calculatedColumnFormula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calculatedColumnFormula>
    </tableColumn>
    <tableColumn id="3" name="1" dataDxfId="23"/>
    <tableColumn id="4" name="2" dataDxfId="22"/>
    <tableColumn id="5" name="3" dataDxfId="21"/>
    <tableColumn id="6" name="4" dataDxfId="20"/>
    <tableColumn id="7" name="5" dataDxfId="19"/>
    <tableColumn id="8" name="6" dataDxfId="18"/>
    <tableColumn id="9" name="7" dataDxfId="17"/>
    <tableColumn id="10" name="8" dataDxfId="16"/>
    <tableColumn id="11" name="9" dataDxfId="15"/>
    <tableColumn id="12" name="10" dataDxfId="14"/>
    <tableColumn id="13" name="11" dataDxfId="13"/>
    <tableColumn id="14" name="12" dataDxfId="12"/>
    <tableColumn id="15" name="13" dataDxfId="11"/>
    <tableColumn id="16" name="14" dataDxfId="10"/>
    <tableColumn id="17" name="15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G49" totalsRowShown="0" dataDxfId="7">
  <autoFilter ref="A1:G49">
    <filterColumn colId="5"/>
    <filterColumn colId="6"/>
  </autoFilter>
  <tableColumns count="7">
    <tableColumn id="1" name="Name" dataDxfId="6"/>
    <tableColumn id="3" name="Table Name" dataDxfId="5"/>
    <tableColumn id="20" name="NS" dataDxfId="4">
      <calculatedColumnFormula>VLOOKUP([Table Name],Tables[],4,0)</calculatedColumnFormula>
    </tableColumn>
    <tableColumn id="21" name="Model" dataDxfId="3">
      <calculatedColumnFormula>VLOOKUP([Table Name],Tables[],5,0)</calculatedColumnFormula>
    </tableColumn>
    <tableColumn id="4" name="Query Method" dataDxfId="2"/>
    <tableColumn id="2" name="Last ID" dataDxfId="1"/>
    <tableColumn id="5" name="AI Change Query" dataDxfId="0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4"/>
  <sheetViews>
    <sheetView topLeftCell="A31" workbookViewId="0">
      <selection activeCell="I45" sqref="I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>
      <c r="A2" s="4" t="s">
        <v>50</v>
      </c>
      <c r="B2" s="5" t="s">
        <v>50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>
      <c r="A3" s="4" t="s">
        <v>51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>
      <c r="A4" s="4" t="s">
        <v>52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>
      <c r="A5" s="4" t="s">
        <v>53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>
      <c r="A6" s="4" t="s">
        <v>54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>
      <c r="A7" s="4" t="s">
        <v>55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>
      <c r="A8" s="4" t="s">
        <v>56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>
      <c r="A9" s="4" t="s">
        <v>57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>
      <c r="A10" s="4" t="s">
        <v>58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>
      <c r="A11" s="4" t="s">
        <v>59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>
      <c r="A12" s="4" t="s">
        <v>60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>
      <c r="A13" s="4" t="s">
        <v>61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>
      <c r="A14" s="4" t="s">
        <v>62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>
      <c r="A15" s="4" t="s">
        <v>63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>
      <c r="A16" s="4" t="s">
        <v>64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>
      <c r="A17" s="4" t="s">
        <v>65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>
      <c r="A18" s="4" t="s">
        <v>66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>
      <c r="A19" s="4" t="s">
        <v>67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>
      <c r="A20" s="4" t="s">
        <v>68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>
      <c r="A21" s="4" t="s">
        <v>69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>
      <c r="A22" s="4" t="s">
        <v>70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>
      <c r="A23" s="4" t="s">
        <v>71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>
      <c r="A24" s="4" t="s">
        <v>72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>
      <c r="A25" s="4" t="s">
        <v>73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>
      <c r="A26" s="4" t="s">
        <v>74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>
      <c r="A27" s="4" t="s">
        <v>75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>
      <c r="A28" s="4" t="s">
        <v>76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>
      <c r="A29" s="4" t="s">
        <v>77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>
      <c r="A30" s="4" t="s">
        <v>78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>
      <c r="A31" s="4" t="s">
        <v>79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>
      <c r="A32" s="4" t="s">
        <v>80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>
      <c r="A33" s="4" t="s">
        <v>81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>
      <c r="A34" s="4" t="s">
        <v>82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>
      <c r="A35" s="4" t="s">
        <v>83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>
      <c r="A36" s="4" t="s">
        <v>84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>
      <c r="A37" s="4" t="s">
        <v>85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>
      <c r="A38" s="4" t="s">
        <v>86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>
      <c r="A39" s="4" t="s">
        <v>87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>
      <c r="A40" s="4" t="s">
        <v>88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>
      <c r="A41" s="4" t="s">
        <v>89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>
      <c r="A42" s="4" t="s">
        <v>90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>
      <c r="A43" s="4" t="s">
        <v>91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>
      <c r="A44" s="4" t="s">
        <v>92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2" t="s">
        <v>364</v>
      </c>
      <c r="B45" s="6" t="str">
        <f>[Name]</f>
        <v>item_group_master</v>
      </c>
      <c r="C45" s="6" t="str">
        <f>IF(RIGHT([Name],3)="ies",MID([Name],1,LEN([Name])-3)&amp;"y",IF(RIGHT([Name],1)="s",MID([Name],1,LEN([Name])-1),[Name]))</f>
        <v>item_group_master</v>
      </c>
      <c r="D45" s="6" t="str">
        <f>"Milestone\Teebpd\Model"</f>
        <v>Milestone\Teebpd\Model</v>
      </c>
      <c r="E45" s="6" t="str">
        <f>SUBSTITUTE(PROPER([Singular Name]),"_","")</f>
        <v>ItemGroupMaster</v>
      </c>
      <c r="F45" s="6" t="str">
        <f>"php artisan make:migration create_"&amp;[Table]&amp;"_table --create="&amp;[Name]</f>
        <v>php artisan make:migration create_item_group_master_table --create=item_group_master</v>
      </c>
      <c r="G45" s="6" t="str">
        <f>"php artisan make:model "&amp;[Class Name]</f>
        <v>php artisan make:model ItemGroupMaster</v>
      </c>
      <c r="H45" s="6" t="str">
        <f>"protected $table = '"&amp;[Table]&amp;"';"</f>
        <v>protected $table = 'item_group_master';</v>
      </c>
      <c r="I45" s="6" t="str">
        <f>"php artisan make:seed "&amp;[Class Name]&amp;"TableSeeder"</f>
        <v>php artisan make:seed ItemGroupMasterTableSeeder</v>
      </c>
      <c r="J45" s="6" t="str">
        <f>[Class Name]&amp;"TableSeeder"&amp;"::class,"</f>
        <v>ItemGroupMasterTableSeeder::class,</v>
      </c>
    </row>
    <row r="46" spans="1:10">
      <c r="A46" s="3" t="s">
        <v>49</v>
      </c>
      <c r="B46" s="6" t="str">
        <f>[Name]</f>
        <v>products</v>
      </c>
      <c r="C46" s="6" t="str">
        <f>IF(RIGHT([Name],3)="ies",MID([Name],1,LEN([Name])-3)&amp;"y",IF(RIGHT([Name],1)="s",MID([Name],1,LEN([Name])-1),[Name]))</f>
        <v>product</v>
      </c>
      <c r="D46" s="6" t="str">
        <f t="shared" ref="D46:D54" si="1">"Milestone\Teebpd\Model"</f>
        <v>Milestone\Teebpd\Model</v>
      </c>
      <c r="E46" s="6" t="str">
        <f>SUBSTITUTE(PROPER([Singular Name]),"_","")</f>
        <v>Product</v>
      </c>
      <c r="F46" s="6" t="str">
        <f>"php artisan make:migration create_"&amp;[Table]&amp;"_table --create="&amp;[Name]</f>
        <v>php artisan make:migration create_products_table --create=products</v>
      </c>
      <c r="G46" s="6" t="str">
        <f>"php artisan make:model "&amp;[Class Name]</f>
        <v>php artisan make:model Product</v>
      </c>
      <c r="H46" s="6" t="str">
        <f>"protected $table = '"&amp;[Table]&amp;"';"</f>
        <v>protected $table = 'products';</v>
      </c>
      <c r="I46" s="6" t="str">
        <f>"php artisan make:seed "&amp;[Class Name]&amp;"TableSeeder"</f>
        <v>php artisan make:seed ProductTableSeeder</v>
      </c>
      <c r="J46" s="6" t="str">
        <f>[Class Name]&amp;"TableSeeder"&amp;"::class,"</f>
        <v>ProductTableSeeder::class,</v>
      </c>
    </row>
    <row r="47" spans="1:10">
      <c r="A47" s="3" t="s">
        <v>207</v>
      </c>
      <c r="B47" s="6" t="str">
        <f>[Name]</f>
        <v>product_images</v>
      </c>
      <c r="C47" s="6" t="str">
        <f>IF(RIGHT([Name],3)="ies",MID([Name],1,LEN([Name])-3)&amp;"y",IF(RIGHT([Name],1)="s",MID([Name],1,LEN([Name])-1),[Name]))</f>
        <v>product_image</v>
      </c>
      <c r="D47" s="6" t="str">
        <f t="shared" si="1"/>
        <v>Milestone\Teebpd\Model</v>
      </c>
      <c r="E47" s="6" t="str">
        <f>SUBSTITUTE(PROPER([Singular Name]),"_","")</f>
        <v>ProductImage</v>
      </c>
      <c r="F47" s="6" t="str">
        <f>"php artisan make:migration create_"&amp;[Table]&amp;"_table --create="&amp;[Name]</f>
        <v>php artisan make:migration create_product_images_table --create=product_images</v>
      </c>
      <c r="G47" s="6" t="str">
        <f>"php artisan make:model "&amp;[Class Name]</f>
        <v>php artisan make:model ProductImage</v>
      </c>
      <c r="H47" s="6" t="str">
        <f>"protected $table = '"&amp;[Table]&amp;"';"</f>
        <v>protected $table = 'product_images';</v>
      </c>
      <c r="I47" s="6" t="str">
        <f>"php artisan make:seed "&amp;[Class Name]&amp;"TableSeeder"</f>
        <v>php artisan make:seed ProductImageTableSeeder</v>
      </c>
      <c r="J47" s="6" t="str">
        <f>[Class Name]&amp;"TableSeeder"&amp;"::class,"</f>
        <v>ProductImageTableSeeder::class,</v>
      </c>
    </row>
    <row r="48" spans="1:10">
      <c r="A48" s="3" t="s">
        <v>208</v>
      </c>
      <c r="B48" s="6" t="str">
        <f>[Name]</f>
        <v>visitors</v>
      </c>
      <c r="C48" s="6" t="str">
        <f>IF(RIGHT([Name],3)="ies",MID([Name],1,LEN([Name])-3)&amp;"y",IF(RIGHT([Name],1)="s",MID([Name],1,LEN([Name])-1),[Name]))</f>
        <v>visitor</v>
      </c>
      <c r="D48" s="6" t="str">
        <f t="shared" si="1"/>
        <v>Milestone\Teebpd\Model</v>
      </c>
      <c r="E48" s="6" t="str">
        <f>SUBSTITUTE(PROPER([Singular Name]),"_","")</f>
        <v>Visitor</v>
      </c>
      <c r="F48" s="6" t="str">
        <f>"php artisan make:migration create_"&amp;[Table]&amp;"_table --create="&amp;[Name]</f>
        <v>php artisan make:migration create_visitors_table --create=visitors</v>
      </c>
      <c r="G48" s="6" t="str">
        <f>"php artisan make:model "&amp;[Class Name]</f>
        <v>php artisan make:model Visitor</v>
      </c>
      <c r="H48" s="6" t="str">
        <f>"protected $table = '"&amp;[Table]&amp;"';"</f>
        <v>protected $table = 'visitors';</v>
      </c>
      <c r="I48" s="6" t="str">
        <f>"php artisan make:seed "&amp;[Class Name]&amp;"TableSeeder"</f>
        <v>php artisan make:seed VisitorTableSeeder</v>
      </c>
      <c r="J48" s="6" t="str">
        <f>[Class Name]&amp;"TableSeeder"&amp;"::class,"</f>
        <v>VisitorTableSeeder::class,</v>
      </c>
    </row>
    <row r="49" spans="1:10">
      <c r="A49" s="3" t="s">
        <v>210</v>
      </c>
      <c r="B49" s="6" t="str">
        <f>[Name]</f>
        <v>wishlists</v>
      </c>
      <c r="C49" s="6" t="str">
        <f>IF(RIGHT([Name],3)="ies",MID([Name],1,LEN([Name])-3)&amp;"y",IF(RIGHT([Name],1)="s",MID([Name],1,LEN([Name])-1),[Name]))</f>
        <v>wishlist</v>
      </c>
      <c r="D49" s="6" t="str">
        <f t="shared" si="1"/>
        <v>Milestone\Teebpd\Model</v>
      </c>
      <c r="E49" s="6" t="str">
        <f>SUBSTITUTE(PROPER([Singular Name]),"_","")</f>
        <v>Wishlist</v>
      </c>
      <c r="F49" s="6" t="str">
        <f>"php artisan make:migration create_"&amp;[Table]&amp;"_table --create="&amp;[Name]</f>
        <v>php artisan make:migration create_wishlists_table --create=wishlists</v>
      </c>
      <c r="G49" s="6" t="str">
        <f>"php artisan make:model "&amp;[Class Name]</f>
        <v>php artisan make:model Wishlist</v>
      </c>
      <c r="H49" s="6" t="str">
        <f>"protected $table = '"&amp;[Table]&amp;"';"</f>
        <v>protected $table = 'wishlists';</v>
      </c>
      <c r="I49" s="6" t="str">
        <f>"php artisan make:seed "&amp;[Class Name]&amp;"TableSeeder"</f>
        <v>php artisan make:seed WishlistTableSeeder</v>
      </c>
      <c r="J49" s="6" t="str">
        <f>[Class Name]&amp;"TableSeeder"&amp;"::class,"</f>
        <v>WishlistTableSeeder::class,</v>
      </c>
    </row>
    <row r="50" spans="1:10">
      <c r="A50" s="3" t="s">
        <v>211</v>
      </c>
      <c r="B50" s="6" t="str">
        <f>[Name]</f>
        <v>wishlist_products</v>
      </c>
      <c r="C50" s="6" t="str">
        <f>IF(RIGHT([Name],3)="ies",MID([Name],1,LEN([Name])-3)&amp;"y",IF(RIGHT([Name],1)="s",MID([Name],1,LEN([Name])-1),[Name]))</f>
        <v>wishlist_product</v>
      </c>
      <c r="D50" s="6" t="str">
        <f t="shared" si="1"/>
        <v>Milestone\Teebpd\Model</v>
      </c>
      <c r="E50" s="6" t="str">
        <f>SUBSTITUTE(PROPER([Singular Name]),"_","")</f>
        <v>WishlistProduct</v>
      </c>
      <c r="F50" s="6" t="str">
        <f>"php artisan make:migration create_"&amp;[Table]&amp;"_table --create="&amp;[Name]</f>
        <v>php artisan make:migration create_wishlist_products_table --create=wishlist_products</v>
      </c>
      <c r="G50" s="6" t="str">
        <f>"php artisan make:model "&amp;[Class Name]</f>
        <v>php artisan make:model WishlistProduct</v>
      </c>
      <c r="H50" s="6" t="str">
        <f>"protected $table = '"&amp;[Table]&amp;"';"</f>
        <v>protected $table = 'wishlist_products';</v>
      </c>
      <c r="I50" s="6" t="str">
        <f>"php artisan make:seed "&amp;[Class Name]&amp;"TableSeeder"</f>
        <v>php artisan make:seed WishlistProductTableSeeder</v>
      </c>
      <c r="J50" s="6" t="str">
        <f>[Class Name]&amp;"TableSeeder"&amp;"::class,"</f>
        <v>WishlistProductTableSeeder::class,</v>
      </c>
    </row>
    <row r="51" spans="1:10">
      <c r="A51" s="3" t="s">
        <v>212</v>
      </c>
      <c r="B51" s="6" t="str">
        <f>[Name]</f>
        <v>visitor_wishlists</v>
      </c>
      <c r="C51" s="6" t="str">
        <f>IF(RIGHT([Name],3)="ies",MID([Name],1,LEN([Name])-3)&amp;"y",IF(RIGHT([Name],1)="s",MID([Name],1,LEN([Name])-1),[Name]))</f>
        <v>visitor_wishlist</v>
      </c>
      <c r="D51" s="6" t="str">
        <f t="shared" si="1"/>
        <v>Milestone\Teebpd\Model</v>
      </c>
      <c r="E51" s="6" t="str">
        <f>SUBSTITUTE(PROPER([Singular Name]),"_","")</f>
        <v>VisitorWishlist</v>
      </c>
      <c r="F51" s="6" t="str">
        <f>"php artisan make:migration create_"&amp;[Table]&amp;"_table --create="&amp;[Name]</f>
        <v>php artisan make:migration create_visitor_wishlists_table --create=visitor_wishlists</v>
      </c>
      <c r="G51" s="6" t="str">
        <f>"php artisan make:model "&amp;[Class Name]</f>
        <v>php artisan make:model VisitorWishlist</v>
      </c>
      <c r="H51" s="6" t="str">
        <f>"protected $table = '"&amp;[Table]&amp;"';"</f>
        <v>protected $table = 'visitor_wishlists';</v>
      </c>
      <c r="I51" s="6" t="str">
        <f>"php artisan make:seed "&amp;[Class Name]&amp;"TableSeeder"</f>
        <v>php artisan make:seed VisitorWishlistTableSeeder</v>
      </c>
      <c r="J51" s="6" t="str">
        <f>[Class Name]&amp;"TableSeeder"&amp;"::class,"</f>
        <v>VisitorWishlistTableSeeder::class,</v>
      </c>
    </row>
    <row r="52" spans="1:10">
      <c r="A52" s="3" t="s">
        <v>213</v>
      </c>
      <c r="B52" s="6" t="str">
        <f>[Name]</f>
        <v>vendor_wishlists</v>
      </c>
      <c r="C52" s="6" t="str">
        <f>IF(RIGHT([Name],3)="ies",MID([Name],1,LEN([Name])-3)&amp;"y",IF(RIGHT([Name],1)="s",MID([Name],1,LEN([Name])-1),[Name]))</f>
        <v>vendor_wishlist</v>
      </c>
      <c r="D52" s="6" t="str">
        <f t="shared" si="1"/>
        <v>Milestone\Teebpd\Model</v>
      </c>
      <c r="E52" s="6" t="str">
        <f>SUBSTITUTE(PROPER([Singular Name]),"_","")</f>
        <v>VendorWishlist</v>
      </c>
      <c r="F52" s="6" t="str">
        <f>"php artisan make:migration create_"&amp;[Table]&amp;"_table --create="&amp;[Name]</f>
        <v>php artisan make:migration create_vendor_wishlists_table --create=vendor_wishlists</v>
      </c>
      <c r="G52" s="6" t="str">
        <f>"php artisan make:model "&amp;[Class Name]</f>
        <v>php artisan make:model VendorWishlist</v>
      </c>
      <c r="H52" s="6" t="str">
        <f>"protected $table = '"&amp;[Table]&amp;"';"</f>
        <v>protected $table = 'vendor_wishlists';</v>
      </c>
      <c r="I52" s="6" t="str">
        <f>"php artisan make:seed "&amp;[Class Name]&amp;"TableSeeder"</f>
        <v>php artisan make:seed VendorWishlistTableSeeder</v>
      </c>
      <c r="J52" s="6" t="str">
        <f>[Class Name]&amp;"TableSeeder"&amp;"::class,"</f>
        <v>VendorWishlistTableSeeder::class,</v>
      </c>
    </row>
    <row r="53" spans="1:10">
      <c r="A53" s="3" t="s">
        <v>214</v>
      </c>
      <c r="B53" s="6" t="str">
        <f>[Name]</f>
        <v>wishlist_notes</v>
      </c>
      <c r="C53" s="6" t="str">
        <f>IF(RIGHT([Name],3)="ies",MID([Name],1,LEN([Name])-3)&amp;"y",IF(RIGHT([Name],1)="s",MID([Name],1,LEN([Name])-1),[Name]))</f>
        <v>wishlist_note</v>
      </c>
      <c r="D53" s="6" t="str">
        <f t="shared" si="1"/>
        <v>Milestone\Teebpd\Model</v>
      </c>
      <c r="E53" s="6" t="str">
        <f>SUBSTITUTE(PROPER([Singular Name]),"_","")</f>
        <v>WishlistNote</v>
      </c>
      <c r="F53" s="6" t="str">
        <f>"php artisan make:migration create_"&amp;[Table]&amp;"_table --create="&amp;[Name]</f>
        <v>php artisan make:migration create_wishlist_notes_table --create=wishlist_notes</v>
      </c>
      <c r="G53" s="6" t="str">
        <f>"php artisan make:model "&amp;[Class Name]</f>
        <v>php artisan make:model WishlistNote</v>
      </c>
      <c r="H53" s="6" t="str">
        <f>"protected $table = '"&amp;[Table]&amp;"';"</f>
        <v>protected $table = 'wishlist_notes';</v>
      </c>
      <c r="I53" s="6" t="str">
        <f>"php artisan make:seed "&amp;[Class Name]&amp;"TableSeeder"</f>
        <v>php artisan make:seed WishlistNoteTableSeeder</v>
      </c>
      <c r="J53" s="6" t="str">
        <f>[Class Name]&amp;"TableSeeder"&amp;"::class,"</f>
        <v>WishlistNoteTableSeeder::class,</v>
      </c>
    </row>
    <row r="54" spans="1:10">
      <c r="A54" s="3" t="s">
        <v>215</v>
      </c>
      <c r="B54" s="6" t="str">
        <f>[Name]</f>
        <v>wishlist_product_notes</v>
      </c>
      <c r="C54" s="6" t="str">
        <f>IF(RIGHT([Name],3)="ies",MID([Name],1,LEN([Name])-3)&amp;"y",IF(RIGHT([Name],1)="s",MID([Name],1,LEN([Name])-1),[Name]))</f>
        <v>wishlist_product_note</v>
      </c>
      <c r="D54" s="6" t="str">
        <f t="shared" si="1"/>
        <v>Milestone\Teebpd\Model</v>
      </c>
      <c r="E54" s="6" t="str">
        <f>SUBSTITUTE(PROPER([Singular Name]),"_","")</f>
        <v>WishlistProductNote</v>
      </c>
      <c r="F54" s="6" t="str">
        <f>"php artisan make:migration create_"&amp;[Table]&amp;"_table --create="&amp;[Name]</f>
        <v>php artisan make:migration create_wishlist_product_notes_table --create=wishlist_product_notes</v>
      </c>
      <c r="G54" s="6" t="str">
        <f>"php artisan make:model "&amp;[Class Name]</f>
        <v>php artisan make:model WishlistProductNote</v>
      </c>
      <c r="H54" s="6" t="str">
        <f>"protected $table = '"&amp;[Table]&amp;"';"</f>
        <v>protected $table = 'wishlist_product_notes';</v>
      </c>
      <c r="I54" s="6" t="str">
        <f>"php artisan make:seed "&amp;[Class Name]&amp;"TableSeeder"</f>
        <v>php artisan make:seed WishlistProductNoteTableSeeder</v>
      </c>
      <c r="J54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82"/>
  <sheetViews>
    <sheetView topLeftCell="A67" workbookViewId="0">
      <selection activeCell="F82" sqref="F82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48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94</v>
      </c>
      <c r="B4" s="3" t="s">
        <v>216</v>
      </c>
      <c r="C4" s="3" t="s">
        <v>94</v>
      </c>
      <c r="D4" s="3">
        <v>64</v>
      </c>
      <c r="E4" s="3" t="s">
        <v>217</v>
      </c>
      <c r="F4" s="3"/>
      <c r="G4" s="3"/>
      <c r="H4" s="3"/>
      <c r="I4" s="3"/>
    </row>
    <row r="5" spans="1:9">
      <c r="A5" s="3" t="s">
        <v>337</v>
      </c>
      <c r="B5" s="3" t="s">
        <v>216</v>
      </c>
      <c r="C5" s="3" t="s">
        <v>94</v>
      </c>
      <c r="D5" s="3">
        <v>64</v>
      </c>
      <c r="E5" s="3" t="s">
        <v>219</v>
      </c>
      <c r="F5" s="3"/>
      <c r="G5" s="3"/>
      <c r="H5" s="3"/>
      <c r="I5" s="3"/>
    </row>
    <row r="6" spans="1:9">
      <c r="A6" s="3" t="s">
        <v>218</v>
      </c>
      <c r="B6" s="3" t="s">
        <v>216</v>
      </c>
      <c r="C6" s="3" t="s">
        <v>218</v>
      </c>
      <c r="D6" s="3">
        <v>64</v>
      </c>
      <c r="E6" s="3" t="s">
        <v>219</v>
      </c>
      <c r="F6" s="3"/>
      <c r="G6" s="3"/>
      <c r="H6" s="3"/>
      <c r="I6" s="3"/>
    </row>
    <row r="7" spans="1:9">
      <c r="A7" s="3" t="s">
        <v>167</v>
      </c>
      <c r="B7" s="3" t="s">
        <v>216</v>
      </c>
      <c r="C7" s="3" t="s">
        <v>167</v>
      </c>
      <c r="D7" s="3">
        <v>256</v>
      </c>
      <c r="E7" s="3" t="s">
        <v>219</v>
      </c>
      <c r="F7" s="3"/>
      <c r="G7" s="3"/>
      <c r="H7" s="3"/>
      <c r="I7" s="3"/>
    </row>
    <row r="8" spans="1:9">
      <c r="A8" s="3" t="s">
        <v>95</v>
      </c>
      <c r="B8" s="3" t="s">
        <v>216</v>
      </c>
      <c r="C8" s="3" t="s">
        <v>95</v>
      </c>
      <c r="D8" s="3">
        <v>1024</v>
      </c>
      <c r="E8" s="3" t="s">
        <v>219</v>
      </c>
      <c r="F8" s="3"/>
      <c r="G8" s="3"/>
      <c r="H8" s="3"/>
      <c r="I8" s="3"/>
    </row>
    <row r="9" spans="1:9">
      <c r="A9" s="3" t="s">
        <v>220</v>
      </c>
      <c r="B9" s="3" t="s">
        <v>221</v>
      </c>
      <c r="C9" s="3" t="s">
        <v>222</v>
      </c>
      <c r="D9" s="3"/>
      <c r="E9" s="3" t="s">
        <v>219</v>
      </c>
      <c r="F9" s="3" t="s">
        <v>217</v>
      </c>
      <c r="G9" s="3"/>
      <c r="H9" s="3"/>
      <c r="I9" s="3"/>
    </row>
    <row r="10" spans="1:9">
      <c r="A10" s="3" t="s">
        <v>223</v>
      </c>
      <c r="B10" s="3" t="s">
        <v>224</v>
      </c>
      <c r="C10" s="3" t="s">
        <v>223</v>
      </c>
      <c r="D10" s="3" t="s">
        <v>225</v>
      </c>
      <c r="E10" s="3" t="s">
        <v>226</v>
      </c>
      <c r="F10" s="3" t="s">
        <v>217</v>
      </c>
      <c r="G10" s="3"/>
      <c r="H10" s="3"/>
      <c r="I10" s="3"/>
    </row>
    <row r="11" spans="1:9">
      <c r="A11" s="3" t="s">
        <v>227</v>
      </c>
      <c r="B11" s="3" t="s">
        <v>221</v>
      </c>
      <c r="C11" s="3" t="s">
        <v>227</v>
      </c>
      <c r="D11" s="3"/>
      <c r="E11" s="3" t="s">
        <v>219</v>
      </c>
      <c r="F11" s="3" t="s">
        <v>217</v>
      </c>
      <c r="G11" s="3"/>
      <c r="H11" s="3"/>
      <c r="I11" s="3"/>
    </row>
    <row r="12" spans="1:9">
      <c r="A12" s="3" t="s">
        <v>206</v>
      </c>
      <c r="B12" s="3" t="s">
        <v>221</v>
      </c>
      <c r="C12" s="3" t="s">
        <v>206</v>
      </c>
      <c r="D12" s="3"/>
      <c r="E12" s="3" t="s">
        <v>219</v>
      </c>
      <c r="F12" s="3" t="s">
        <v>217</v>
      </c>
      <c r="G12" s="3"/>
      <c r="H12" s="3"/>
      <c r="I12" s="3"/>
    </row>
    <row r="13" spans="1:9">
      <c r="A13" s="3" t="s">
        <v>190</v>
      </c>
      <c r="B13" s="3" t="s">
        <v>216</v>
      </c>
      <c r="C13" s="3" t="s">
        <v>190</v>
      </c>
      <c r="D13" s="3">
        <v>32</v>
      </c>
      <c r="E13" s="3" t="s">
        <v>219</v>
      </c>
      <c r="F13" s="3"/>
      <c r="G13" s="3"/>
      <c r="H13" s="3"/>
      <c r="I13" s="3"/>
    </row>
    <row r="14" spans="1:9">
      <c r="A14" s="3" t="s">
        <v>228</v>
      </c>
      <c r="B14" s="3" t="s">
        <v>216</v>
      </c>
      <c r="C14" s="3" t="s">
        <v>228</v>
      </c>
      <c r="D14" s="3">
        <v>32</v>
      </c>
      <c r="E14" s="3" t="s">
        <v>219</v>
      </c>
      <c r="F14" s="3"/>
      <c r="G14" s="3"/>
      <c r="H14" s="3"/>
      <c r="I14" s="3"/>
    </row>
    <row r="15" spans="1:9">
      <c r="A15" s="3" t="s">
        <v>229</v>
      </c>
      <c r="B15" s="3" t="s">
        <v>216</v>
      </c>
      <c r="C15" s="3" t="s">
        <v>229</v>
      </c>
      <c r="D15" s="3">
        <v>64</v>
      </c>
      <c r="E15" s="3" t="s">
        <v>219</v>
      </c>
      <c r="F15" s="3"/>
      <c r="G15" s="3"/>
      <c r="H15" s="3"/>
      <c r="I15" s="3"/>
    </row>
    <row r="16" spans="1:9">
      <c r="A16" s="3" t="s">
        <v>230</v>
      </c>
      <c r="B16" s="3" t="s">
        <v>216</v>
      </c>
      <c r="C16" s="3" t="s">
        <v>230</v>
      </c>
      <c r="D16" s="3">
        <v>256</v>
      </c>
      <c r="E16" s="3" t="s">
        <v>219</v>
      </c>
      <c r="F16" s="3"/>
      <c r="G16" s="3"/>
      <c r="H16" s="3"/>
      <c r="I16" s="3"/>
    </row>
    <row r="17" spans="1:9">
      <c r="A17" s="3" t="s">
        <v>231</v>
      </c>
      <c r="B17" s="3" t="s">
        <v>216</v>
      </c>
      <c r="C17" s="3" t="s">
        <v>231</v>
      </c>
      <c r="D17" s="3">
        <v>256</v>
      </c>
      <c r="E17" s="3" t="s">
        <v>219</v>
      </c>
      <c r="F17" s="3"/>
      <c r="G17" s="3"/>
      <c r="H17" s="3"/>
      <c r="I17" s="3"/>
    </row>
    <row r="18" spans="1:9">
      <c r="A18" s="3" t="s">
        <v>232</v>
      </c>
      <c r="B18" s="3" t="s">
        <v>216</v>
      </c>
      <c r="C18" s="3" t="s">
        <v>232</v>
      </c>
      <c r="D18" s="3">
        <v>256</v>
      </c>
      <c r="E18" s="3" t="s">
        <v>219</v>
      </c>
      <c r="F18" s="3"/>
      <c r="G18" s="3"/>
      <c r="H18" s="3"/>
      <c r="I18" s="3"/>
    </row>
    <row r="19" spans="1:9">
      <c r="A19" s="3" t="s">
        <v>233</v>
      </c>
      <c r="B19" s="3" t="s">
        <v>216</v>
      </c>
      <c r="C19" s="3" t="s">
        <v>233</v>
      </c>
      <c r="D19" s="3">
        <v>256</v>
      </c>
      <c r="E19" s="3" t="s">
        <v>219</v>
      </c>
      <c r="F19" s="3"/>
      <c r="G19" s="3"/>
      <c r="H19" s="3"/>
      <c r="I19" s="3"/>
    </row>
    <row r="20" spans="1:9">
      <c r="A20" s="3" t="s">
        <v>234</v>
      </c>
      <c r="B20" s="3" t="s">
        <v>216</v>
      </c>
      <c r="C20" s="3" t="s">
        <v>234</v>
      </c>
      <c r="D20" s="3">
        <v>256</v>
      </c>
      <c r="E20" s="3" t="s">
        <v>219</v>
      </c>
      <c r="F20" s="3"/>
      <c r="G20" s="3"/>
      <c r="H20" s="3"/>
      <c r="I20" s="3"/>
    </row>
    <row r="21" spans="1:9">
      <c r="A21" s="3" t="s">
        <v>235</v>
      </c>
      <c r="B21" s="3" t="s">
        <v>224</v>
      </c>
      <c r="C21" s="3" t="s">
        <v>113</v>
      </c>
      <c r="D21" s="3" t="s">
        <v>236</v>
      </c>
      <c r="E21" s="3" t="s">
        <v>237</v>
      </c>
      <c r="F21" s="3" t="s">
        <v>217</v>
      </c>
      <c r="G21" s="3"/>
      <c r="H21" s="3"/>
      <c r="I21" s="3"/>
    </row>
    <row r="22" spans="1:9">
      <c r="A22" s="3" t="s">
        <v>238</v>
      </c>
      <c r="B22" s="3" t="s">
        <v>216</v>
      </c>
      <c r="C22" s="3" t="s">
        <v>238</v>
      </c>
      <c r="D22" s="3">
        <v>32</v>
      </c>
      <c r="E22" s="3" t="s">
        <v>219</v>
      </c>
      <c r="F22" s="3"/>
      <c r="G22" s="3"/>
      <c r="H22" s="3"/>
      <c r="I22" s="3"/>
    </row>
    <row r="23" spans="1:9">
      <c r="A23" s="3" t="s">
        <v>239</v>
      </c>
      <c r="B23" s="3" t="s">
        <v>221</v>
      </c>
      <c r="C23" s="3" t="s">
        <v>239</v>
      </c>
      <c r="D23" s="3"/>
      <c r="E23" s="3" t="s">
        <v>219</v>
      </c>
      <c r="F23" s="3" t="s">
        <v>217</v>
      </c>
      <c r="G23" s="3"/>
      <c r="H23" s="3"/>
      <c r="I23" s="3"/>
    </row>
    <row r="24" spans="1:9">
      <c r="A24" s="3" t="s">
        <v>240</v>
      </c>
      <c r="B24" s="3" t="s">
        <v>216</v>
      </c>
      <c r="C24" s="3" t="s">
        <v>240</v>
      </c>
      <c r="D24" s="3">
        <v>128</v>
      </c>
      <c r="E24" s="3" t="s">
        <v>219</v>
      </c>
      <c r="F24" s="3"/>
      <c r="G24" s="3"/>
      <c r="H24" s="3"/>
      <c r="I24" s="3"/>
    </row>
    <row r="25" spans="1:9">
      <c r="A25" s="3" t="s">
        <v>241</v>
      </c>
      <c r="B25" s="3" t="s">
        <v>224</v>
      </c>
      <c r="C25" s="3" t="s">
        <v>242</v>
      </c>
      <c r="D25" s="3" t="s">
        <v>243</v>
      </c>
      <c r="E25" s="3" t="s">
        <v>244</v>
      </c>
      <c r="F25" s="3" t="s">
        <v>217</v>
      </c>
      <c r="G25" s="3"/>
      <c r="H25" s="3"/>
      <c r="I25" s="3"/>
    </row>
    <row r="26" spans="1:9">
      <c r="A26" s="3" t="s">
        <v>209</v>
      </c>
      <c r="B26" s="3" t="s">
        <v>221</v>
      </c>
      <c r="C26" s="3" t="s">
        <v>209</v>
      </c>
      <c r="D26" s="3"/>
      <c r="E26" s="3" t="s">
        <v>219</v>
      </c>
      <c r="F26" s="3" t="s">
        <v>217</v>
      </c>
      <c r="G26" s="3"/>
      <c r="H26" s="3"/>
      <c r="I26" s="3"/>
    </row>
    <row r="27" spans="1:9">
      <c r="A27" s="3" t="s">
        <v>245</v>
      </c>
      <c r="B27" s="3" t="s">
        <v>221</v>
      </c>
      <c r="C27" s="3" t="s">
        <v>245</v>
      </c>
      <c r="D27" s="3"/>
      <c r="E27" s="3" t="s">
        <v>219</v>
      </c>
      <c r="F27" s="3" t="s">
        <v>217</v>
      </c>
      <c r="G27" s="3"/>
      <c r="H27" s="3"/>
      <c r="I27" s="3"/>
    </row>
    <row r="28" spans="1:9">
      <c r="A28" s="3" t="s">
        <v>246</v>
      </c>
      <c r="B28" s="3" t="s">
        <v>277</v>
      </c>
      <c r="C28" s="3" t="s">
        <v>246</v>
      </c>
      <c r="D28" s="3"/>
      <c r="E28" s="3" t="s">
        <v>278</v>
      </c>
      <c r="F28" s="3"/>
      <c r="G28" s="3"/>
      <c r="H28" s="3"/>
      <c r="I28" s="3"/>
    </row>
    <row r="29" spans="1:9">
      <c r="A29" s="3" t="s">
        <v>247</v>
      </c>
      <c r="B29" s="3" t="s">
        <v>221</v>
      </c>
      <c r="C29" s="3" t="s">
        <v>247</v>
      </c>
      <c r="D29" s="3"/>
      <c r="E29" s="3" t="s">
        <v>219</v>
      </c>
      <c r="F29" s="3" t="s">
        <v>217</v>
      </c>
      <c r="G29" s="3"/>
      <c r="H29" s="3"/>
      <c r="I29" s="3"/>
    </row>
    <row r="30" spans="1:9">
      <c r="A30" s="3" t="s">
        <v>248</v>
      </c>
      <c r="B30" s="3" t="s">
        <v>277</v>
      </c>
      <c r="C30" s="3" t="s">
        <v>248</v>
      </c>
      <c r="D30" s="3"/>
      <c r="E30" s="3" t="s">
        <v>279</v>
      </c>
      <c r="F30" s="3"/>
      <c r="G30" s="3"/>
      <c r="H30" s="3"/>
      <c r="I30" s="3"/>
    </row>
    <row r="31" spans="1:9">
      <c r="A31" s="3" t="s">
        <v>249</v>
      </c>
      <c r="B31" s="3" t="s">
        <v>224</v>
      </c>
      <c r="C31" s="3" t="s">
        <v>249</v>
      </c>
      <c r="D31" s="3" t="s">
        <v>225</v>
      </c>
      <c r="E31" s="3" t="s">
        <v>226</v>
      </c>
      <c r="F31" s="3" t="s">
        <v>217</v>
      </c>
      <c r="G31" s="3"/>
      <c r="H31" s="3"/>
      <c r="I31" s="3"/>
    </row>
    <row r="32" spans="1:9">
      <c r="A32" s="3" t="s">
        <v>250</v>
      </c>
      <c r="B32" s="3" t="s">
        <v>221</v>
      </c>
      <c r="C32" s="3" t="s">
        <v>250</v>
      </c>
      <c r="D32" s="3"/>
      <c r="E32" s="3" t="s">
        <v>219</v>
      </c>
      <c r="F32" s="3" t="s">
        <v>217</v>
      </c>
      <c r="G32" s="3"/>
      <c r="H32" s="3"/>
      <c r="I32" s="3"/>
    </row>
    <row r="33" spans="1:9">
      <c r="A33" s="3" t="s">
        <v>251</v>
      </c>
      <c r="B33" s="3" t="s">
        <v>224</v>
      </c>
      <c r="C33" s="3" t="s">
        <v>251</v>
      </c>
      <c r="D33" s="3" t="s">
        <v>243</v>
      </c>
      <c r="E33" s="3" t="s">
        <v>252</v>
      </c>
      <c r="F33" s="3" t="s">
        <v>217</v>
      </c>
      <c r="G33" s="3"/>
      <c r="H33" s="3"/>
      <c r="I33" s="3"/>
    </row>
    <row r="34" spans="1:9">
      <c r="A34" s="3" t="s">
        <v>253</v>
      </c>
      <c r="B34" s="3" t="s">
        <v>216</v>
      </c>
      <c r="C34" s="3" t="s">
        <v>253</v>
      </c>
      <c r="D34" s="3">
        <v>512</v>
      </c>
      <c r="E34" s="3" t="s">
        <v>219</v>
      </c>
      <c r="F34" s="3"/>
      <c r="G34" s="3"/>
      <c r="H34" s="3"/>
      <c r="I34" s="3"/>
    </row>
    <row r="35" spans="1:9">
      <c r="A35" s="3" t="s">
        <v>273</v>
      </c>
      <c r="B35" s="3" t="s">
        <v>221</v>
      </c>
      <c r="C35" s="3" t="s">
        <v>222</v>
      </c>
      <c r="D35" s="3"/>
      <c r="E35" s="3" t="s">
        <v>219</v>
      </c>
      <c r="F35" s="3" t="s">
        <v>217</v>
      </c>
      <c r="G35" s="3"/>
      <c r="H35" s="3"/>
      <c r="I35" s="3"/>
    </row>
    <row r="36" spans="1:9">
      <c r="A36" s="3" t="s">
        <v>254</v>
      </c>
      <c r="B36" s="3" t="s">
        <v>221</v>
      </c>
      <c r="C36" s="3" t="s">
        <v>254</v>
      </c>
      <c r="D36" s="3"/>
      <c r="E36" s="3" t="s">
        <v>219</v>
      </c>
      <c r="F36" s="3" t="s">
        <v>217</v>
      </c>
      <c r="G36" s="3"/>
      <c r="H36" s="3"/>
      <c r="I36" s="3"/>
    </row>
    <row r="37" spans="1:9">
      <c r="A37" s="3" t="s">
        <v>255</v>
      </c>
      <c r="B37" s="3" t="s">
        <v>256</v>
      </c>
      <c r="C37" s="3" t="s">
        <v>227</v>
      </c>
      <c r="D37" s="3"/>
      <c r="E37" s="3" t="s">
        <v>257</v>
      </c>
      <c r="F37" s="3" t="s">
        <v>258</v>
      </c>
      <c r="G37" s="3" t="s">
        <v>259</v>
      </c>
      <c r="H37" s="3" t="s">
        <v>261</v>
      </c>
      <c r="I37" s="3"/>
    </row>
    <row r="38" spans="1:9">
      <c r="A38" s="3" t="s">
        <v>262</v>
      </c>
      <c r="B38" s="3" t="s">
        <v>256</v>
      </c>
      <c r="C38" s="3" t="s">
        <v>206</v>
      </c>
      <c r="D38" s="3"/>
      <c r="E38" s="3" t="s">
        <v>257</v>
      </c>
      <c r="F38" s="3" t="s">
        <v>263</v>
      </c>
      <c r="G38" s="3" t="s">
        <v>259</v>
      </c>
      <c r="H38" s="3" t="s">
        <v>261</v>
      </c>
      <c r="I38" s="3"/>
    </row>
    <row r="39" spans="1:9">
      <c r="A39" s="3" t="s">
        <v>264</v>
      </c>
      <c r="B39" s="3" t="s">
        <v>256</v>
      </c>
      <c r="C39" s="3" t="s">
        <v>239</v>
      </c>
      <c r="D39" s="3"/>
      <c r="E39" s="3" t="s">
        <v>257</v>
      </c>
      <c r="F39" s="3" t="s">
        <v>265</v>
      </c>
      <c r="G39" s="3" t="s">
        <v>259</v>
      </c>
      <c r="H39" s="3" t="s">
        <v>260</v>
      </c>
      <c r="I39" s="3"/>
    </row>
    <row r="40" spans="1:9">
      <c r="A40" s="3" t="s">
        <v>266</v>
      </c>
      <c r="B40" s="3" t="s">
        <v>256</v>
      </c>
      <c r="C40" s="3" t="s">
        <v>250</v>
      </c>
      <c r="D40" s="3"/>
      <c r="E40" s="3" t="s">
        <v>257</v>
      </c>
      <c r="F40" s="3" t="s">
        <v>267</v>
      </c>
      <c r="G40" s="3" t="s">
        <v>259</v>
      </c>
      <c r="H40" s="3" t="s">
        <v>261</v>
      </c>
      <c r="I40" s="3"/>
    </row>
    <row r="41" spans="1:9">
      <c r="A41" s="3" t="s">
        <v>268</v>
      </c>
      <c r="B41" s="3" t="s">
        <v>256</v>
      </c>
      <c r="C41" s="3" t="s">
        <v>222</v>
      </c>
      <c r="D41" s="3"/>
      <c r="E41" s="3" t="s">
        <v>257</v>
      </c>
      <c r="F41" s="3" t="s">
        <v>267</v>
      </c>
      <c r="G41" s="3" t="s">
        <v>259</v>
      </c>
      <c r="H41" s="3" t="s">
        <v>261</v>
      </c>
      <c r="I41" s="3"/>
    </row>
    <row r="42" spans="1:9">
      <c r="A42" s="3" t="s">
        <v>269</v>
      </c>
      <c r="B42" s="3" t="s">
        <v>256</v>
      </c>
      <c r="C42" s="3" t="s">
        <v>209</v>
      </c>
      <c r="D42" s="3"/>
      <c r="E42" s="3" t="s">
        <v>257</v>
      </c>
      <c r="F42" s="3" t="s">
        <v>270</v>
      </c>
      <c r="G42" s="3" t="s">
        <v>259</v>
      </c>
      <c r="H42" s="3" t="s">
        <v>260</v>
      </c>
      <c r="I42" s="3"/>
    </row>
    <row r="43" spans="1:9">
      <c r="A43" s="3" t="s">
        <v>271</v>
      </c>
      <c r="B43" s="3" t="s">
        <v>256</v>
      </c>
      <c r="C43" s="3" t="s">
        <v>254</v>
      </c>
      <c r="D43" s="3"/>
      <c r="E43" s="3" t="s">
        <v>257</v>
      </c>
      <c r="F43" s="3" t="s">
        <v>272</v>
      </c>
      <c r="G43" s="3" t="s">
        <v>259</v>
      </c>
      <c r="H43" s="3" t="s">
        <v>260</v>
      </c>
      <c r="I43" s="3"/>
    </row>
    <row r="44" spans="1:9">
      <c r="A44" s="3" t="s">
        <v>274</v>
      </c>
      <c r="B44" s="3" t="s">
        <v>256</v>
      </c>
      <c r="C44" s="3" t="s">
        <v>245</v>
      </c>
      <c r="D44" s="3"/>
      <c r="E44" s="3" t="s">
        <v>257</v>
      </c>
      <c r="F44" s="3" t="s">
        <v>267</v>
      </c>
      <c r="G44" s="3" t="s">
        <v>259</v>
      </c>
      <c r="H44" s="3" t="s">
        <v>261</v>
      </c>
      <c r="I44" s="3"/>
    </row>
    <row r="45" spans="1:9">
      <c r="A45" s="3" t="s">
        <v>275</v>
      </c>
      <c r="B45" s="3" t="s">
        <v>256</v>
      </c>
      <c r="C45" s="3" t="s">
        <v>247</v>
      </c>
      <c r="D45" s="3"/>
      <c r="E45" s="3" t="s">
        <v>257</v>
      </c>
      <c r="F45" s="3" t="s">
        <v>267</v>
      </c>
      <c r="G45" s="3" t="s">
        <v>259</v>
      </c>
      <c r="H45" s="3" t="s">
        <v>261</v>
      </c>
      <c r="I45" s="3"/>
    </row>
    <row r="46" spans="1:9">
      <c r="A46" s="3" t="s">
        <v>338</v>
      </c>
      <c r="B46" s="3" t="s">
        <v>216</v>
      </c>
      <c r="C46" s="3" t="s">
        <v>338</v>
      </c>
      <c r="D46" s="3">
        <v>800</v>
      </c>
      <c r="E46" s="3" t="s">
        <v>219</v>
      </c>
      <c r="F46" s="3"/>
      <c r="G46" s="3"/>
      <c r="H46" s="3"/>
      <c r="I46" s="3"/>
    </row>
    <row r="47" spans="1:9">
      <c r="A47" s="3" t="s">
        <v>339</v>
      </c>
      <c r="B47" s="3" t="s">
        <v>216</v>
      </c>
      <c r="C47" s="2" t="s">
        <v>339</v>
      </c>
      <c r="D47" s="3">
        <v>800</v>
      </c>
      <c r="E47" s="3" t="s">
        <v>219</v>
      </c>
      <c r="F47" s="3"/>
      <c r="G47" s="3"/>
      <c r="H47" s="3"/>
      <c r="I47" s="3"/>
    </row>
    <row r="48" spans="1:9">
      <c r="A48" s="3" t="s">
        <v>340</v>
      </c>
      <c r="B48" s="3" t="s">
        <v>216</v>
      </c>
      <c r="C48" s="2" t="s">
        <v>340</v>
      </c>
      <c r="D48" s="3">
        <v>800</v>
      </c>
      <c r="E48" s="3" t="s">
        <v>219</v>
      </c>
      <c r="F48" s="3"/>
      <c r="G48" s="3"/>
      <c r="H48" s="3"/>
      <c r="I48" s="3"/>
    </row>
    <row r="49" spans="1:9">
      <c r="A49" s="3" t="s">
        <v>341</v>
      </c>
      <c r="B49" s="3" t="s">
        <v>216</v>
      </c>
      <c r="C49" s="2" t="s">
        <v>341</v>
      </c>
      <c r="D49" s="3">
        <v>800</v>
      </c>
      <c r="E49" s="3" t="s">
        <v>219</v>
      </c>
      <c r="F49" s="3"/>
      <c r="G49" s="3"/>
      <c r="H49" s="3"/>
      <c r="I49" s="3"/>
    </row>
    <row r="50" spans="1:9">
      <c r="A50" s="3" t="s">
        <v>342</v>
      </c>
      <c r="B50" s="3" t="s">
        <v>216</v>
      </c>
      <c r="C50" s="2" t="s">
        <v>342</v>
      </c>
      <c r="D50" s="3">
        <v>800</v>
      </c>
      <c r="E50" s="3" t="s">
        <v>219</v>
      </c>
      <c r="F50" s="3"/>
      <c r="G50" s="3"/>
      <c r="H50" s="3"/>
      <c r="I50" s="3"/>
    </row>
    <row r="51" spans="1:9">
      <c r="A51" s="3" t="s">
        <v>343</v>
      </c>
      <c r="B51" s="3" t="s">
        <v>216</v>
      </c>
      <c r="C51" s="2" t="s">
        <v>343</v>
      </c>
      <c r="D51" s="3">
        <v>800</v>
      </c>
      <c r="E51" s="3" t="s">
        <v>219</v>
      </c>
      <c r="F51" s="3"/>
      <c r="G51" s="3"/>
      <c r="H51" s="3"/>
      <c r="I51" s="3"/>
    </row>
    <row r="52" spans="1:9">
      <c r="A52" s="3" t="s">
        <v>344</v>
      </c>
      <c r="B52" s="3" t="s">
        <v>216</v>
      </c>
      <c r="C52" s="2" t="s">
        <v>344</v>
      </c>
      <c r="D52" s="3">
        <v>800</v>
      </c>
      <c r="E52" s="3" t="s">
        <v>219</v>
      </c>
      <c r="F52" s="3"/>
      <c r="G52" s="3"/>
      <c r="H52" s="3"/>
      <c r="I52" s="3"/>
    </row>
    <row r="53" spans="1:9">
      <c r="A53" s="3" t="s">
        <v>345</v>
      </c>
      <c r="B53" s="3" t="s">
        <v>216</v>
      </c>
      <c r="C53" s="2" t="s">
        <v>345</v>
      </c>
      <c r="D53" s="3">
        <v>800</v>
      </c>
      <c r="E53" s="3" t="s">
        <v>219</v>
      </c>
      <c r="F53" s="3"/>
      <c r="G53" s="3"/>
      <c r="H53" s="3"/>
      <c r="I53" s="3"/>
    </row>
    <row r="54" spans="1:9">
      <c r="A54" s="3" t="s">
        <v>346</v>
      </c>
      <c r="B54" s="3" t="s">
        <v>216</v>
      </c>
      <c r="C54" s="2" t="s">
        <v>346</v>
      </c>
      <c r="D54" s="3">
        <v>800</v>
      </c>
      <c r="E54" s="3" t="s">
        <v>219</v>
      </c>
      <c r="F54" s="3"/>
      <c r="G54" s="3"/>
      <c r="H54" s="3"/>
      <c r="I54" s="3"/>
    </row>
    <row r="55" spans="1:9">
      <c r="A55" s="3" t="s">
        <v>347</v>
      </c>
      <c r="B55" s="3" t="s">
        <v>216</v>
      </c>
      <c r="C55" s="2" t="s">
        <v>347</v>
      </c>
      <c r="D55" s="3">
        <v>800</v>
      </c>
      <c r="E55" s="3" t="s">
        <v>219</v>
      </c>
      <c r="F55" s="3"/>
      <c r="G55" s="3"/>
      <c r="H55" s="3"/>
      <c r="I55" s="3"/>
    </row>
    <row r="56" spans="1:9">
      <c r="A56" s="3" t="s">
        <v>348</v>
      </c>
      <c r="B56" s="3" t="s">
        <v>216</v>
      </c>
      <c r="C56" s="3" t="s">
        <v>348</v>
      </c>
      <c r="D56" s="3">
        <v>60</v>
      </c>
      <c r="E56" s="3" t="s">
        <v>219</v>
      </c>
      <c r="F56" s="3"/>
      <c r="G56" s="3"/>
      <c r="H56" s="3"/>
      <c r="I56" s="3"/>
    </row>
    <row r="57" spans="1:9">
      <c r="A57" s="3" t="s">
        <v>349</v>
      </c>
      <c r="B57" s="3" t="s">
        <v>216</v>
      </c>
      <c r="C57" s="3" t="s">
        <v>349</v>
      </c>
      <c r="D57" s="3">
        <v>60</v>
      </c>
      <c r="E57" s="3" t="s">
        <v>219</v>
      </c>
      <c r="F57" s="3"/>
      <c r="G57" s="3"/>
      <c r="H57" s="3"/>
      <c r="I57" s="3"/>
    </row>
    <row r="58" spans="1:9">
      <c r="A58" s="3" t="s">
        <v>350</v>
      </c>
      <c r="B58" s="3" t="s">
        <v>224</v>
      </c>
      <c r="C58" s="3" t="s">
        <v>350</v>
      </c>
      <c r="D58" s="3" t="s">
        <v>243</v>
      </c>
      <c r="E58" s="3" t="s">
        <v>252</v>
      </c>
      <c r="F58" s="3"/>
      <c r="G58" s="3"/>
      <c r="H58" s="3"/>
      <c r="I58" s="3"/>
    </row>
    <row r="59" spans="1:9">
      <c r="A59" s="3" t="s">
        <v>353</v>
      </c>
      <c r="B59" s="3" t="s">
        <v>224</v>
      </c>
      <c r="C59" s="3" t="s">
        <v>113</v>
      </c>
      <c r="D59" s="3" t="s">
        <v>352</v>
      </c>
      <c r="E59" s="3" t="s">
        <v>237</v>
      </c>
      <c r="F59" s="3"/>
      <c r="G59" s="3"/>
      <c r="H59" s="3"/>
      <c r="I59" s="3"/>
    </row>
    <row r="60" spans="1:9">
      <c r="A60" s="4" t="s">
        <v>354</v>
      </c>
      <c r="B60" s="4" t="s">
        <v>221</v>
      </c>
      <c r="C60" s="4" t="s">
        <v>354</v>
      </c>
      <c r="D60" s="4"/>
      <c r="E60" s="4" t="s">
        <v>219</v>
      </c>
      <c r="F60" s="4" t="s">
        <v>217</v>
      </c>
      <c r="G60" s="4"/>
      <c r="H60" s="4"/>
      <c r="I60" s="4"/>
    </row>
    <row r="61" spans="1:9">
      <c r="A61" s="4" t="s">
        <v>355</v>
      </c>
      <c r="B61" s="4" t="s">
        <v>221</v>
      </c>
      <c r="C61" s="4" t="s">
        <v>355</v>
      </c>
      <c r="D61" s="4"/>
      <c r="E61" s="4" t="s">
        <v>219</v>
      </c>
      <c r="F61" s="4" t="s">
        <v>217</v>
      </c>
      <c r="G61" s="4"/>
      <c r="H61" s="4"/>
      <c r="I61" s="4"/>
    </row>
    <row r="62" spans="1:9">
      <c r="A62" s="4" t="s">
        <v>356</v>
      </c>
      <c r="B62" s="4" t="s">
        <v>221</v>
      </c>
      <c r="C62" s="4" t="s">
        <v>356</v>
      </c>
      <c r="D62" s="4"/>
      <c r="E62" s="4" t="s">
        <v>219</v>
      </c>
      <c r="F62" s="4" t="s">
        <v>217</v>
      </c>
      <c r="G62" s="4"/>
      <c r="H62" s="4"/>
      <c r="I62" s="4"/>
    </row>
    <row r="63" spans="1:9">
      <c r="A63" s="4" t="s">
        <v>357</v>
      </c>
      <c r="B63" s="4" t="s">
        <v>221</v>
      </c>
      <c r="C63" s="4" t="s">
        <v>357</v>
      </c>
      <c r="D63" s="4"/>
      <c r="E63" s="4" t="s">
        <v>219</v>
      </c>
      <c r="F63" s="4" t="s">
        <v>217</v>
      </c>
      <c r="G63" s="4"/>
      <c r="H63" s="4"/>
      <c r="I63" s="4"/>
    </row>
    <row r="64" spans="1:9">
      <c r="A64" s="4" t="s">
        <v>358</v>
      </c>
      <c r="B64" s="4" t="s">
        <v>221</v>
      </c>
      <c r="C64" s="4" t="s">
        <v>358</v>
      </c>
      <c r="D64" s="4"/>
      <c r="E64" s="4" t="s">
        <v>219</v>
      </c>
      <c r="F64" s="4" t="s">
        <v>217</v>
      </c>
      <c r="G64" s="4"/>
      <c r="H64" s="4"/>
      <c r="I64" s="4"/>
    </row>
    <row r="65" spans="1:9">
      <c r="A65" s="4" t="s">
        <v>359</v>
      </c>
      <c r="B65" s="4" t="s">
        <v>221</v>
      </c>
      <c r="C65" s="4" t="s">
        <v>359</v>
      </c>
      <c r="D65" s="4"/>
      <c r="E65" s="4" t="s">
        <v>219</v>
      </c>
      <c r="F65" s="4" t="s">
        <v>217</v>
      </c>
      <c r="G65" s="4"/>
      <c r="H65" s="4"/>
      <c r="I65" s="4"/>
    </row>
    <row r="66" spans="1:9">
      <c r="A66" s="4" t="s">
        <v>360</v>
      </c>
      <c r="B66" s="4" t="s">
        <v>221</v>
      </c>
      <c r="C66" s="4" t="s">
        <v>360</v>
      </c>
      <c r="D66" s="4"/>
      <c r="E66" s="4" t="s">
        <v>219</v>
      </c>
      <c r="F66" s="4" t="s">
        <v>217</v>
      </c>
      <c r="G66" s="4"/>
      <c r="H66" s="4"/>
      <c r="I66" s="4"/>
    </row>
    <row r="67" spans="1:9">
      <c r="A67" s="4" t="s">
        <v>361</v>
      </c>
      <c r="B67" s="4" t="s">
        <v>221</v>
      </c>
      <c r="C67" s="4" t="s">
        <v>361</v>
      </c>
      <c r="D67" s="4"/>
      <c r="E67" s="4" t="s">
        <v>219</v>
      </c>
      <c r="F67" s="4" t="s">
        <v>217</v>
      </c>
      <c r="G67" s="4"/>
      <c r="H67" s="4"/>
      <c r="I67" s="4"/>
    </row>
    <row r="68" spans="1:9">
      <c r="A68" s="4" t="s">
        <v>362</v>
      </c>
      <c r="B68" s="4" t="s">
        <v>221</v>
      </c>
      <c r="C68" s="4" t="s">
        <v>362</v>
      </c>
      <c r="D68" s="4"/>
      <c r="E68" s="4" t="s">
        <v>219</v>
      </c>
      <c r="F68" s="4" t="s">
        <v>217</v>
      </c>
      <c r="G68" s="4"/>
      <c r="H68" s="4"/>
      <c r="I68" s="4"/>
    </row>
    <row r="69" spans="1:9">
      <c r="A69" s="3" t="s">
        <v>363</v>
      </c>
      <c r="B69" s="4" t="s">
        <v>221</v>
      </c>
      <c r="C69" s="3" t="s">
        <v>363</v>
      </c>
      <c r="D69" s="3"/>
      <c r="E69" s="4" t="s">
        <v>219</v>
      </c>
      <c r="F69" s="4" t="s">
        <v>217</v>
      </c>
      <c r="G69" s="3"/>
      <c r="H69" s="3"/>
      <c r="I69" s="3"/>
    </row>
    <row r="70" spans="1:9">
      <c r="A70" s="2" t="s">
        <v>365</v>
      </c>
      <c r="B70" s="2" t="s">
        <v>256</v>
      </c>
      <c r="C70" s="2" t="s">
        <v>354</v>
      </c>
      <c r="D70" s="2"/>
      <c r="E70" s="2" t="s">
        <v>257</v>
      </c>
      <c r="F70" s="2" t="s">
        <v>366</v>
      </c>
      <c r="G70" s="2" t="s">
        <v>259</v>
      </c>
      <c r="H70" s="2" t="s">
        <v>261</v>
      </c>
      <c r="I70" s="2"/>
    </row>
    <row r="71" spans="1:9">
      <c r="A71" s="2" t="s">
        <v>367</v>
      </c>
      <c r="B71" s="2" t="s">
        <v>256</v>
      </c>
      <c r="C71" s="2" t="s">
        <v>355</v>
      </c>
      <c r="D71" s="2"/>
      <c r="E71" s="2" t="s">
        <v>257</v>
      </c>
      <c r="F71" s="2" t="s">
        <v>366</v>
      </c>
      <c r="G71" s="2" t="s">
        <v>259</v>
      </c>
      <c r="H71" s="2" t="s">
        <v>261</v>
      </c>
      <c r="I71" s="2"/>
    </row>
    <row r="72" spans="1:9">
      <c r="A72" s="2" t="s">
        <v>368</v>
      </c>
      <c r="B72" s="2" t="s">
        <v>256</v>
      </c>
      <c r="C72" s="2" t="s">
        <v>356</v>
      </c>
      <c r="D72" s="2"/>
      <c r="E72" s="2" t="s">
        <v>257</v>
      </c>
      <c r="F72" s="2" t="s">
        <v>366</v>
      </c>
      <c r="G72" s="2" t="s">
        <v>259</v>
      </c>
      <c r="H72" s="2" t="s">
        <v>261</v>
      </c>
      <c r="I72" s="2"/>
    </row>
    <row r="73" spans="1:9">
      <c r="A73" s="2" t="s">
        <v>369</v>
      </c>
      <c r="B73" s="2" t="s">
        <v>256</v>
      </c>
      <c r="C73" s="2" t="s">
        <v>357</v>
      </c>
      <c r="D73" s="2"/>
      <c r="E73" s="2" t="s">
        <v>257</v>
      </c>
      <c r="F73" s="2" t="s">
        <v>366</v>
      </c>
      <c r="G73" s="2" t="s">
        <v>259</v>
      </c>
      <c r="H73" s="2" t="s">
        <v>261</v>
      </c>
      <c r="I73" s="2"/>
    </row>
    <row r="74" spans="1:9">
      <c r="A74" s="2" t="s">
        <v>370</v>
      </c>
      <c r="B74" s="2" t="s">
        <v>256</v>
      </c>
      <c r="C74" s="2" t="s">
        <v>358</v>
      </c>
      <c r="D74" s="2"/>
      <c r="E74" s="2" t="s">
        <v>257</v>
      </c>
      <c r="F74" s="2" t="s">
        <v>366</v>
      </c>
      <c r="G74" s="2" t="s">
        <v>259</v>
      </c>
      <c r="H74" s="2" t="s">
        <v>261</v>
      </c>
      <c r="I74" s="2"/>
    </row>
    <row r="75" spans="1:9">
      <c r="A75" s="2" t="s">
        <v>371</v>
      </c>
      <c r="B75" s="2" t="s">
        <v>256</v>
      </c>
      <c r="C75" s="2" t="s">
        <v>359</v>
      </c>
      <c r="D75" s="2"/>
      <c r="E75" s="2" t="s">
        <v>257</v>
      </c>
      <c r="F75" s="2" t="s">
        <v>366</v>
      </c>
      <c r="G75" s="2" t="s">
        <v>259</v>
      </c>
      <c r="H75" s="2" t="s">
        <v>261</v>
      </c>
      <c r="I75" s="2"/>
    </row>
    <row r="76" spans="1:9">
      <c r="A76" s="2" t="s">
        <v>372</v>
      </c>
      <c r="B76" s="2" t="s">
        <v>256</v>
      </c>
      <c r="C76" s="2" t="s">
        <v>360</v>
      </c>
      <c r="D76" s="2"/>
      <c r="E76" s="2" t="s">
        <v>257</v>
      </c>
      <c r="F76" s="2" t="s">
        <v>366</v>
      </c>
      <c r="G76" s="2" t="s">
        <v>259</v>
      </c>
      <c r="H76" s="2" t="s">
        <v>261</v>
      </c>
      <c r="I76" s="2"/>
    </row>
    <row r="77" spans="1:9">
      <c r="A77" s="2" t="s">
        <v>373</v>
      </c>
      <c r="B77" s="2" t="s">
        <v>256</v>
      </c>
      <c r="C77" s="2" t="s">
        <v>361</v>
      </c>
      <c r="D77" s="2"/>
      <c r="E77" s="2" t="s">
        <v>257</v>
      </c>
      <c r="F77" s="2" t="s">
        <v>366</v>
      </c>
      <c r="G77" s="2" t="s">
        <v>259</v>
      </c>
      <c r="H77" s="2" t="s">
        <v>261</v>
      </c>
      <c r="I77" s="2"/>
    </row>
    <row r="78" spans="1:9">
      <c r="A78" s="2" t="s">
        <v>374</v>
      </c>
      <c r="B78" s="2" t="s">
        <v>256</v>
      </c>
      <c r="C78" s="2" t="s">
        <v>362</v>
      </c>
      <c r="D78" s="2"/>
      <c r="E78" s="2" t="s">
        <v>257</v>
      </c>
      <c r="F78" s="2" t="s">
        <v>366</v>
      </c>
      <c r="G78" s="2" t="s">
        <v>259</v>
      </c>
      <c r="H78" s="2" t="s">
        <v>261</v>
      </c>
      <c r="I78" s="2"/>
    </row>
    <row r="79" spans="1:9">
      <c r="A79" s="2" t="s">
        <v>375</v>
      </c>
      <c r="B79" s="2" t="s">
        <v>256</v>
      </c>
      <c r="C79" s="2" t="s">
        <v>363</v>
      </c>
      <c r="D79" s="2"/>
      <c r="E79" s="2" t="s">
        <v>257</v>
      </c>
      <c r="F79" s="2" t="s">
        <v>366</v>
      </c>
      <c r="G79" s="2" t="s">
        <v>259</v>
      </c>
      <c r="H79" s="2" t="s">
        <v>261</v>
      </c>
      <c r="I79" s="2"/>
    </row>
    <row r="80" spans="1:9">
      <c r="A80" s="2" t="s">
        <v>376</v>
      </c>
      <c r="B80" s="2" t="s">
        <v>216</v>
      </c>
      <c r="C80" s="2" t="s">
        <v>376</v>
      </c>
      <c r="D80" s="2">
        <v>16</v>
      </c>
      <c r="E80" s="2" t="s">
        <v>219</v>
      </c>
      <c r="F80" s="2"/>
      <c r="G80" s="2"/>
      <c r="H80" s="2"/>
      <c r="I80" s="2"/>
    </row>
    <row r="81" spans="1:9">
      <c r="A81" s="33" t="s">
        <v>377</v>
      </c>
      <c r="B81" s="2" t="s">
        <v>216</v>
      </c>
      <c r="C81" s="2" t="s">
        <v>377</v>
      </c>
      <c r="D81" s="2">
        <v>16</v>
      </c>
      <c r="E81" s="2" t="s">
        <v>219</v>
      </c>
      <c r="F81" s="33"/>
      <c r="G81" s="33"/>
      <c r="H81" s="33"/>
      <c r="I81" s="33"/>
    </row>
    <row r="82" spans="1:9">
      <c r="A82" s="33" t="s">
        <v>605</v>
      </c>
      <c r="B82" s="33" t="s">
        <v>224</v>
      </c>
      <c r="C82" s="33" t="s">
        <v>605</v>
      </c>
      <c r="D82" s="33" t="s">
        <v>243</v>
      </c>
      <c r="E82" s="33" t="s">
        <v>244</v>
      </c>
      <c r="F82" s="33"/>
      <c r="G82" s="33"/>
      <c r="H82" s="33"/>
      <c r="I82" s="33"/>
    </row>
  </sheetData>
  <conditionalFormatting sqref="A2:A82">
    <cfRule type="duplicateValues" dxfId="51" priority="2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2" sqref="K2:K10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35" t="s">
        <v>364</v>
      </c>
      <c r="B2" s="35" t="s">
        <v>10</v>
      </c>
      <c r="C2" s="35" t="str">
        <f>VLOOKUP([Field],Columns[],2,0)&amp;"("</f>
        <v>increments(</v>
      </c>
      <c r="D2" s="35" t="str">
        <f>IF(VLOOKUP([Field],Columns[],3,0)&lt;&gt;"","'"&amp;VLOOKUP([Field],Columns[],3,0)&amp;"'","")</f>
        <v>'id'</v>
      </c>
      <c r="E2" s="36" t="str">
        <f>IF(VLOOKUP([Field],Columns[],4,0)&lt;&gt;0,", "&amp;VLOOKUP([Field],Columns[],4,0)&amp;")",")")</f>
        <v>)</v>
      </c>
      <c r="F2" s="35" t="str">
        <f>IF(VLOOKUP([Field],Columns[],5,0)=0,"","-&gt;"&amp;VLOOKUP([Field],Columns[],5,0))</f>
        <v/>
      </c>
      <c r="G2" s="35" t="str">
        <f>IF(VLOOKUP([Field],Columns[],6,0)=0,"","-&gt;"&amp;VLOOKUP([Field],Columns[],6,0))</f>
        <v/>
      </c>
      <c r="H2" s="35" t="str">
        <f>IF(VLOOKUP([Field],Columns[],7,0)=0,"","-&gt;"&amp;VLOOKUP([Field],Columns[],7,0))</f>
        <v/>
      </c>
      <c r="I2" s="35" t="str">
        <f>IF(VLOOKUP([Field],Columns[],8,0)=0,"","-&gt;"&amp;VLOOKUP([Field],Columns[],8,0))</f>
        <v/>
      </c>
      <c r="J2" s="35" t="str">
        <f>IF(VLOOKUP([Field],Columns[],9,0)=0,"","-&gt;"&amp;VLOOKUP([Field],Columns[],9,0))</f>
        <v/>
      </c>
      <c r="K2" s="35" t="str">
        <f>"$table-&gt;"&amp;[Type]&amp;[Name]&amp;[Arg2]&amp;[Method1]&amp;[Method2]&amp;[Method3]&amp;[Method4]&amp;[Method5]&amp;";"</f>
        <v>$table-&gt;increments('id');</v>
      </c>
    </row>
    <row r="3" spans="1:11">
      <c r="A3" s="35" t="s">
        <v>364</v>
      </c>
      <c r="B3" s="35" t="s">
        <v>348</v>
      </c>
      <c r="C3" s="35" t="str">
        <f>VLOOKUP([Field],Columns[],2,0)&amp;"("</f>
        <v>string(</v>
      </c>
      <c r="D3" s="35" t="str">
        <f>IF(VLOOKUP([Field],Columns[],3,0)&lt;&gt;"","'"&amp;VLOOKUP([Field],Columns[],3,0)&amp;"'","")</f>
        <v>'refno'</v>
      </c>
      <c r="E3" s="36" t="str">
        <f>IF(VLOOKUP([Field],Columns[],4,0)&lt;&gt;0,", "&amp;VLOOKUP([Field],Columns[],4,0)&amp;")",")")</f>
        <v>, 60)</v>
      </c>
      <c r="F3" s="35" t="str">
        <f>IF(VLOOKUP([Field],Columns[],5,0)=0,"","-&gt;"&amp;VLOOKUP([Field],Columns[],5,0))</f>
        <v>-&gt;nullable()</v>
      </c>
      <c r="G3" s="35" t="str">
        <f>IF(VLOOKUP([Field],Columns[],6,0)=0,"","-&gt;"&amp;VLOOKUP([Field],Columns[],6,0))</f>
        <v/>
      </c>
      <c r="H3" s="35" t="str">
        <f>IF(VLOOKUP([Field],Columns[],7,0)=0,"","-&gt;"&amp;VLOOKUP([Field],Columns[],7,0))</f>
        <v/>
      </c>
      <c r="I3" s="35" t="str">
        <f>IF(VLOOKUP([Field],Columns[],8,0)=0,"","-&gt;"&amp;VLOOKUP([Field],Columns[],8,0))</f>
        <v/>
      </c>
      <c r="J3" s="35" t="str">
        <f>IF(VLOOKUP([Field],Columns[],9,0)=0,"","-&gt;"&amp;VLOOKUP([Field],Columns[],9,0))</f>
        <v/>
      </c>
      <c r="K3" s="35" t="str">
        <f>"$table-&gt;"&amp;[Type]&amp;[Name]&amp;[Arg2]&amp;[Method1]&amp;[Method2]&amp;[Method3]&amp;[Method4]&amp;[Method5]&amp;";"</f>
        <v>$table-&gt;string('refno', 60)-&gt;nullable();</v>
      </c>
    </row>
    <row r="4" spans="1:11">
      <c r="A4" s="35" t="s">
        <v>364</v>
      </c>
      <c r="B4" s="35" t="s">
        <v>376</v>
      </c>
      <c r="C4" s="35" t="str">
        <f>VLOOKUP([Field],Columns[],2,0)&amp;"("</f>
        <v>string(</v>
      </c>
      <c r="D4" s="35" t="str">
        <f>IF(VLOOKUP([Field],Columns[],3,0)&lt;&gt;"","'"&amp;VLOOKUP([Field],Columns[],3,0)&amp;"'","")</f>
        <v>'catecode'</v>
      </c>
      <c r="E4" s="36" t="str">
        <f>IF(VLOOKUP([Field],Columns[],4,0)&lt;&gt;0,", "&amp;VLOOKUP([Field],Columns[],4,0)&amp;")",")")</f>
        <v>, 16)</v>
      </c>
      <c r="F4" s="35" t="str">
        <f>IF(VLOOKUP([Field],Columns[],5,0)=0,"","-&gt;"&amp;VLOOKUP([Field],Columns[],5,0))</f>
        <v>-&gt;nullable()</v>
      </c>
      <c r="G4" s="35" t="str">
        <f>IF(VLOOKUP([Field],Columns[],6,0)=0,"","-&gt;"&amp;VLOOKUP([Field],Columns[],6,0))</f>
        <v/>
      </c>
      <c r="H4" s="35" t="str">
        <f>IF(VLOOKUP([Field],Columns[],7,0)=0,"","-&gt;"&amp;VLOOKUP([Field],Columns[],7,0))</f>
        <v/>
      </c>
      <c r="I4" s="35" t="str">
        <f>IF(VLOOKUP([Field],Columns[],8,0)=0,"","-&gt;"&amp;VLOOKUP([Field],Columns[],8,0))</f>
        <v/>
      </c>
      <c r="J4" s="35" t="str">
        <f>IF(VLOOKUP([Field],Columns[],9,0)=0,"","-&gt;"&amp;VLOOKUP([Field],Columns[],9,0))</f>
        <v/>
      </c>
      <c r="K4" s="35" t="str">
        <f>"$table-&gt;"&amp;[Type]&amp;[Name]&amp;[Arg2]&amp;[Method1]&amp;[Method2]&amp;[Method3]&amp;[Method4]&amp;[Method5]&amp;";"</f>
        <v>$table-&gt;string('catecode', 16)-&gt;nullable();</v>
      </c>
    </row>
    <row r="5" spans="1:11">
      <c r="A5" s="35" t="s">
        <v>364</v>
      </c>
      <c r="B5" s="35" t="s">
        <v>377</v>
      </c>
      <c r="C5" s="35" t="str">
        <f>VLOOKUP([Field],Columns[],2,0)&amp;"("</f>
        <v>string(</v>
      </c>
      <c r="D5" s="35" t="str">
        <f>IF(VLOOKUP([Field],Columns[],3,0)&lt;&gt;"","'"&amp;VLOOKUP([Field],Columns[],3,0)&amp;"'","")</f>
        <v>'gcode'</v>
      </c>
      <c r="E5" s="36" t="str">
        <f>IF(VLOOKUP([Field],Columns[],4,0)&lt;&gt;0,", "&amp;VLOOKUP([Field],Columns[],4,0)&amp;")",")")</f>
        <v>, 16)</v>
      </c>
      <c r="F5" s="35" t="str">
        <f>IF(VLOOKUP([Field],Columns[],5,0)=0,"","-&gt;"&amp;VLOOKUP([Field],Columns[],5,0))</f>
        <v>-&gt;nullable()</v>
      </c>
      <c r="G5" s="35" t="str">
        <f>IF(VLOOKUP([Field],Columns[],6,0)=0,"","-&gt;"&amp;VLOOKUP([Field],Columns[],6,0))</f>
        <v/>
      </c>
      <c r="H5" s="35" t="str">
        <f>IF(VLOOKUP([Field],Columns[],7,0)=0,"","-&gt;"&amp;VLOOKUP([Field],Columns[],7,0))</f>
        <v/>
      </c>
      <c r="I5" s="35" t="str">
        <f>IF(VLOOKUP([Field],Columns[],8,0)=0,"","-&gt;"&amp;VLOOKUP([Field],Columns[],8,0))</f>
        <v/>
      </c>
      <c r="J5" s="35" t="str">
        <f>IF(VLOOKUP([Field],Columns[],9,0)=0,"","-&gt;"&amp;VLOOKUP([Field],Columns[],9,0))</f>
        <v/>
      </c>
      <c r="K5" s="35" t="str">
        <f>"$table-&gt;"&amp;[Type]&amp;[Name]&amp;[Arg2]&amp;[Method1]&amp;[Method2]&amp;[Method3]&amp;[Method4]&amp;[Method5]&amp;";"</f>
        <v>$table-&gt;string('gcode', 16)-&gt;nullable();</v>
      </c>
    </row>
    <row r="6" spans="1:11">
      <c r="A6" s="35" t="s">
        <v>364</v>
      </c>
      <c r="B6" s="35" t="s">
        <v>94</v>
      </c>
      <c r="C6" s="35" t="str">
        <f>VLOOKUP([Field],Columns[],2,0)&amp;"("</f>
        <v>string(</v>
      </c>
      <c r="D6" s="35" t="str">
        <f>IF(VLOOKUP([Field],Columns[],3,0)&lt;&gt;"","'"&amp;VLOOKUP([Field],Columns[],3,0)&amp;"'","")</f>
        <v>'name'</v>
      </c>
      <c r="E6" s="36" t="str">
        <f>IF(VLOOKUP([Field],Columns[],4,0)&lt;&gt;0,", "&amp;VLOOKUP([Field],Columns[],4,0)&amp;")",")")</f>
        <v>, 64)</v>
      </c>
      <c r="F6" s="35" t="str">
        <f>IF(VLOOKUP([Field],Columns[],5,0)=0,"","-&gt;"&amp;VLOOKUP([Field],Columns[],5,0))</f>
        <v>-&gt;index()</v>
      </c>
      <c r="G6" s="35" t="str">
        <f>IF(VLOOKUP([Field],Columns[],6,0)=0,"","-&gt;"&amp;VLOOKUP([Field],Columns[],6,0))</f>
        <v/>
      </c>
      <c r="H6" s="35" t="str">
        <f>IF(VLOOKUP([Field],Columns[],7,0)=0,"","-&gt;"&amp;VLOOKUP([Field],Columns[],7,0))</f>
        <v/>
      </c>
      <c r="I6" s="35" t="str">
        <f>IF(VLOOKUP([Field],Columns[],8,0)=0,"","-&gt;"&amp;VLOOKUP([Field],Columns[],8,0))</f>
        <v/>
      </c>
      <c r="J6" s="35" t="str">
        <f>IF(VLOOKUP([Field],Columns[],9,0)=0,"","-&gt;"&amp;VLOOKUP([Field],Columns[],9,0))</f>
        <v/>
      </c>
      <c r="K6" s="35" t="str">
        <f>"$table-&gt;"&amp;[Type]&amp;[Name]&amp;[Arg2]&amp;[Method1]&amp;[Method2]&amp;[Method3]&amp;[Method4]&amp;[Method5]&amp;";"</f>
        <v>$table-&gt;string('name', 64)-&gt;index();</v>
      </c>
    </row>
    <row r="7" spans="1:11">
      <c r="A7" s="35" t="s">
        <v>364</v>
      </c>
      <c r="B7" s="35" t="s">
        <v>605</v>
      </c>
      <c r="C7" s="35" t="str">
        <f>VLOOKUP([Field],Columns[],2,0)&amp;"("</f>
        <v>enum(</v>
      </c>
      <c r="D7" s="35" t="str">
        <f>IF(VLOOKUP([Field],Columns[],3,0)&lt;&gt;"","'"&amp;VLOOKUP([Field],Columns[],3,0)&amp;"'","")</f>
        <v>'list'</v>
      </c>
      <c r="E7" s="36" t="str">
        <f>IF(VLOOKUP([Field],Columns[],4,0)&lt;&gt;0,", "&amp;VLOOKUP([Field],Columns[],4,0)&amp;")",")")</f>
        <v>, ['Yes','No'])</v>
      </c>
      <c r="F7" s="35" t="str">
        <f>IF(VLOOKUP([Field],Columns[],5,0)=0,"","-&gt;"&amp;VLOOKUP([Field],Columns[],5,0))</f>
        <v>-&gt;default('Yes')</v>
      </c>
      <c r="G7" s="35" t="str">
        <f>IF(VLOOKUP([Field],Columns[],6,0)=0,"","-&gt;"&amp;VLOOKUP([Field],Columns[],6,0))</f>
        <v/>
      </c>
      <c r="H7" s="35" t="str">
        <f>IF(VLOOKUP([Field],Columns[],7,0)=0,"","-&gt;"&amp;VLOOKUP([Field],Columns[],7,0))</f>
        <v/>
      </c>
      <c r="I7" s="35" t="str">
        <f>IF(VLOOKUP([Field],Columns[],8,0)=0,"","-&gt;"&amp;VLOOKUP([Field],Columns[],8,0))</f>
        <v/>
      </c>
      <c r="J7" s="35" t="str">
        <f>IF(VLOOKUP([Field],Columns[],9,0)=0,"","-&gt;"&amp;VLOOKUP([Field],Columns[],9,0))</f>
        <v/>
      </c>
      <c r="K7" s="35" t="str">
        <f>"$table-&gt;"&amp;[Type]&amp;[Name]&amp;[Arg2]&amp;[Method1]&amp;[Method2]&amp;[Method3]&amp;[Method4]&amp;[Method5]&amp;";"</f>
        <v>$table-&gt;enum('list', ['Yes','No'])-&gt;default('Yes');</v>
      </c>
    </row>
    <row r="8" spans="1:11">
      <c r="A8" s="35" t="s">
        <v>364</v>
      </c>
      <c r="B8" s="35" t="s">
        <v>235</v>
      </c>
      <c r="C8" s="35" t="str">
        <f>VLOOKUP([Field],Columns[],2,0)&amp;"("</f>
        <v>enum(</v>
      </c>
      <c r="D8" s="35" t="str">
        <f>IF(VLOOKUP([Field],Columns[],3,0)&lt;&gt;"","'"&amp;VLOOKUP([Field],Columns[],3,0)&amp;"'","")</f>
        <v>'type'</v>
      </c>
      <c r="E8" s="36" t="str">
        <f>IF(VLOOKUP([Field],Columns[],4,0)&lt;&gt;0,", "&amp;VLOOKUP([Field],Columns[],4,0)&amp;")",")")</f>
        <v>, ['Public','Private'])</v>
      </c>
      <c r="F8" s="35" t="str">
        <f>IF(VLOOKUP([Field],Columns[],5,0)=0,"","-&gt;"&amp;VLOOKUP([Field],Columns[],5,0))</f>
        <v>-&gt;default('Public')</v>
      </c>
      <c r="G8" s="35" t="str">
        <f>IF(VLOOKUP([Field],Columns[],6,0)=0,"","-&gt;"&amp;VLOOKUP([Field],Columns[],6,0))</f>
        <v>-&gt;index()</v>
      </c>
      <c r="H8" s="35" t="str">
        <f>IF(VLOOKUP([Field],Columns[],7,0)=0,"","-&gt;"&amp;VLOOKUP([Field],Columns[],7,0))</f>
        <v/>
      </c>
      <c r="I8" s="35" t="str">
        <f>IF(VLOOKUP([Field],Columns[],8,0)=0,"","-&gt;"&amp;VLOOKUP([Field],Columns[],8,0))</f>
        <v/>
      </c>
      <c r="J8" s="35" t="str">
        <f>IF(VLOOKUP([Field],Columns[],9,0)=0,"","-&gt;"&amp;VLOOKUP([Field],Columns[],9,0))</f>
        <v/>
      </c>
      <c r="K8" s="3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9" spans="1:11">
      <c r="A9" s="35" t="s">
        <v>364</v>
      </c>
      <c r="B9" s="35" t="s">
        <v>223</v>
      </c>
      <c r="C9" s="35" t="str">
        <f>VLOOKUP([Field],Columns[],2,0)&amp;"("</f>
        <v>enum(</v>
      </c>
      <c r="D9" s="35" t="str">
        <f>IF(VLOOKUP([Field],Columns[],3,0)&lt;&gt;"","'"&amp;VLOOKUP([Field],Columns[],3,0)&amp;"'","")</f>
        <v>'status'</v>
      </c>
      <c r="E9" s="36" t="str">
        <f>IF(VLOOKUP([Field],Columns[],4,0)&lt;&gt;0,", "&amp;VLOOKUP([Field],Columns[],4,0)&amp;")",")")</f>
        <v>, ['Active','Inactive'])</v>
      </c>
      <c r="F9" s="35" t="str">
        <f>IF(VLOOKUP([Field],Columns[],5,0)=0,"","-&gt;"&amp;VLOOKUP([Field],Columns[],5,0))</f>
        <v>-&gt;default('Active')</v>
      </c>
      <c r="G9" s="35" t="str">
        <f>IF(VLOOKUP([Field],Columns[],6,0)=0,"","-&gt;"&amp;VLOOKUP([Field],Columns[],6,0))</f>
        <v>-&gt;index()</v>
      </c>
      <c r="H9" s="35" t="str">
        <f>IF(VLOOKUP([Field],Columns[],7,0)=0,"","-&gt;"&amp;VLOOKUP([Field],Columns[],7,0))</f>
        <v/>
      </c>
      <c r="I9" s="35" t="str">
        <f>IF(VLOOKUP([Field],Columns[],8,0)=0,"","-&gt;"&amp;VLOOKUP([Field],Columns[],8,0))</f>
        <v/>
      </c>
      <c r="J9" s="35" t="str">
        <f>IF(VLOOKUP([Field],Columns[],9,0)=0,"","-&gt;"&amp;VLOOKUP([Field],Columns[],9,0))</f>
        <v/>
      </c>
      <c r="K9" s="3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" spans="1:11">
      <c r="A10" s="35" t="s">
        <v>364</v>
      </c>
      <c r="B10" s="35" t="s">
        <v>12</v>
      </c>
      <c r="C10" s="35" t="str">
        <f>VLOOKUP([Field],Columns[],2,0)&amp;"("</f>
        <v>timestamps(</v>
      </c>
      <c r="D10" s="35" t="str">
        <f>IF(VLOOKUP([Field],Columns[],3,0)&lt;&gt;"","'"&amp;VLOOKUP([Field],Columns[],3,0)&amp;"'","")</f>
        <v/>
      </c>
      <c r="E10" s="36" t="str">
        <f>IF(VLOOKUP([Field],Columns[],4,0)&lt;&gt;0,", "&amp;VLOOKUP([Field],Columns[],4,0)&amp;")",")")</f>
        <v>)</v>
      </c>
      <c r="F10" s="35" t="str">
        <f>IF(VLOOKUP([Field],Columns[],5,0)=0,"","-&gt;"&amp;VLOOKUP([Field],Columns[],5,0))</f>
        <v/>
      </c>
      <c r="G10" s="35" t="str">
        <f>IF(VLOOKUP([Field],Columns[],6,0)=0,"","-&gt;"&amp;VLOOKUP([Field],Columns[],6,0))</f>
        <v/>
      </c>
      <c r="H10" s="35" t="str">
        <f>IF(VLOOKUP([Field],Columns[],7,0)=0,"","-&gt;"&amp;VLOOKUP([Field],Columns[],7,0))</f>
        <v/>
      </c>
      <c r="I10" s="35" t="str">
        <f>IF(VLOOKUP([Field],Columns[],8,0)=0,"","-&gt;"&amp;VLOOKUP([Field],Columns[],8,0))</f>
        <v/>
      </c>
      <c r="J10" s="35" t="str">
        <f>IF(VLOOKUP([Field],Columns[],9,0)=0,"","-&gt;"&amp;VLOOKUP([Field],Columns[],9,0))</f>
        <v/>
      </c>
      <c r="K10" s="35" t="str">
        <f>"$table-&gt;"&amp;[Type]&amp;[Name]&amp;[Arg2]&amp;[Method1]&amp;[Method2]&amp;[Method3]&amp;[Method4]&amp;[Method5]&amp;";"</f>
        <v>$table-&gt;timestamps();</v>
      </c>
    </row>
    <row r="11" spans="1:11" hidden="1">
      <c r="A11" s="3" t="s">
        <v>49</v>
      </c>
      <c r="B11" s="3" t="s">
        <v>10</v>
      </c>
      <c r="C11" s="3" t="str">
        <f>VLOOKUP([Field],Columns[],2,0)&amp;"("</f>
        <v>increments(</v>
      </c>
      <c r="D11" s="3" t="str">
        <f>IF(VLOOKUP([Field],Columns[],3,0)&lt;&gt;"","'"&amp;VLOOKUP([Field],Columns[],3,0)&amp;"'","")</f>
        <v>'id'</v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$table-&gt;increments('id');</v>
      </c>
    </row>
    <row r="12" spans="1:11" hidden="1">
      <c r="A12" s="3" t="s">
        <v>49</v>
      </c>
      <c r="B12" s="3" t="s">
        <v>337</v>
      </c>
      <c r="C12" s="3" t="str">
        <f>VLOOKUP([Field],Columns[],2,0)&amp;"("</f>
        <v>string(</v>
      </c>
      <c r="D12" s="3" t="str">
        <f>IF(VLOOKUP([Field],Columns[],3,0)&lt;&gt;"","'"&amp;VLOOKUP([Field],Columns[],3,0)&amp;"'","")</f>
        <v>'name'</v>
      </c>
      <c r="E12" s="6" t="str">
        <f>IF(VLOOKUP([Field],Columns[],4,0)&lt;&gt;0,", "&amp;VLOOKUP([Field],Columns[],4,0)&amp;")",")")</f>
        <v>, 64)</v>
      </c>
      <c r="F12" s="3" t="str">
        <f>IF(VLOOKUP([Field],Columns[],5,0)=0,"","-&gt;"&amp;VLOOKUP([Field],Columns[],5,0))</f>
        <v>-&gt;nullable()</v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$table-&gt;string('name', 64)-&gt;nullable();</v>
      </c>
    </row>
    <row r="13" spans="1:11" hidden="1">
      <c r="A13" s="3" t="s">
        <v>49</v>
      </c>
      <c r="B13" s="3" t="s">
        <v>229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'code'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-&gt;nullable()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$table-&gt;string('code', 64)-&gt;nullable();</v>
      </c>
    </row>
    <row r="14" spans="1:11" hidden="1">
      <c r="A14" s="3" t="s">
        <v>49</v>
      </c>
      <c r="B14" s="2" t="s">
        <v>95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 s="16" customFormat="1" hidden="1">
      <c r="A15" s="3" t="s">
        <v>49</v>
      </c>
      <c r="B15" s="3" t="s">
        <v>338</v>
      </c>
      <c r="C15" s="3" t="str">
        <f>VLOOKUP([Field],Columns[],2,0)&amp;"("</f>
        <v>string(</v>
      </c>
      <c r="D15" s="3" t="str">
        <f>IF(VLOOKUP([Field],Columns[],3,0)&lt;&gt;"","'"&amp;VLOOKUP([Field],Columns[],3,0)&amp;"'","")</f>
        <v>'narration'</v>
      </c>
      <c r="E15" s="6" t="str">
        <f>IF(VLOOKUP([Field],Columns[],4,0)&lt;&gt;0,", "&amp;VLOOKUP([Field],Columns[],4,0)&amp;")",")")</f>
        <v>, 800)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/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$table-&gt;string('narration', 800)-&gt;nullable();</v>
      </c>
    </row>
    <row r="16" spans="1:11" hidden="1">
      <c r="A16" s="3" t="s">
        <v>49</v>
      </c>
      <c r="B16" s="3" t="s">
        <v>339</v>
      </c>
      <c r="C16" s="3" t="str">
        <f>VLOOKUP([Field],Columns[],2,0)&amp;"("</f>
        <v>string(</v>
      </c>
      <c r="D16" s="3" t="str">
        <f>IF(VLOOKUP([Field],Columns[],3,0)&lt;&gt;"","'"&amp;VLOOKUP([Field],Columns[],3,0)&amp;"'","")</f>
        <v>'narration2'</v>
      </c>
      <c r="E16" s="6" t="str">
        <f>IF(VLOOKUP([Field],Columns[],4,0)&lt;&gt;0,", "&amp;VLOOKUP([Field],Columns[],4,0)&amp;")",")")</f>
        <v>, 800)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/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$table-&gt;string('narration2', 800)-&gt;nullable();</v>
      </c>
    </row>
    <row r="17" spans="1:11" hidden="1">
      <c r="A17" s="3" t="s">
        <v>49</v>
      </c>
      <c r="B17" s="3" t="s">
        <v>340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'narration3'</v>
      </c>
      <c r="E17" s="6" t="str">
        <f>IF(VLOOKUP([Field],Columns[],4,0)&lt;&gt;0,", "&amp;VLOOKUP([Field],Columns[],4,0)&amp;")",")")</f>
        <v>, 800)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$table-&gt;string('narration3', 800)-&gt;nullable();</v>
      </c>
    </row>
    <row r="18" spans="1:11" hidden="1">
      <c r="A18" s="3" t="s">
        <v>49</v>
      </c>
      <c r="B18" s="3" t="s">
        <v>341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'narration4'</v>
      </c>
      <c r="E18" s="6" t="str">
        <f>IF(VLOOKUP([Field],Columns[],4,0)&lt;&gt;0,", "&amp;VLOOKUP([Field],Columns[],4,0)&amp;")",")")</f>
        <v>, 800)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$table-&gt;string('narration4', 800)-&gt;nullable();</v>
      </c>
    </row>
    <row r="19" spans="1:11" hidden="1">
      <c r="A19" s="3" t="s">
        <v>49</v>
      </c>
      <c r="B19" s="3" t="s">
        <v>342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'narration5'</v>
      </c>
      <c r="E19" s="6" t="str">
        <f>IF(VLOOKUP([Field],Columns[],4,0)&lt;&gt;0,", "&amp;VLOOKUP([Field],Columns[],4,0)&amp;")",")")</f>
        <v>, 800)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$table-&gt;string('narration5', 800)-&gt;nullable();</v>
      </c>
    </row>
    <row r="20" spans="1:11" hidden="1">
      <c r="A20" s="3" t="s">
        <v>49</v>
      </c>
      <c r="B20" s="3" t="s">
        <v>343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'narration6'</v>
      </c>
      <c r="E20" s="6" t="str">
        <f>IF(VLOOKUP([Field],Columns[],4,0)&lt;&gt;0,", "&amp;VLOOKUP([Field],Columns[],4,0)&amp;")",")")</f>
        <v>, 800)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$table-&gt;string('narration6', 800)-&gt;nullable();</v>
      </c>
    </row>
    <row r="21" spans="1:11" hidden="1">
      <c r="A21" s="3" t="s">
        <v>49</v>
      </c>
      <c r="B21" s="3" t="s">
        <v>344</v>
      </c>
      <c r="C21" s="3" t="str">
        <f>VLOOKUP([Field],Columns[],2,0)&amp;"("</f>
        <v>string(</v>
      </c>
      <c r="D21" s="3" t="str">
        <f>IF(VLOOKUP([Field],Columns[],3,0)&lt;&gt;"","'"&amp;VLOOKUP([Field],Columns[],3,0)&amp;"'","")</f>
        <v>'narration7'</v>
      </c>
      <c r="E21" s="6" t="str">
        <f>IF(VLOOKUP([Field],Columns[],4,0)&lt;&gt;0,", "&amp;VLOOKUP([Field],Columns[],4,0)&amp;")",")")</f>
        <v>, 800)</v>
      </c>
      <c r="F21" s="3" t="str">
        <f>IF(VLOOKUP([Field],Columns[],5,0)=0,"","-&gt;"&amp;VLOOKUP([Field],Columns[],5,0))</f>
        <v>-&gt;nullable()</v>
      </c>
      <c r="G21" s="3" t="str">
        <f>IF(VLOOKUP([Field],Columns[],6,0)=0,"","-&gt;"&amp;VLOOKUP([Field],Columns[],6,0))</f>
        <v/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$table-&gt;string('narration7', 800)-&gt;nullable();</v>
      </c>
    </row>
    <row r="22" spans="1:11" hidden="1">
      <c r="A22" s="3" t="s">
        <v>49</v>
      </c>
      <c r="B22" s="3" t="s">
        <v>345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'narration8'</v>
      </c>
      <c r="E22" s="6" t="str">
        <f>IF(VLOOKUP([Field],Columns[],4,0)&lt;&gt;0,", "&amp;VLOOKUP([Field],Columns[],4,0)&amp;")",")")</f>
        <v>, 800)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$table-&gt;string('narration8', 800)-&gt;nullable();</v>
      </c>
    </row>
    <row r="23" spans="1:11" hidden="1">
      <c r="A23" s="3" t="s">
        <v>49</v>
      </c>
      <c r="B23" s="3" t="s">
        <v>346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'narration9'</v>
      </c>
      <c r="E23" s="6" t="str">
        <f>IF(VLOOKUP([Field],Columns[],4,0)&lt;&gt;0,", "&amp;VLOOKUP([Field],Columns[],4,0)&amp;")",")")</f>
        <v>, 800)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$table-&gt;string('narration9', 800)-&gt;nullable();</v>
      </c>
    </row>
    <row r="24" spans="1:11" hidden="1">
      <c r="A24" s="3" t="s">
        <v>49</v>
      </c>
      <c r="B24" s="3" t="s">
        <v>347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'narration10'</v>
      </c>
      <c r="E24" s="6" t="str">
        <f>IF(VLOOKUP([Field],Columns[],4,0)&lt;&gt;0,", "&amp;VLOOKUP([Field],Columns[],4,0)&amp;")",")")</f>
        <v>, 800)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$table-&gt;string('narration10', 800)-&gt;nullable();</v>
      </c>
    </row>
    <row r="25" spans="1:11" hidden="1">
      <c r="A25" s="3" t="s">
        <v>49</v>
      </c>
      <c r="B25" s="3" t="s">
        <v>348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'refno'</v>
      </c>
      <c r="E25" s="6" t="str">
        <f>IF(VLOOKUP([Field],Columns[],4,0)&lt;&gt;0,", "&amp;VLOOKUP([Field],Columns[],4,0)&amp;")",")")</f>
        <v>, 60)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$table-&gt;string('refno', 60)-&gt;nullable();</v>
      </c>
    </row>
    <row r="26" spans="1:11" hidden="1">
      <c r="A26" s="3" t="s">
        <v>49</v>
      </c>
      <c r="B26" s="3" t="s">
        <v>349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'ref2no'</v>
      </c>
      <c r="E26" s="6" t="str">
        <f>IF(VLOOKUP([Field],Columns[],4,0)&lt;&gt;0,", "&amp;VLOOKUP([Field],Columns[],4,0)&amp;")",")")</f>
        <v>, 60)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$table-&gt;string('ref2no', 60)-&gt;nullable();</v>
      </c>
    </row>
    <row r="27" spans="1:11" hidden="1">
      <c r="A27" s="3" t="s">
        <v>49</v>
      </c>
      <c r="B27" s="3" t="s">
        <v>350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'itemserial'</v>
      </c>
      <c r="E27" s="6" t="str">
        <f>IF(VLOOKUP([Field],Columns[],4,0)&lt;&gt;0,", "&amp;VLOOKUP([Field],Columns[],4,0)&amp;")",")")</f>
        <v>, ['Yes','No'])</v>
      </c>
      <c r="F27" s="3" t="str">
        <f>IF(VLOOKUP([Field],Columns[],5,0)=0,"","-&gt;"&amp;VLOOKUP([Field],Columns[],5,0))</f>
        <v>-&gt;default('No')</v>
      </c>
      <c r="G27" s="3" t="str">
        <f>IF(VLOOKUP([Field],Columns[],6,0)=0,"","-&gt;"&amp;VLOOKUP([Field],Columns[],6,0))</f>
        <v/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$table-&gt;enum('itemserial', ['Yes','No'])-&gt;default('No');</v>
      </c>
    </row>
    <row r="28" spans="1:11" hidden="1">
      <c r="A28" s="3" t="s">
        <v>49</v>
      </c>
      <c r="B28" s="4" t="s">
        <v>353</v>
      </c>
      <c r="C28" s="33" t="str">
        <f>VLOOKUP([Field],Columns[],2,0)&amp;"("</f>
        <v>enum(</v>
      </c>
      <c r="D28" s="33" t="str">
        <f>IF(VLOOKUP([Field],Columns[],3,0)&lt;&gt;"","'"&amp;VLOOKUP([Field],Columns[],3,0)&amp;"'","")</f>
        <v>'type'</v>
      </c>
      <c r="E28" s="34" t="str">
        <f>IF(VLOOKUP([Field],Columns[],4,0)&lt;&gt;0,", "&amp;VLOOKUP([Field],Columns[],4,0)&amp;")",")")</f>
        <v>, ['Public','Protected','System'])</v>
      </c>
      <c r="F28" s="33" t="str">
        <f>IF(VLOOKUP([Field],Columns[],5,0)=0,"","-&gt;"&amp;VLOOKUP([Field],Columns[],5,0))</f>
        <v>-&gt;default('Public')</v>
      </c>
      <c r="G28" s="33" t="str">
        <f>IF(VLOOKUP([Field],Columns[],6,0)=0,"","-&gt;"&amp;VLOOKUP([Field],Columns[],6,0))</f>
        <v/>
      </c>
      <c r="H28" s="33" t="str">
        <f>IF(VLOOKUP([Field],Columns[],7,0)=0,"","-&gt;"&amp;VLOOKUP([Field],Columns[],7,0))</f>
        <v/>
      </c>
      <c r="I28" s="33" t="str">
        <f>IF(VLOOKUP([Field],Columns[],8,0)=0,"","-&gt;"&amp;VLOOKUP([Field],Columns[],8,0))</f>
        <v/>
      </c>
      <c r="J28" s="33" t="str">
        <f>IF(VLOOKUP([Field],Columns[],9,0)=0,"","-&gt;"&amp;VLOOKUP([Field],Columns[],9,0))</f>
        <v/>
      </c>
      <c r="K28" s="33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29" spans="1:11" hidden="1">
      <c r="A29" s="3" t="s">
        <v>49</v>
      </c>
      <c r="B29" s="3" t="s">
        <v>354</v>
      </c>
      <c r="C29" s="33" t="str">
        <f>VLOOKUP([Field],Columns[],2,0)&amp;"("</f>
        <v>unsignedInteger(</v>
      </c>
      <c r="D29" s="33" t="str">
        <f>IF(VLOOKUP([Field],Columns[],3,0)&lt;&gt;"","'"&amp;VLOOKUP([Field],Columns[],3,0)&amp;"'","")</f>
        <v>'category_01'</v>
      </c>
      <c r="E29" s="34" t="str">
        <f>IF(VLOOKUP([Field],Columns[],4,0)&lt;&gt;0,", "&amp;VLOOKUP([Field],Columns[],4,0)&amp;")",")")</f>
        <v>)</v>
      </c>
      <c r="F29" s="33" t="str">
        <f>IF(VLOOKUP([Field],Columns[],5,0)=0,"","-&gt;"&amp;VLOOKUP([Field],Columns[],5,0))</f>
        <v>-&gt;nullable()</v>
      </c>
      <c r="G29" s="33" t="str">
        <f>IF(VLOOKUP([Field],Columns[],6,0)=0,"","-&gt;"&amp;VLOOKUP([Field],Columns[],6,0))</f>
        <v>-&gt;index()</v>
      </c>
      <c r="H29" s="33" t="str">
        <f>IF(VLOOKUP([Field],Columns[],7,0)=0,"","-&gt;"&amp;VLOOKUP([Field],Columns[],7,0))</f>
        <v/>
      </c>
      <c r="I29" s="33" t="str">
        <f>IF(VLOOKUP([Field],Columns[],8,0)=0,"","-&gt;"&amp;VLOOKUP([Field],Columns[],8,0))</f>
        <v/>
      </c>
      <c r="J29" s="33" t="str">
        <f>IF(VLOOKUP([Field],Columns[],9,0)=0,"","-&gt;"&amp;VLOOKUP([Field],Columns[],9,0))</f>
        <v/>
      </c>
      <c r="K29" s="33" t="str">
        <f>"$table-&gt;"&amp;[Type]&amp;[Name]&amp;[Arg2]&amp;[Method1]&amp;[Method2]&amp;[Method3]&amp;[Method4]&amp;[Method5]&amp;";"</f>
        <v>$table-&gt;unsignedInteger('category_01')-&gt;nullable()-&gt;index();</v>
      </c>
    </row>
    <row r="30" spans="1:11" hidden="1">
      <c r="A30" s="3" t="s">
        <v>49</v>
      </c>
      <c r="B30" s="4" t="s">
        <v>355</v>
      </c>
      <c r="C30" s="33" t="str">
        <f>VLOOKUP([Field],Columns[],2,0)&amp;"("</f>
        <v>unsignedInteger(</v>
      </c>
      <c r="D30" s="33" t="str">
        <f>IF(VLOOKUP([Field],Columns[],3,0)&lt;&gt;"","'"&amp;VLOOKUP([Field],Columns[],3,0)&amp;"'","")</f>
        <v>'category_02'</v>
      </c>
      <c r="E30" s="34" t="str">
        <f>IF(VLOOKUP([Field],Columns[],4,0)&lt;&gt;0,", "&amp;VLOOKUP([Field],Columns[],4,0)&amp;")",")")</f>
        <v>)</v>
      </c>
      <c r="F30" s="33" t="str">
        <f>IF(VLOOKUP([Field],Columns[],5,0)=0,"","-&gt;"&amp;VLOOKUP([Field],Columns[],5,0))</f>
        <v>-&gt;nullable()</v>
      </c>
      <c r="G30" s="33" t="str">
        <f>IF(VLOOKUP([Field],Columns[],6,0)=0,"","-&gt;"&amp;VLOOKUP([Field],Columns[],6,0))</f>
        <v>-&gt;index()</v>
      </c>
      <c r="H30" s="33" t="str">
        <f>IF(VLOOKUP([Field],Columns[],7,0)=0,"","-&gt;"&amp;VLOOKUP([Field],Columns[],7,0))</f>
        <v/>
      </c>
      <c r="I30" s="33" t="str">
        <f>IF(VLOOKUP([Field],Columns[],8,0)=0,"","-&gt;"&amp;VLOOKUP([Field],Columns[],8,0))</f>
        <v/>
      </c>
      <c r="J30" s="33" t="str">
        <f>IF(VLOOKUP([Field],Columns[],9,0)=0,"","-&gt;"&amp;VLOOKUP([Field],Columns[],9,0))</f>
        <v/>
      </c>
      <c r="K30" s="33" t="str">
        <f>"$table-&gt;"&amp;[Type]&amp;[Name]&amp;[Arg2]&amp;[Method1]&amp;[Method2]&amp;[Method3]&amp;[Method4]&amp;[Method5]&amp;";"</f>
        <v>$table-&gt;unsignedInteger('category_02')-&gt;nullable()-&gt;index();</v>
      </c>
    </row>
    <row r="31" spans="1:11" hidden="1">
      <c r="A31" s="3" t="s">
        <v>49</v>
      </c>
      <c r="B31" s="4" t="s">
        <v>356</v>
      </c>
      <c r="C31" s="33" t="str">
        <f>VLOOKUP([Field],Columns[],2,0)&amp;"("</f>
        <v>unsignedInteger(</v>
      </c>
      <c r="D31" s="33" t="str">
        <f>IF(VLOOKUP([Field],Columns[],3,0)&lt;&gt;"","'"&amp;VLOOKUP([Field],Columns[],3,0)&amp;"'","")</f>
        <v>'category_03'</v>
      </c>
      <c r="E31" s="34" t="str">
        <f>IF(VLOOKUP([Field],Columns[],4,0)&lt;&gt;0,", "&amp;VLOOKUP([Field],Columns[],4,0)&amp;")",")")</f>
        <v>)</v>
      </c>
      <c r="F31" s="33" t="str">
        <f>IF(VLOOKUP([Field],Columns[],5,0)=0,"","-&gt;"&amp;VLOOKUP([Field],Columns[],5,0))</f>
        <v>-&gt;nullable()</v>
      </c>
      <c r="G31" s="33" t="str">
        <f>IF(VLOOKUP([Field],Columns[],6,0)=0,"","-&gt;"&amp;VLOOKUP([Field],Columns[],6,0))</f>
        <v>-&gt;index()</v>
      </c>
      <c r="H31" s="33" t="str">
        <f>IF(VLOOKUP([Field],Columns[],7,0)=0,"","-&gt;"&amp;VLOOKUP([Field],Columns[],7,0))</f>
        <v/>
      </c>
      <c r="I31" s="33" t="str">
        <f>IF(VLOOKUP([Field],Columns[],8,0)=0,"","-&gt;"&amp;VLOOKUP([Field],Columns[],8,0))</f>
        <v/>
      </c>
      <c r="J31" s="33" t="str">
        <f>IF(VLOOKUP([Field],Columns[],9,0)=0,"","-&gt;"&amp;VLOOKUP([Field],Columns[],9,0))</f>
        <v/>
      </c>
      <c r="K31" s="33" t="str">
        <f>"$table-&gt;"&amp;[Type]&amp;[Name]&amp;[Arg2]&amp;[Method1]&amp;[Method2]&amp;[Method3]&amp;[Method4]&amp;[Method5]&amp;";"</f>
        <v>$table-&gt;unsignedInteger('category_03')-&gt;nullable()-&gt;index();</v>
      </c>
    </row>
    <row r="32" spans="1:11" hidden="1">
      <c r="A32" s="3" t="s">
        <v>49</v>
      </c>
      <c r="B32" s="4" t="s">
        <v>357</v>
      </c>
      <c r="C32" s="33" t="str">
        <f>VLOOKUP([Field],Columns[],2,0)&amp;"("</f>
        <v>unsignedInteger(</v>
      </c>
      <c r="D32" s="33" t="str">
        <f>IF(VLOOKUP([Field],Columns[],3,0)&lt;&gt;"","'"&amp;VLOOKUP([Field],Columns[],3,0)&amp;"'","")</f>
        <v>'category_04'</v>
      </c>
      <c r="E32" s="34" t="str">
        <f>IF(VLOOKUP([Field],Columns[],4,0)&lt;&gt;0,", "&amp;VLOOKUP([Field],Columns[],4,0)&amp;")",")")</f>
        <v>)</v>
      </c>
      <c r="F32" s="33" t="str">
        <f>IF(VLOOKUP([Field],Columns[],5,0)=0,"","-&gt;"&amp;VLOOKUP([Field],Columns[],5,0))</f>
        <v>-&gt;nullable()</v>
      </c>
      <c r="G32" s="33" t="str">
        <f>IF(VLOOKUP([Field],Columns[],6,0)=0,"","-&gt;"&amp;VLOOKUP([Field],Columns[],6,0))</f>
        <v>-&gt;index()</v>
      </c>
      <c r="H32" s="33" t="str">
        <f>IF(VLOOKUP([Field],Columns[],7,0)=0,"","-&gt;"&amp;VLOOKUP([Field],Columns[],7,0))</f>
        <v/>
      </c>
      <c r="I32" s="33" t="str">
        <f>IF(VLOOKUP([Field],Columns[],8,0)=0,"","-&gt;"&amp;VLOOKUP([Field],Columns[],8,0))</f>
        <v/>
      </c>
      <c r="J32" s="33" t="str">
        <f>IF(VLOOKUP([Field],Columns[],9,0)=0,"","-&gt;"&amp;VLOOKUP([Field],Columns[],9,0))</f>
        <v/>
      </c>
      <c r="K32" s="33" t="str">
        <f>"$table-&gt;"&amp;[Type]&amp;[Name]&amp;[Arg2]&amp;[Method1]&amp;[Method2]&amp;[Method3]&amp;[Method4]&amp;[Method5]&amp;";"</f>
        <v>$table-&gt;unsignedInteger('category_04')-&gt;nullable()-&gt;index();</v>
      </c>
    </row>
    <row r="33" spans="1:11" hidden="1">
      <c r="A33" s="3" t="s">
        <v>49</v>
      </c>
      <c r="B33" s="4" t="s">
        <v>358</v>
      </c>
      <c r="C33" s="33" t="str">
        <f>VLOOKUP([Field],Columns[],2,0)&amp;"("</f>
        <v>unsignedInteger(</v>
      </c>
      <c r="D33" s="33" t="str">
        <f>IF(VLOOKUP([Field],Columns[],3,0)&lt;&gt;"","'"&amp;VLOOKUP([Field],Columns[],3,0)&amp;"'","")</f>
        <v>'category_05'</v>
      </c>
      <c r="E33" s="34" t="str">
        <f>IF(VLOOKUP([Field],Columns[],4,0)&lt;&gt;0,", "&amp;VLOOKUP([Field],Columns[],4,0)&amp;")",")")</f>
        <v>)</v>
      </c>
      <c r="F33" s="33" t="str">
        <f>IF(VLOOKUP([Field],Columns[],5,0)=0,"","-&gt;"&amp;VLOOKUP([Field],Columns[],5,0))</f>
        <v>-&gt;nullable()</v>
      </c>
      <c r="G33" s="33" t="str">
        <f>IF(VLOOKUP([Field],Columns[],6,0)=0,"","-&gt;"&amp;VLOOKUP([Field],Columns[],6,0))</f>
        <v>-&gt;index()</v>
      </c>
      <c r="H33" s="33" t="str">
        <f>IF(VLOOKUP([Field],Columns[],7,0)=0,"","-&gt;"&amp;VLOOKUP([Field],Columns[],7,0))</f>
        <v/>
      </c>
      <c r="I33" s="33" t="str">
        <f>IF(VLOOKUP([Field],Columns[],8,0)=0,"","-&gt;"&amp;VLOOKUP([Field],Columns[],8,0))</f>
        <v/>
      </c>
      <c r="J33" s="33" t="str">
        <f>IF(VLOOKUP([Field],Columns[],9,0)=0,"","-&gt;"&amp;VLOOKUP([Field],Columns[],9,0))</f>
        <v/>
      </c>
      <c r="K33" s="33" t="str">
        <f>"$table-&gt;"&amp;[Type]&amp;[Name]&amp;[Arg2]&amp;[Method1]&amp;[Method2]&amp;[Method3]&amp;[Method4]&amp;[Method5]&amp;";"</f>
        <v>$table-&gt;unsignedInteger('category_05')-&gt;nullable()-&gt;index();</v>
      </c>
    </row>
    <row r="34" spans="1:11" hidden="1">
      <c r="A34" s="3" t="s">
        <v>49</v>
      </c>
      <c r="B34" s="4" t="s">
        <v>359</v>
      </c>
      <c r="C34" s="33" t="str">
        <f>VLOOKUP([Field],Columns[],2,0)&amp;"("</f>
        <v>unsignedInteger(</v>
      </c>
      <c r="D34" s="33" t="str">
        <f>IF(VLOOKUP([Field],Columns[],3,0)&lt;&gt;"","'"&amp;VLOOKUP([Field],Columns[],3,0)&amp;"'","")</f>
        <v>'category_06'</v>
      </c>
      <c r="E34" s="34" t="str">
        <f>IF(VLOOKUP([Field],Columns[],4,0)&lt;&gt;0,", "&amp;VLOOKUP([Field],Columns[],4,0)&amp;")",")")</f>
        <v>)</v>
      </c>
      <c r="F34" s="33" t="str">
        <f>IF(VLOOKUP([Field],Columns[],5,0)=0,"","-&gt;"&amp;VLOOKUP([Field],Columns[],5,0))</f>
        <v>-&gt;nullable()</v>
      </c>
      <c r="G34" s="33" t="str">
        <f>IF(VLOOKUP([Field],Columns[],6,0)=0,"","-&gt;"&amp;VLOOKUP([Field],Columns[],6,0))</f>
        <v>-&gt;index()</v>
      </c>
      <c r="H34" s="33" t="str">
        <f>IF(VLOOKUP([Field],Columns[],7,0)=0,"","-&gt;"&amp;VLOOKUP([Field],Columns[],7,0))</f>
        <v/>
      </c>
      <c r="I34" s="33" t="str">
        <f>IF(VLOOKUP([Field],Columns[],8,0)=0,"","-&gt;"&amp;VLOOKUP([Field],Columns[],8,0))</f>
        <v/>
      </c>
      <c r="J34" s="33" t="str">
        <f>IF(VLOOKUP([Field],Columns[],9,0)=0,"","-&gt;"&amp;VLOOKUP([Field],Columns[],9,0))</f>
        <v/>
      </c>
      <c r="K34" s="33" t="str">
        <f>"$table-&gt;"&amp;[Type]&amp;[Name]&amp;[Arg2]&amp;[Method1]&amp;[Method2]&amp;[Method3]&amp;[Method4]&amp;[Method5]&amp;";"</f>
        <v>$table-&gt;unsignedInteger('category_06')-&gt;nullable()-&gt;index();</v>
      </c>
    </row>
    <row r="35" spans="1:11" hidden="1">
      <c r="A35" s="3" t="s">
        <v>49</v>
      </c>
      <c r="B35" s="4" t="s">
        <v>360</v>
      </c>
      <c r="C35" s="33" t="str">
        <f>VLOOKUP([Field],Columns[],2,0)&amp;"("</f>
        <v>unsignedInteger(</v>
      </c>
      <c r="D35" s="33" t="str">
        <f>IF(VLOOKUP([Field],Columns[],3,0)&lt;&gt;"","'"&amp;VLOOKUP([Field],Columns[],3,0)&amp;"'","")</f>
        <v>'category_07'</v>
      </c>
      <c r="E35" s="34" t="str">
        <f>IF(VLOOKUP([Field],Columns[],4,0)&lt;&gt;0,", "&amp;VLOOKUP([Field],Columns[],4,0)&amp;")",")")</f>
        <v>)</v>
      </c>
      <c r="F35" s="33" t="str">
        <f>IF(VLOOKUP([Field],Columns[],5,0)=0,"","-&gt;"&amp;VLOOKUP([Field],Columns[],5,0))</f>
        <v>-&gt;nullable()</v>
      </c>
      <c r="G35" s="33" t="str">
        <f>IF(VLOOKUP([Field],Columns[],6,0)=0,"","-&gt;"&amp;VLOOKUP([Field],Columns[],6,0))</f>
        <v>-&gt;index()</v>
      </c>
      <c r="H35" s="33" t="str">
        <f>IF(VLOOKUP([Field],Columns[],7,0)=0,"","-&gt;"&amp;VLOOKUP([Field],Columns[],7,0))</f>
        <v/>
      </c>
      <c r="I35" s="33" t="str">
        <f>IF(VLOOKUP([Field],Columns[],8,0)=0,"","-&gt;"&amp;VLOOKUP([Field],Columns[],8,0))</f>
        <v/>
      </c>
      <c r="J35" s="33" t="str">
        <f>IF(VLOOKUP([Field],Columns[],9,0)=0,"","-&gt;"&amp;VLOOKUP([Field],Columns[],9,0))</f>
        <v/>
      </c>
      <c r="K35" s="33" t="str">
        <f>"$table-&gt;"&amp;[Type]&amp;[Name]&amp;[Arg2]&amp;[Method1]&amp;[Method2]&amp;[Method3]&amp;[Method4]&amp;[Method5]&amp;";"</f>
        <v>$table-&gt;unsignedInteger('category_07')-&gt;nullable()-&gt;index();</v>
      </c>
    </row>
    <row r="36" spans="1:11" hidden="1">
      <c r="A36" s="3" t="s">
        <v>49</v>
      </c>
      <c r="B36" s="4" t="s">
        <v>361</v>
      </c>
      <c r="C36" s="33" t="str">
        <f>VLOOKUP([Field],Columns[],2,0)&amp;"("</f>
        <v>unsignedInteger(</v>
      </c>
      <c r="D36" s="33" t="str">
        <f>IF(VLOOKUP([Field],Columns[],3,0)&lt;&gt;"","'"&amp;VLOOKUP([Field],Columns[],3,0)&amp;"'","")</f>
        <v>'category_08'</v>
      </c>
      <c r="E36" s="34" t="str">
        <f>IF(VLOOKUP([Field],Columns[],4,0)&lt;&gt;0,", "&amp;VLOOKUP([Field],Columns[],4,0)&amp;")",")")</f>
        <v>)</v>
      </c>
      <c r="F36" s="33" t="str">
        <f>IF(VLOOKUP([Field],Columns[],5,0)=0,"","-&gt;"&amp;VLOOKUP([Field],Columns[],5,0))</f>
        <v>-&gt;nullable()</v>
      </c>
      <c r="G36" s="33" t="str">
        <f>IF(VLOOKUP([Field],Columns[],6,0)=0,"","-&gt;"&amp;VLOOKUP([Field],Columns[],6,0))</f>
        <v>-&gt;index()</v>
      </c>
      <c r="H36" s="33" t="str">
        <f>IF(VLOOKUP([Field],Columns[],7,0)=0,"","-&gt;"&amp;VLOOKUP([Field],Columns[],7,0))</f>
        <v/>
      </c>
      <c r="I36" s="33" t="str">
        <f>IF(VLOOKUP([Field],Columns[],8,0)=0,"","-&gt;"&amp;VLOOKUP([Field],Columns[],8,0))</f>
        <v/>
      </c>
      <c r="J36" s="33" t="str">
        <f>IF(VLOOKUP([Field],Columns[],9,0)=0,"","-&gt;"&amp;VLOOKUP([Field],Columns[],9,0))</f>
        <v/>
      </c>
      <c r="K36" s="33" t="str">
        <f>"$table-&gt;"&amp;[Type]&amp;[Name]&amp;[Arg2]&amp;[Method1]&amp;[Method2]&amp;[Method3]&amp;[Method4]&amp;[Method5]&amp;";"</f>
        <v>$table-&gt;unsignedInteger('category_08')-&gt;nullable()-&gt;index();</v>
      </c>
    </row>
    <row r="37" spans="1:11" hidden="1">
      <c r="A37" s="3" t="s">
        <v>49</v>
      </c>
      <c r="B37" s="4" t="s">
        <v>362</v>
      </c>
      <c r="C37" s="33" t="str">
        <f>VLOOKUP([Field],Columns[],2,0)&amp;"("</f>
        <v>unsignedInteger(</v>
      </c>
      <c r="D37" s="33" t="str">
        <f>IF(VLOOKUP([Field],Columns[],3,0)&lt;&gt;"","'"&amp;VLOOKUP([Field],Columns[],3,0)&amp;"'","")</f>
        <v>'category_09'</v>
      </c>
      <c r="E37" s="34" t="str">
        <f>IF(VLOOKUP([Field],Columns[],4,0)&lt;&gt;0,", "&amp;VLOOKUP([Field],Columns[],4,0)&amp;")",")")</f>
        <v>)</v>
      </c>
      <c r="F37" s="33" t="str">
        <f>IF(VLOOKUP([Field],Columns[],5,0)=0,"","-&gt;"&amp;VLOOKUP([Field],Columns[],5,0))</f>
        <v>-&gt;nullable()</v>
      </c>
      <c r="G37" s="33" t="str">
        <f>IF(VLOOKUP([Field],Columns[],6,0)=0,"","-&gt;"&amp;VLOOKUP([Field],Columns[],6,0))</f>
        <v>-&gt;index()</v>
      </c>
      <c r="H37" s="33" t="str">
        <f>IF(VLOOKUP([Field],Columns[],7,0)=0,"","-&gt;"&amp;VLOOKUP([Field],Columns[],7,0))</f>
        <v/>
      </c>
      <c r="I37" s="33" t="str">
        <f>IF(VLOOKUP([Field],Columns[],8,0)=0,"","-&gt;"&amp;VLOOKUP([Field],Columns[],8,0))</f>
        <v/>
      </c>
      <c r="J37" s="33" t="str">
        <f>IF(VLOOKUP([Field],Columns[],9,0)=0,"","-&gt;"&amp;VLOOKUP([Field],Columns[],9,0))</f>
        <v/>
      </c>
      <c r="K37" s="33" t="str">
        <f>"$table-&gt;"&amp;[Type]&amp;[Name]&amp;[Arg2]&amp;[Method1]&amp;[Method2]&amp;[Method3]&amp;[Method4]&amp;[Method5]&amp;";"</f>
        <v>$table-&gt;unsignedInteger('category_09')-&gt;nullable()-&gt;index();</v>
      </c>
    </row>
    <row r="38" spans="1:11" hidden="1">
      <c r="A38" s="3" t="s">
        <v>49</v>
      </c>
      <c r="B38" s="4" t="s">
        <v>363</v>
      </c>
      <c r="C38" s="33" t="str">
        <f>VLOOKUP([Field],Columns[],2,0)&amp;"("</f>
        <v>unsignedInteger(</v>
      </c>
      <c r="D38" s="33" t="str">
        <f>IF(VLOOKUP([Field],Columns[],3,0)&lt;&gt;"","'"&amp;VLOOKUP([Field],Columns[],3,0)&amp;"'","")</f>
        <v>'category_10'</v>
      </c>
      <c r="E38" s="34" t="str">
        <f>IF(VLOOKUP([Field],Columns[],4,0)&lt;&gt;0,", "&amp;VLOOKUP([Field],Columns[],4,0)&amp;")",")")</f>
        <v>)</v>
      </c>
      <c r="F38" s="33" t="str">
        <f>IF(VLOOKUP([Field],Columns[],5,0)=0,"","-&gt;"&amp;VLOOKUP([Field],Columns[],5,0))</f>
        <v>-&gt;nullable()</v>
      </c>
      <c r="G38" s="33" t="str">
        <f>IF(VLOOKUP([Field],Columns[],6,0)=0,"","-&gt;"&amp;VLOOKUP([Field],Columns[],6,0))</f>
        <v>-&gt;index()</v>
      </c>
      <c r="H38" s="33" t="str">
        <f>IF(VLOOKUP([Field],Columns[],7,0)=0,"","-&gt;"&amp;VLOOKUP([Field],Columns[],7,0))</f>
        <v/>
      </c>
      <c r="I38" s="33" t="str">
        <f>IF(VLOOKUP([Field],Columns[],8,0)=0,"","-&gt;"&amp;VLOOKUP([Field],Columns[],8,0))</f>
        <v/>
      </c>
      <c r="J38" s="33" t="str">
        <f>IF(VLOOKUP([Field],Columns[],9,0)=0,"","-&gt;"&amp;VLOOKUP([Field],Columns[],9,0))</f>
        <v/>
      </c>
      <c r="K38" s="33" t="str">
        <f>"$table-&gt;"&amp;[Type]&amp;[Name]&amp;[Arg2]&amp;[Method1]&amp;[Method2]&amp;[Method3]&amp;[Method4]&amp;[Method5]&amp;";"</f>
        <v>$table-&gt;unsignedInteger('category_10')-&gt;nullable()-&gt;index();</v>
      </c>
    </row>
    <row r="39" spans="1:11" hidden="1">
      <c r="A39" s="2" t="s">
        <v>49</v>
      </c>
      <c r="B39" s="2" t="s">
        <v>223</v>
      </c>
      <c r="C39" s="33" t="str">
        <f>VLOOKUP([Field],Columns[],2,0)&amp;"("</f>
        <v>enum(</v>
      </c>
      <c r="D39" s="33" t="str">
        <f>IF(VLOOKUP([Field],Columns[],3,0)&lt;&gt;"","'"&amp;VLOOKUP([Field],Columns[],3,0)&amp;"'","")</f>
        <v>'status'</v>
      </c>
      <c r="E39" s="34" t="str">
        <f>IF(VLOOKUP([Field],Columns[],4,0)&lt;&gt;0,", "&amp;VLOOKUP([Field],Columns[],4,0)&amp;")",")")</f>
        <v>, ['Active','Inactive'])</v>
      </c>
      <c r="F39" s="33" t="str">
        <f>IF(VLOOKUP([Field],Columns[],5,0)=0,"","-&gt;"&amp;VLOOKUP([Field],Columns[],5,0))</f>
        <v>-&gt;default('Active')</v>
      </c>
      <c r="G39" s="33" t="str">
        <f>IF(VLOOKUP([Field],Columns[],6,0)=0,"","-&gt;"&amp;VLOOKUP([Field],Columns[],6,0))</f>
        <v>-&gt;index()</v>
      </c>
      <c r="H39" s="33" t="str">
        <f>IF(VLOOKUP([Field],Columns[],7,0)=0,"","-&gt;"&amp;VLOOKUP([Field],Columns[],7,0))</f>
        <v/>
      </c>
      <c r="I39" s="33" t="str">
        <f>IF(VLOOKUP([Field],Columns[],8,0)=0,"","-&gt;"&amp;VLOOKUP([Field],Columns[],8,0))</f>
        <v/>
      </c>
      <c r="J39" s="33" t="str">
        <f>IF(VLOOKUP([Field],Columns[],9,0)=0,"","-&gt;"&amp;VLOOKUP([Field],Columns[],9,0))</f>
        <v/>
      </c>
      <c r="K39" s="3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0" spans="1:11" hidden="1">
      <c r="A40" s="2" t="s">
        <v>49</v>
      </c>
      <c r="B40" s="2" t="s">
        <v>12</v>
      </c>
      <c r="C40" s="33" t="str">
        <f>VLOOKUP([Field],Columns[],2,0)&amp;"("</f>
        <v>timestamps(</v>
      </c>
      <c r="D40" s="33" t="str">
        <f>IF(VLOOKUP([Field],Columns[],3,0)&lt;&gt;"","'"&amp;VLOOKUP([Field],Columns[],3,0)&amp;"'","")</f>
        <v/>
      </c>
      <c r="E40" s="34" t="str">
        <f>IF(VLOOKUP([Field],Columns[],4,0)&lt;&gt;0,", "&amp;VLOOKUP([Field],Columns[],4,0)&amp;")",")")</f>
        <v>)</v>
      </c>
      <c r="F40" s="33" t="str">
        <f>IF(VLOOKUP([Field],Columns[],5,0)=0,"","-&gt;"&amp;VLOOKUP([Field],Columns[],5,0))</f>
        <v/>
      </c>
      <c r="G40" s="33" t="str">
        <f>IF(VLOOKUP([Field],Columns[],6,0)=0,"","-&gt;"&amp;VLOOKUP([Field],Columns[],6,0))</f>
        <v/>
      </c>
      <c r="H40" s="33" t="str">
        <f>IF(VLOOKUP([Field],Columns[],7,0)=0,"","-&gt;"&amp;VLOOKUP([Field],Columns[],7,0))</f>
        <v/>
      </c>
      <c r="I40" s="33" t="str">
        <f>IF(VLOOKUP([Field],Columns[],8,0)=0,"","-&gt;"&amp;VLOOKUP([Field],Columns[],8,0))</f>
        <v/>
      </c>
      <c r="J40" s="33" t="str">
        <f>IF(VLOOKUP([Field],Columns[],9,0)=0,"","-&gt;"&amp;VLOOKUP([Field],Columns[],9,0))</f>
        <v/>
      </c>
      <c r="K40" s="33" t="str">
        <f>"$table-&gt;"&amp;[Type]&amp;[Name]&amp;[Arg2]&amp;[Method1]&amp;[Method2]&amp;[Method3]&amp;[Method4]&amp;[Method5]&amp;";"</f>
        <v>$table-&gt;timestamps();</v>
      </c>
    </row>
    <row r="41" spans="1:11" hidden="1">
      <c r="A41" s="2" t="s">
        <v>49</v>
      </c>
      <c r="B41" s="1" t="s">
        <v>365</v>
      </c>
      <c r="C41" s="33" t="str">
        <f>VLOOKUP([Field],Columns[],2,0)&amp;"("</f>
        <v>foreign(</v>
      </c>
      <c r="D41" s="33" t="str">
        <f>IF(VLOOKUP([Field],Columns[],3,0)&lt;&gt;"","'"&amp;VLOOKUP([Field],Columns[],3,0)&amp;"'","")</f>
        <v>'category_01'</v>
      </c>
      <c r="E41" s="34" t="str">
        <f>IF(VLOOKUP([Field],Columns[],4,0)&lt;&gt;0,", "&amp;VLOOKUP([Field],Columns[],4,0)&amp;")",")")</f>
        <v>)</v>
      </c>
      <c r="F41" s="33" t="str">
        <f>IF(VLOOKUP([Field],Columns[],5,0)=0,"","-&gt;"&amp;VLOOKUP([Field],Columns[],5,0))</f>
        <v>-&gt;references('id')</v>
      </c>
      <c r="G41" s="33" t="str">
        <f>IF(VLOOKUP([Field],Columns[],6,0)=0,"","-&gt;"&amp;VLOOKUP([Field],Columns[],6,0))</f>
        <v>-&gt;on('item_group_master')</v>
      </c>
      <c r="H41" s="33" t="str">
        <f>IF(VLOOKUP([Field],Columns[],7,0)=0,"","-&gt;"&amp;VLOOKUP([Field],Columns[],7,0))</f>
        <v>-&gt;onUpdate('cascade')</v>
      </c>
      <c r="I41" s="33" t="str">
        <f>IF(VLOOKUP([Field],Columns[],8,0)=0,"","-&gt;"&amp;VLOOKUP([Field],Columns[],8,0))</f>
        <v>-&gt;onDelete('set null')</v>
      </c>
      <c r="J41" s="33" t="str">
        <f>IF(VLOOKUP([Field],Columns[],9,0)=0,"","-&gt;"&amp;VLOOKUP([Field],Columns[],9,0))</f>
        <v/>
      </c>
      <c r="K41" s="33" t="str">
        <f>"$table-&gt;"&amp;[Type]&amp;[Name]&amp;[Arg2]&amp;[Method1]&amp;[Method2]&amp;[Method3]&amp;[Method4]&amp;[Method5]&amp;";"</f>
        <v>$table-&gt;foreign('category_01')-&gt;references('id')-&gt;on('item_group_master')-&gt;onUpdate('cascade')-&gt;onDelete('set null');</v>
      </c>
    </row>
    <row r="42" spans="1:11" hidden="1">
      <c r="A42" s="2" t="s">
        <v>49</v>
      </c>
      <c r="B42" s="1" t="s">
        <v>367</v>
      </c>
      <c r="C42" s="33" t="str">
        <f>VLOOKUP([Field],Columns[],2,0)&amp;"("</f>
        <v>foreign(</v>
      </c>
      <c r="D42" s="33" t="str">
        <f>IF(VLOOKUP([Field],Columns[],3,0)&lt;&gt;"","'"&amp;VLOOKUP([Field],Columns[],3,0)&amp;"'","")</f>
        <v>'category_02'</v>
      </c>
      <c r="E42" s="34" t="str">
        <f>IF(VLOOKUP([Field],Columns[],4,0)&lt;&gt;0,", "&amp;VLOOKUP([Field],Columns[],4,0)&amp;")",")")</f>
        <v>)</v>
      </c>
      <c r="F42" s="33" t="str">
        <f>IF(VLOOKUP([Field],Columns[],5,0)=0,"","-&gt;"&amp;VLOOKUP([Field],Columns[],5,0))</f>
        <v>-&gt;references('id')</v>
      </c>
      <c r="G42" s="33" t="str">
        <f>IF(VLOOKUP([Field],Columns[],6,0)=0,"","-&gt;"&amp;VLOOKUP([Field],Columns[],6,0))</f>
        <v>-&gt;on('item_group_master')</v>
      </c>
      <c r="H42" s="33" t="str">
        <f>IF(VLOOKUP([Field],Columns[],7,0)=0,"","-&gt;"&amp;VLOOKUP([Field],Columns[],7,0))</f>
        <v>-&gt;onUpdate('cascade')</v>
      </c>
      <c r="I42" s="33" t="str">
        <f>IF(VLOOKUP([Field],Columns[],8,0)=0,"","-&gt;"&amp;VLOOKUP([Field],Columns[],8,0))</f>
        <v>-&gt;onDelete('set null')</v>
      </c>
      <c r="J42" s="33" t="str">
        <f>IF(VLOOKUP([Field],Columns[],9,0)=0,"","-&gt;"&amp;VLOOKUP([Field],Columns[],9,0))</f>
        <v/>
      </c>
      <c r="K42" s="33" t="str">
        <f>"$table-&gt;"&amp;[Type]&amp;[Name]&amp;[Arg2]&amp;[Method1]&amp;[Method2]&amp;[Method3]&amp;[Method4]&amp;[Method5]&amp;";"</f>
        <v>$table-&gt;foreign('category_02')-&gt;references('id')-&gt;on('item_group_master')-&gt;onUpdate('cascade')-&gt;onDelete('set null');</v>
      </c>
    </row>
    <row r="43" spans="1:11" hidden="1">
      <c r="A43" s="2" t="s">
        <v>49</v>
      </c>
      <c r="B43" s="1" t="s">
        <v>368</v>
      </c>
      <c r="C43" s="33" t="str">
        <f>VLOOKUP([Field],Columns[],2,0)&amp;"("</f>
        <v>foreign(</v>
      </c>
      <c r="D43" s="33" t="str">
        <f>IF(VLOOKUP([Field],Columns[],3,0)&lt;&gt;"","'"&amp;VLOOKUP([Field],Columns[],3,0)&amp;"'","")</f>
        <v>'category_03'</v>
      </c>
      <c r="E43" s="34" t="str">
        <f>IF(VLOOKUP([Field],Columns[],4,0)&lt;&gt;0,", "&amp;VLOOKUP([Field],Columns[],4,0)&amp;")",")")</f>
        <v>)</v>
      </c>
      <c r="F43" s="33" t="str">
        <f>IF(VLOOKUP([Field],Columns[],5,0)=0,"","-&gt;"&amp;VLOOKUP([Field],Columns[],5,0))</f>
        <v>-&gt;references('id')</v>
      </c>
      <c r="G43" s="33" t="str">
        <f>IF(VLOOKUP([Field],Columns[],6,0)=0,"","-&gt;"&amp;VLOOKUP([Field],Columns[],6,0))</f>
        <v>-&gt;on('item_group_master')</v>
      </c>
      <c r="H43" s="33" t="str">
        <f>IF(VLOOKUP([Field],Columns[],7,0)=0,"","-&gt;"&amp;VLOOKUP([Field],Columns[],7,0))</f>
        <v>-&gt;onUpdate('cascade')</v>
      </c>
      <c r="I43" s="33" t="str">
        <f>IF(VLOOKUP([Field],Columns[],8,0)=0,"","-&gt;"&amp;VLOOKUP([Field],Columns[],8,0))</f>
        <v>-&gt;onDelete('set null')</v>
      </c>
      <c r="J43" s="33" t="str">
        <f>IF(VLOOKUP([Field],Columns[],9,0)=0,"","-&gt;"&amp;VLOOKUP([Field],Columns[],9,0))</f>
        <v/>
      </c>
      <c r="K43" s="33" t="str">
        <f>"$table-&gt;"&amp;[Type]&amp;[Name]&amp;[Arg2]&amp;[Method1]&amp;[Method2]&amp;[Method3]&amp;[Method4]&amp;[Method5]&amp;";"</f>
        <v>$table-&gt;foreign('category_03')-&gt;references('id')-&gt;on('item_group_master')-&gt;onUpdate('cascade')-&gt;onDelete('set null');</v>
      </c>
    </row>
    <row r="44" spans="1:11" hidden="1">
      <c r="A44" s="2" t="s">
        <v>49</v>
      </c>
      <c r="B44" s="1" t="s">
        <v>369</v>
      </c>
      <c r="C44" s="33" t="str">
        <f>VLOOKUP([Field],Columns[],2,0)&amp;"("</f>
        <v>foreign(</v>
      </c>
      <c r="D44" s="33" t="str">
        <f>IF(VLOOKUP([Field],Columns[],3,0)&lt;&gt;"","'"&amp;VLOOKUP([Field],Columns[],3,0)&amp;"'","")</f>
        <v>'category_04'</v>
      </c>
      <c r="E44" s="34" t="str">
        <f>IF(VLOOKUP([Field],Columns[],4,0)&lt;&gt;0,", "&amp;VLOOKUP([Field],Columns[],4,0)&amp;")",")")</f>
        <v>)</v>
      </c>
      <c r="F44" s="33" t="str">
        <f>IF(VLOOKUP([Field],Columns[],5,0)=0,"","-&gt;"&amp;VLOOKUP([Field],Columns[],5,0))</f>
        <v>-&gt;references('id')</v>
      </c>
      <c r="G44" s="33" t="str">
        <f>IF(VLOOKUP([Field],Columns[],6,0)=0,"","-&gt;"&amp;VLOOKUP([Field],Columns[],6,0))</f>
        <v>-&gt;on('item_group_master')</v>
      </c>
      <c r="H44" s="33" t="str">
        <f>IF(VLOOKUP([Field],Columns[],7,0)=0,"","-&gt;"&amp;VLOOKUP([Field],Columns[],7,0))</f>
        <v>-&gt;onUpdate('cascade')</v>
      </c>
      <c r="I44" s="33" t="str">
        <f>IF(VLOOKUP([Field],Columns[],8,0)=0,"","-&gt;"&amp;VLOOKUP([Field],Columns[],8,0))</f>
        <v>-&gt;onDelete('set null')</v>
      </c>
      <c r="J44" s="33" t="str">
        <f>IF(VLOOKUP([Field],Columns[],9,0)=0,"","-&gt;"&amp;VLOOKUP([Field],Columns[],9,0))</f>
        <v/>
      </c>
      <c r="K44" s="33" t="str">
        <f>"$table-&gt;"&amp;[Type]&amp;[Name]&amp;[Arg2]&amp;[Method1]&amp;[Method2]&amp;[Method3]&amp;[Method4]&amp;[Method5]&amp;";"</f>
        <v>$table-&gt;foreign('category_04')-&gt;references('id')-&gt;on('item_group_master')-&gt;onUpdate('cascade')-&gt;onDelete('set null');</v>
      </c>
    </row>
    <row r="45" spans="1:11" hidden="1">
      <c r="A45" s="2" t="s">
        <v>49</v>
      </c>
      <c r="B45" s="1" t="s">
        <v>370</v>
      </c>
      <c r="C45" s="33" t="str">
        <f>VLOOKUP([Field],Columns[],2,0)&amp;"("</f>
        <v>foreign(</v>
      </c>
      <c r="D45" s="33" t="str">
        <f>IF(VLOOKUP([Field],Columns[],3,0)&lt;&gt;"","'"&amp;VLOOKUP([Field],Columns[],3,0)&amp;"'","")</f>
        <v>'category_05'</v>
      </c>
      <c r="E45" s="34" t="str">
        <f>IF(VLOOKUP([Field],Columns[],4,0)&lt;&gt;0,", "&amp;VLOOKUP([Field],Columns[],4,0)&amp;")",")")</f>
        <v>)</v>
      </c>
      <c r="F45" s="33" t="str">
        <f>IF(VLOOKUP([Field],Columns[],5,0)=0,"","-&gt;"&amp;VLOOKUP([Field],Columns[],5,0))</f>
        <v>-&gt;references('id')</v>
      </c>
      <c r="G45" s="33" t="str">
        <f>IF(VLOOKUP([Field],Columns[],6,0)=0,"","-&gt;"&amp;VLOOKUP([Field],Columns[],6,0))</f>
        <v>-&gt;on('item_group_master')</v>
      </c>
      <c r="H45" s="33" t="str">
        <f>IF(VLOOKUP([Field],Columns[],7,0)=0,"","-&gt;"&amp;VLOOKUP([Field],Columns[],7,0))</f>
        <v>-&gt;onUpdate('cascade')</v>
      </c>
      <c r="I45" s="33" t="str">
        <f>IF(VLOOKUP([Field],Columns[],8,0)=0,"","-&gt;"&amp;VLOOKUP([Field],Columns[],8,0))</f>
        <v>-&gt;onDelete('set null')</v>
      </c>
      <c r="J45" s="33" t="str">
        <f>IF(VLOOKUP([Field],Columns[],9,0)=0,"","-&gt;"&amp;VLOOKUP([Field],Columns[],9,0))</f>
        <v/>
      </c>
      <c r="K45" s="33" t="str">
        <f>"$table-&gt;"&amp;[Type]&amp;[Name]&amp;[Arg2]&amp;[Method1]&amp;[Method2]&amp;[Method3]&amp;[Method4]&amp;[Method5]&amp;";"</f>
        <v>$table-&gt;foreign('category_05')-&gt;references('id')-&gt;on('item_group_master')-&gt;onUpdate('cascade')-&gt;onDelete('set null');</v>
      </c>
    </row>
    <row r="46" spans="1:11" hidden="1">
      <c r="A46" s="2" t="s">
        <v>49</v>
      </c>
      <c r="B46" s="1" t="s">
        <v>371</v>
      </c>
      <c r="C46" s="33" t="str">
        <f>VLOOKUP([Field],Columns[],2,0)&amp;"("</f>
        <v>foreign(</v>
      </c>
      <c r="D46" s="33" t="str">
        <f>IF(VLOOKUP([Field],Columns[],3,0)&lt;&gt;"","'"&amp;VLOOKUP([Field],Columns[],3,0)&amp;"'","")</f>
        <v>'category_06'</v>
      </c>
      <c r="E46" s="34" t="str">
        <f>IF(VLOOKUP([Field],Columns[],4,0)&lt;&gt;0,", "&amp;VLOOKUP([Field],Columns[],4,0)&amp;")",")")</f>
        <v>)</v>
      </c>
      <c r="F46" s="33" t="str">
        <f>IF(VLOOKUP([Field],Columns[],5,0)=0,"","-&gt;"&amp;VLOOKUP([Field],Columns[],5,0))</f>
        <v>-&gt;references('id')</v>
      </c>
      <c r="G46" s="33" t="str">
        <f>IF(VLOOKUP([Field],Columns[],6,0)=0,"","-&gt;"&amp;VLOOKUP([Field],Columns[],6,0))</f>
        <v>-&gt;on('item_group_master')</v>
      </c>
      <c r="H46" s="33" t="str">
        <f>IF(VLOOKUP([Field],Columns[],7,0)=0,"","-&gt;"&amp;VLOOKUP([Field],Columns[],7,0))</f>
        <v>-&gt;onUpdate('cascade')</v>
      </c>
      <c r="I46" s="33" t="str">
        <f>IF(VLOOKUP([Field],Columns[],8,0)=0,"","-&gt;"&amp;VLOOKUP([Field],Columns[],8,0))</f>
        <v>-&gt;onDelete('set null')</v>
      </c>
      <c r="J46" s="33" t="str">
        <f>IF(VLOOKUP([Field],Columns[],9,0)=0,"","-&gt;"&amp;VLOOKUP([Field],Columns[],9,0))</f>
        <v/>
      </c>
      <c r="K46" s="33" t="str">
        <f>"$table-&gt;"&amp;[Type]&amp;[Name]&amp;[Arg2]&amp;[Method1]&amp;[Method2]&amp;[Method3]&amp;[Method4]&amp;[Method5]&amp;";"</f>
        <v>$table-&gt;foreign('category_06')-&gt;references('id')-&gt;on('item_group_master')-&gt;onUpdate('cascade')-&gt;onDelete('set null');</v>
      </c>
    </row>
    <row r="47" spans="1:11" hidden="1">
      <c r="A47" s="2" t="s">
        <v>49</v>
      </c>
      <c r="B47" s="1" t="s">
        <v>372</v>
      </c>
      <c r="C47" s="33" t="str">
        <f>VLOOKUP([Field],Columns[],2,0)&amp;"("</f>
        <v>foreign(</v>
      </c>
      <c r="D47" s="33" t="str">
        <f>IF(VLOOKUP([Field],Columns[],3,0)&lt;&gt;"","'"&amp;VLOOKUP([Field],Columns[],3,0)&amp;"'","")</f>
        <v>'category_07'</v>
      </c>
      <c r="E47" s="34" t="str">
        <f>IF(VLOOKUP([Field],Columns[],4,0)&lt;&gt;0,", "&amp;VLOOKUP([Field],Columns[],4,0)&amp;")",")")</f>
        <v>)</v>
      </c>
      <c r="F47" s="33" t="str">
        <f>IF(VLOOKUP([Field],Columns[],5,0)=0,"","-&gt;"&amp;VLOOKUP([Field],Columns[],5,0))</f>
        <v>-&gt;references('id')</v>
      </c>
      <c r="G47" s="33" t="str">
        <f>IF(VLOOKUP([Field],Columns[],6,0)=0,"","-&gt;"&amp;VLOOKUP([Field],Columns[],6,0))</f>
        <v>-&gt;on('item_group_master')</v>
      </c>
      <c r="H47" s="33" t="str">
        <f>IF(VLOOKUP([Field],Columns[],7,0)=0,"","-&gt;"&amp;VLOOKUP([Field],Columns[],7,0))</f>
        <v>-&gt;onUpdate('cascade')</v>
      </c>
      <c r="I47" s="33" t="str">
        <f>IF(VLOOKUP([Field],Columns[],8,0)=0,"","-&gt;"&amp;VLOOKUP([Field],Columns[],8,0))</f>
        <v>-&gt;onDelete('set null')</v>
      </c>
      <c r="J47" s="33" t="str">
        <f>IF(VLOOKUP([Field],Columns[],9,0)=0,"","-&gt;"&amp;VLOOKUP([Field],Columns[],9,0))</f>
        <v/>
      </c>
      <c r="K47" s="33" t="str">
        <f>"$table-&gt;"&amp;[Type]&amp;[Name]&amp;[Arg2]&amp;[Method1]&amp;[Method2]&amp;[Method3]&amp;[Method4]&amp;[Method5]&amp;";"</f>
        <v>$table-&gt;foreign('category_07')-&gt;references('id')-&gt;on('item_group_master')-&gt;onUpdate('cascade')-&gt;onDelete('set null');</v>
      </c>
    </row>
    <row r="48" spans="1:11" hidden="1">
      <c r="A48" s="2" t="s">
        <v>49</v>
      </c>
      <c r="B48" s="1" t="s">
        <v>373</v>
      </c>
      <c r="C48" s="33" t="str">
        <f>VLOOKUP([Field],Columns[],2,0)&amp;"("</f>
        <v>foreign(</v>
      </c>
      <c r="D48" s="33" t="str">
        <f>IF(VLOOKUP([Field],Columns[],3,0)&lt;&gt;"","'"&amp;VLOOKUP([Field],Columns[],3,0)&amp;"'","")</f>
        <v>'category_08'</v>
      </c>
      <c r="E48" s="34" t="str">
        <f>IF(VLOOKUP([Field],Columns[],4,0)&lt;&gt;0,", "&amp;VLOOKUP([Field],Columns[],4,0)&amp;")",")")</f>
        <v>)</v>
      </c>
      <c r="F48" s="33" t="str">
        <f>IF(VLOOKUP([Field],Columns[],5,0)=0,"","-&gt;"&amp;VLOOKUP([Field],Columns[],5,0))</f>
        <v>-&gt;references('id')</v>
      </c>
      <c r="G48" s="33" t="str">
        <f>IF(VLOOKUP([Field],Columns[],6,0)=0,"","-&gt;"&amp;VLOOKUP([Field],Columns[],6,0))</f>
        <v>-&gt;on('item_group_master')</v>
      </c>
      <c r="H48" s="33" t="str">
        <f>IF(VLOOKUP([Field],Columns[],7,0)=0,"","-&gt;"&amp;VLOOKUP([Field],Columns[],7,0))</f>
        <v>-&gt;onUpdate('cascade')</v>
      </c>
      <c r="I48" s="33" t="str">
        <f>IF(VLOOKUP([Field],Columns[],8,0)=0,"","-&gt;"&amp;VLOOKUP([Field],Columns[],8,0))</f>
        <v>-&gt;onDelete('set null')</v>
      </c>
      <c r="J48" s="33" t="str">
        <f>IF(VLOOKUP([Field],Columns[],9,0)=0,"","-&gt;"&amp;VLOOKUP([Field],Columns[],9,0))</f>
        <v/>
      </c>
      <c r="K48" s="33" t="str">
        <f>"$table-&gt;"&amp;[Type]&amp;[Name]&amp;[Arg2]&amp;[Method1]&amp;[Method2]&amp;[Method3]&amp;[Method4]&amp;[Method5]&amp;";"</f>
        <v>$table-&gt;foreign('category_08')-&gt;references('id')-&gt;on('item_group_master')-&gt;onUpdate('cascade')-&gt;onDelete('set null');</v>
      </c>
    </row>
    <row r="49" spans="1:11" hidden="1">
      <c r="A49" s="2" t="s">
        <v>49</v>
      </c>
      <c r="B49" s="1" t="s">
        <v>374</v>
      </c>
      <c r="C49" s="33" t="str">
        <f>VLOOKUP([Field],Columns[],2,0)&amp;"("</f>
        <v>foreign(</v>
      </c>
      <c r="D49" s="33" t="str">
        <f>IF(VLOOKUP([Field],Columns[],3,0)&lt;&gt;"","'"&amp;VLOOKUP([Field],Columns[],3,0)&amp;"'","")</f>
        <v>'category_09'</v>
      </c>
      <c r="E49" s="34" t="str">
        <f>IF(VLOOKUP([Field],Columns[],4,0)&lt;&gt;0,", "&amp;VLOOKUP([Field],Columns[],4,0)&amp;")",")")</f>
        <v>)</v>
      </c>
      <c r="F49" s="33" t="str">
        <f>IF(VLOOKUP([Field],Columns[],5,0)=0,"","-&gt;"&amp;VLOOKUP([Field],Columns[],5,0))</f>
        <v>-&gt;references('id')</v>
      </c>
      <c r="G49" s="33" t="str">
        <f>IF(VLOOKUP([Field],Columns[],6,0)=0,"","-&gt;"&amp;VLOOKUP([Field],Columns[],6,0))</f>
        <v>-&gt;on('item_group_master')</v>
      </c>
      <c r="H49" s="33" t="str">
        <f>IF(VLOOKUP([Field],Columns[],7,0)=0,"","-&gt;"&amp;VLOOKUP([Field],Columns[],7,0))</f>
        <v>-&gt;onUpdate('cascade')</v>
      </c>
      <c r="I49" s="33" t="str">
        <f>IF(VLOOKUP([Field],Columns[],8,0)=0,"","-&gt;"&amp;VLOOKUP([Field],Columns[],8,0))</f>
        <v>-&gt;onDelete('set null')</v>
      </c>
      <c r="J49" s="33" t="str">
        <f>IF(VLOOKUP([Field],Columns[],9,0)=0,"","-&gt;"&amp;VLOOKUP([Field],Columns[],9,0))</f>
        <v/>
      </c>
      <c r="K49" s="33" t="str">
        <f>"$table-&gt;"&amp;[Type]&amp;[Name]&amp;[Arg2]&amp;[Method1]&amp;[Method2]&amp;[Method3]&amp;[Method4]&amp;[Method5]&amp;";"</f>
        <v>$table-&gt;foreign('category_09')-&gt;references('id')-&gt;on('item_group_master')-&gt;onUpdate('cascade')-&gt;onDelete('set null');</v>
      </c>
    </row>
    <row r="50" spans="1:11" hidden="1">
      <c r="A50" s="2" t="s">
        <v>49</v>
      </c>
      <c r="B50" s="2" t="s">
        <v>375</v>
      </c>
      <c r="C50" s="33" t="str">
        <f>VLOOKUP([Field],Columns[],2,0)&amp;"("</f>
        <v>foreign(</v>
      </c>
      <c r="D50" s="33" t="str">
        <f>IF(VLOOKUP([Field],Columns[],3,0)&lt;&gt;"","'"&amp;VLOOKUP([Field],Columns[],3,0)&amp;"'","")</f>
        <v>'category_10'</v>
      </c>
      <c r="E50" s="34" t="str">
        <f>IF(VLOOKUP([Field],Columns[],4,0)&lt;&gt;0,", "&amp;VLOOKUP([Field],Columns[],4,0)&amp;")",")")</f>
        <v>)</v>
      </c>
      <c r="F50" s="33" t="str">
        <f>IF(VLOOKUP([Field],Columns[],5,0)=0,"","-&gt;"&amp;VLOOKUP([Field],Columns[],5,0))</f>
        <v>-&gt;references('id')</v>
      </c>
      <c r="G50" s="33" t="str">
        <f>IF(VLOOKUP([Field],Columns[],6,0)=0,"","-&gt;"&amp;VLOOKUP([Field],Columns[],6,0))</f>
        <v>-&gt;on('item_group_master')</v>
      </c>
      <c r="H50" s="33" t="str">
        <f>IF(VLOOKUP([Field],Columns[],7,0)=0,"","-&gt;"&amp;VLOOKUP([Field],Columns[],7,0))</f>
        <v>-&gt;onUpdate('cascade')</v>
      </c>
      <c r="I50" s="33" t="str">
        <f>IF(VLOOKUP([Field],Columns[],8,0)=0,"","-&gt;"&amp;VLOOKUP([Field],Columns[],8,0))</f>
        <v>-&gt;onDelete('set null')</v>
      </c>
      <c r="J50" s="33" t="str">
        <f>IF(VLOOKUP([Field],Columns[],9,0)=0,"","-&gt;"&amp;VLOOKUP([Field],Columns[],9,0))</f>
        <v/>
      </c>
      <c r="K50" s="33" t="str">
        <f>"$table-&gt;"&amp;[Type]&amp;[Name]&amp;[Arg2]&amp;[Method1]&amp;[Method2]&amp;[Method3]&amp;[Method4]&amp;[Method5]&amp;";"</f>
        <v>$table-&gt;foreign('category_10')-&gt;references('id')-&gt;on('item_group_master')-&gt;onUpdate('cascade')-&gt;onDelete('set null');</v>
      </c>
    </row>
    <row r="51" spans="1:11" hidden="1">
      <c r="A51" s="3" t="s">
        <v>207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 hidden="1">
      <c r="A52" s="3" t="s">
        <v>207</v>
      </c>
      <c r="B52" s="3" t="s">
        <v>337</v>
      </c>
      <c r="C52" s="3" t="str">
        <f>VLOOKUP([Field],Columns[],2,0)&amp;"("</f>
        <v>string(</v>
      </c>
      <c r="D52" s="3" t="str">
        <f>IF(VLOOKUP([Field],Columns[],3,0)&lt;&gt;"","'"&amp;VLOOKUP([Field],Columns[],3,0)&amp;"'","")</f>
        <v>'name'</v>
      </c>
      <c r="E52" s="6" t="str">
        <f>IF(VLOOKUP([Field],Columns[],4,0)&lt;&gt;0,", "&amp;VLOOKUP([Field],Columns[],4,0)&amp;")",")")</f>
        <v>, 64)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/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$table-&gt;string('name', 64)-&gt;nullable();</v>
      </c>
    </row>
    <row r="53" spans="1:11" hidden="1">
      <c r="A53" s="3" t="s">
        <v>207</v>
      </c>
      <c r="B53" s="3" t="s">
        <v>239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'product'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$table-&gt;unsignedInteger('product')-&gt;nullable()-&gt;index();</v>
      </c>
    </row>
    <row r="54" spans="1:11" hidden="1">
      <c r="A54" s="3" t="s">
        <v>207</v>
      </c>
      <c r="B54" s="3" t="s">
        <v>240</v>
      </c>
      <c r="C54" s="3" t="str">
        <f>VLOOKUP([Field],Columns[],2,0)&amp;"("</f>
        <v>string(</v>
      </c>
      <c r="D54" s="3" t="str">
        <f>IF(VLOOKUP([Field],Columns[],3,0)&lt;&gt;"","'"&amp;VLOOKUP([Field],Columns[],3,0)&amp;"'","")</f>
        <v>'image'</v>
      </c>
      <c r="E54" s="6" t="str">
        <f>IF(VLOOKUP([Field],Columns[],4,0)&lt;&gt;0,", "&amp;VLOOKUP([Field],Columns[],4,0)&amp;")",")")</f>
        <v>, 128)</v>
      </c>
      <c r="F54" s="3" t="str">
        <f>IF(VLOOKUP([Field],Columns[],5,0)=0,"","-&gt;"&amp;VLOOKUP([Field],Columns[],5,0))</f>
        <v>-&gt;nullable()</v>
      </c>
      <c r="G54" s="3" t="str">
        <f>IF(VLOOKUP([Field],Columns[],6,0)=0,"","-&gt;"&amp;VLOOKUP([Field],Columns[],6,0))</f>
        <v/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$table-&gt;string('image', 128)-&gt;nullable();</v>
      </c>
    </row>
    <row r="55" spans="1:11" hidden="1">
      <c r="A55" s="3" t="s">
        <v>207</v>
      </c>
      <c r="B55" s="3" t="s">
        <v>241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'default'</v>
      </c>
      <c r="E55" s="6" t="str">
        <f>IF(VLOOKUP([Field],Columns[],4,0)&lt;&gt;0,", "&amp;VLOOKUP([Field],Columns[],4,0)&amp;")",")")</f>
        <v>, ['Yes','No'])</v>
      </c>
      <c r="F55" s="3" t="str">
        <f>IF(VLOOKUP([Field],Columns[],5,0)=0,"","-&gt;"&amp;VLOOKUP([Field],Columns[],5,0))</f>
        <v>-&gt;default('Yes')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56" spans="1:11" hidden="1">
      <c r="A56" s="3" t="s">
        <v>207</v>
      </c>
      <c r="B56" s="3" t="s">
        <v>223</v>
      </c>
      <c r="C56" s="3" t="str">
        <f>VLOOKUP([Field],Columns[],2,0)&amp;"("</f>
        <v>enum(</v>
      </c>
      <c r="D56" s="3" t="str">
        <f>IF(VLOOKUP([Field],Columns[],3,0)&lt;&gt;"","'"&amp;VLOOKUP([Field],Columns[],3,0)&amp;"'","")</f>
        <v>'status'</v>
      </c>
      <c r="E56" s="6" t="str">
        <f>IF(VLOOKUP([Field],Columns[],4,0)&lt;&gt;0,", "&amp;VLOOKUP([Field],Columns[],4,0)&amp;")",")")</f>
        <v>, ['Active','Inactive'])</v>
      </c>
      <c r="F56" s="3" t="str">
        <f>IF(VLOOKUP([Field],Columns[],5,0)=0,"","-&gt;"&amp;VLOOKUP([Field],Columns[],5,0))</f>
        <v>-&gt;default('Active')</v>
      </c>
      <c r="G56" s="3" t="str">
        <f>IF(VLOOKUP([Field],Columns[],6,0)=0,"","-&gt;"&amp;VLOOKUP([Field],Columns[],6,0))</f>
        <v>-&gt;index()</v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7" spans="1:11" hidden="1">
      <c r="A57" s="3" t="s">
        <v>207</v>
      </c>
      <c r="B57" s="3" t="s">
        <v>12</v>
      </c>
      <c r="C57" s="3" t="str">
        <f>VLOOKUP([Field],Columns[],2,0)&amp;"("</f>
        <v>timestamps(</v>
      </c>
      <c r="D57" s="3" t="str">
        <f>IF(VLOOKUP([Field],Columns[],3,0)&lt;&gt;"","'"&amp;VLOOKUP([Field],Columns[],3,0)&amp;"'","")</f>
        <v/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/>
      </c>
      <c r="G57" s="3" t="str">
        <f>IF(VLOOKUP([Field],Columns[],6,0)=0,"","-&gt;"&amp;VLOOKUP([Field],Columns[],6,0))</f>
        <v/>
      </c>
      <c r="H57" s="3" t="str">
        <f>IF(VLOOKUP([Field],Columns[],7,0)=0,"","-&gt;"&amp;VLOOKUP([Field],Columns[],7,0))</f>
        <v/>
      </c>
      <c r="I57" s="3" t="str">
        <f>IF(VLOOKUP([Field],Columns[],8,0)=0,"","-&gt;"&amp;VLOOKUP([Field],Columns[],8,0))</f>
        <v/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$table-&gt;timestamps();</v>
      </c>
    </row>
    <row r="58" spans="1:11" hidden="1">
      <c r="A58" s="3" t="s">
        <v>207</v>
      </c>
      <c r="B58" s="3" t="s">
        <v>264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'product'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-&gt;on('products')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59" spans="1:11" hidden="1">
      <c r="A59" s="3" t="s">
        <v>208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 hidden="1">
      <c r="A60" s="3" t="s">
        <v>208</v>
      </c>
      <c r="B60" s="3" t="s">
        <v>94</v>
      </c>
      <c r="C60" s="3" t="str">
        <f>VLOOKUP([Field],Columns[],2,0)&amp;"("</f>
        <v>string(</v>
      </c>
      <c r="D60" s="3" t="str">
        <f>IF(VLOOKUP([Field],Columns[],3,0)&lt;&gt;"","'"&amp;VLOOKUP([Field],Columns[],3,0)&amp;"'","")</f>
        <v>'name'</v>
      </c>
      <c r="E60" s="6" t="str">
        <f>IF(VLOOKUP([Field],Columns[],4,0)&lt;&gt;0,", "&amp;VLOOKUP([Field],Columns[],4,0)&amp;")",")")</f>
        <v>, 64)</v>
      </c>
      <c r="F60" s="3" t="str">
        <f>IF(VLOOKUP([Field],Columns[],5,0)=0,"","-&gt;"&amp;VLOOKUP([Field],Columns[],5,0))</f>
        <v>-&gt;index()</v>
      </c>
      <c r="G60" s="3" t="str">
        <f>IF(VLOOKUP([Field],Columns[],6,0)=0,"","-&gt;"&amp;VLOOKUP([Field],Columns[],6,0))</f>
        <v/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$table-&gt;string('name', 64)-&gt;index();</v>
      </c>
    </row>
    <row r="61" spans="1:11" hidden="1">
      <c r="A61" s="3" t="s">
        <v>208</v>
      </c>
      <c r="B61" s="3" t="s">
        <v>167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'email'</v>
      </c>
      <c r="E61" s="6" t="str">
        <f>IF(VLOOKUP([Field],Columns[],4,0)&lt;&gt;0,", "&amp;VLOOKUP([Field],Columns[],4,0)&amp;")",")")</f>
        <v>, 256)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$table-&gt;string('email', 256)-&gt;nullable();</v>
      </c>
    </row>
    <row r="62" spans="1:11" hidden="1">
      <c r="A62" s="3" t="s">
        <v>208</v>
      </c>
      <c r="B62" s="3" t="s">
        <v>218</v>
      </c>
      <c r="C62" s="3" t="str">
        <f>VLOOKUP([Field],Columns[],2,0)&amp;"("</f>
        <v>string(</v>
      </c>
      <c r="D62" s="3" t="str">
        <f>IF(VLOOKUP([Field],Columns[],3,0)&lt;&gt;"","'"&amp;VLOOKUP([Field],Columns[],3,0)&amp;"'","")</f>
        <v>'number'</v>
      </c>
      <c r="E62" s="6" t="str">
        <f>IF(VLOOKUP([Field],Columns[],4,0)&lt;&gt;0,", "&amp;VLOOKUP([Field],Columns[],4,0)&amp;")",")")</f>
        <v>, 64)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/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$table-&gt;string('number', 64)-&gt;nullable();</v>
      </c>
    </row>
    <row r="63" spans="1:11" hidden="1">
      <c r="A63" s="3" t="s">
        <v>208</v>
      </c>
      <c r="B63" s="3" t="s">
        <v>12</v>
      </c>
      <c r="C63" s="3" t="str">
        <f>VLOOKUP([Field],Columns[],2,0)&amp;"("</f>
        <v>timestamps(</v>
      </c>
      <c r="D63" s="3" t="str">
        <f>IF(VLOOKUP([Field],Columns[],3,0)&lt;&gt;"","'"&amp;VLOOKUP([Field],Columns[],3,0)&amp;"'","")</f>
        <v/>
      </c>
      <c r="E63" s="6" t="str">
        <f>IF(VLOOKUP([Field],Columns[],4,0)&lt;&gt;0,", "&amp;VLOOKUP([Field],Columns[],4,0)&amp;")",")")</f>
        <v>)</v>
      </c>
      <c r="F63" s="3" t="str">
        <f>IF(VLOOKUP([Field],Columns[],5,0)=0,"","-&gt;"&amp;VLOOKUP([Field],Columns[],5,0))</f>
        <v/>
      </c>
      <c r="G63" s="3" t="str">
        <f>IF(VLOOKUP([Field],Columns[],6,0)=0,"","-&gt;"&amp;VLOOKUP([Field],Columns[],6,0))</f>
        <v/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$table-&gt;timestamps();</v>
      </c>
    </row>
    <row r="64" spans="1:11" hidden="1">
      <c r="A64" s="3" t="s">
        <v>210</v>
      </c>
      <c r="B64" s="3" t="s">
        <v>10</v>
      </c>
      <c r="C64" s="3" t="str">
        <f>VLOOKUP([Field],Columns[],2,0)&amp;"("</f>
        <v>increments(</v>
      </c>
      <c r="D64" s="3" t="str">
        <f>IF(VLOOKUP([Field],Columns[],3,0)&lt;&gt;"","'"&amp;VLOOKUP([Field],Columns[],3,0)&amp;"'","")</f>
        <v>'id'</v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$table-&gt;increments('id');</v>
      </c>
    </row>
    <row r="65" spans="1:11" hidden="1">
      <c r="A65" s="3" t="s">
        <v>210</v>
      </c>
      <c r="B65" s="3" t="s">
        <v>94</v>
      </c>
      <c r="C65" s="3" t="str">
        <f>VLOOKUP([Field],Columns[],2,0)&amp;"("</f>
        <v>string(</v>
      </c>
      <c r="D65" s="3" t="str">
        <f>IF(VLOOKUP([Field],Columns[],3,0)&lt;&gt;"","'"&amp;VLOOKUP([Field],Columns[],3,0)&amp;"'","")</f>
        <v>'name'</v>
      </c>
      <c r="E65" s="6" t="str">
        <f>IF(VLOOKUP([Field],Columns[],4,0)&lt;&gt;0,", "&amp;VLOOKUP([Field],Columns[],4,0)&amp;")",")")</f>
        <v>, 64)</v>
      </c>
      <c r="F65" s="3" t="str">
        <f>IF(VLOOKUP([Field],Columns[],5,0)=0,"","-&gt;"&amp;VLOOKUP([Field],Columns[],5,0))</f>
        <v>-&gt;index()</v>
      </c>
      <c r="G65" s="3" t="str">
        <f>IF(VLOOKUP([Field],Columns[],6,0)=0,"","-&gt;"&amp;VLOOKUP([Field],Columns[],6,0))</f>
        <v/>
      </c>
      <c r="H65" s="3" t="str">
        <f>IF(VLOOKUP([Field],Columns[],7,0)=0,"","-&gt;"&amp;VLOOKUP([Field],Columns[],7,0))</f>
        <v/>
      </c>
      <c r="I65" s="3" t="str">
        <f>IF(VLOOKUP([Field],Columns[],8,0)=0,"","-&gt;"&amp;VLOOKUP([Field],Columns[],8,0))</f>
        <v/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$table-&gt;string('name', 64)-&gt;index();</v>
      </c>
    </row>
    <row r="66" spans="1:11" hidden="1">
      <c r="A66" s="3" t="s">
        <v>210</v>
      </c>
      <c r="B66" s="3" t="s">
        <v>95</v>
      </c>
      <c r="C66" s="3" t="str">
        <f>VLOOKUP([Field],Columns[],2,0)&amp;"("</f>
        <v>string(</v>
      </c>
      <c r="D66" s="3" t="str">
        <f>IF(VLOOKUP([Field],Columns[],3,0)&lt;&gt;"","'"&amp;VLOOKUP([Field],Columns[],3,0)&amp;"'","")</f>
        <v>'description'</v>
      </c>
      <c r="E66" s="6" t="str">
        <f>IF(VLOOKUP([Field],Columns[],4,0)&lt;&gt;0,", "&amp;VLOOKUP([Field],Columns[],4,0)&amp;")",")")</f>
        <v>, 1024)</v>
      </c>
      <c r="F66" s="3" t="str">
        <f>IF(VLOOKUP([Field],Columns[],5,0)=0,"","-&gt;"&amp;VLOOKUP([Field],Columns[],5,0))</f>
        <v>-&gt;nullable()</v>
      </c>
      <c r="G66" s="3" t="str">
        <f>IF(VLOOKUP([Field],Columns[],6,0)=0,"","-&gt;"&amp;VLOOKUP([Field],Columns[],6,0))</f>
        <v/>
      </c>
      <c r="H66" s="3" t="str">
        <f>IF(VLOOKUP([Field],Columns[],7,0)=0,"","-&gt;"&amp;VLOOKUP([Field],Columns[],7,0))</f>
        <v/>
      </c>
      <c r="I66" s="3" t="str">
        <f>IF(VLOOKUP([Field],Columns[],8,0)=0,"","-&gt;"&amp;VLOOKUP([Field],Columns[],8,0))</f>
        <v/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$table-&gt;string('description', 1024)-&gt;nullable();</v>
      </c>
    </row>
    <row r="67" spans="1:11" hidden="1">
      <c r="A67" s="3" t="s">
        <v>210</v>
      </c>
      <c r="B67" s="3" t="s">
        <v>220</v>
      </c>
      <c r="C67" s="3" t="str">
        <f>VLOOKUP([Field],Columns[],2,0)&amp;"("</f>
        <v>unsignedInteger(</v>
      </c>
      <c r="D67" s="3" t="str">
        <f>IF(VLOOKUP([Field],Columns[],3,0)&lt;&gt;"","'"&amp;VLOOKUP([Field],Columns[],3,0)&amp;"'","")</f>
        <v>'author'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>-&gt;nullable()</v>
      </c>
      <c r="G67" s="3" t="str">
        <f>IF(VLOOKUP([Field],Columns[],6,0)=0,"","-&gt;"&amp;VLOOKUP([Field],Columns[],6,0))</f>
        <v>-&gt;index()</v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$table-&gt;unsignedInteger('author')-&gt;nullable()-&gt;index();</v>
      </c>
    </row>
    <row r="68" spans="1:11" hidden="1">
      <c r="A68" s="3" t="s">
        <v>210</v>
      </c>
      <c r="B68" s="3" t="s">
        <v>223</v>
      </c>
      <c r="C68" s="3" t="str">
        <f>VLOOKUP([Field],Columns[],2,0)&amp;"("</f>
        <v>enum(</v>
      </c>
      <c r="D68" s="3" t="str">
        <f>IF(VLOOKUP([Field],Columns[],3,0)&lt;&gt;"","'"&amp;VLOOKUP([Field],Columns[],3,0)&amp;"'","")</f>
        <v>'status'</v>
      </c>
      <c r="E68" s="6" t="str">
        <f>IF(VLOOKUP([Field],Columns[],4,0)&lt;&gt;0,", "&amp;VLOOKUP([Field],Columns[],4,0)&amp;")",")")</f>
        <v>, ['Active','Inactive'])</v>
      </c>
      <c r="F68" s="3" t="str">
        <f>IF(VLOOKUP([Field],Columns[],5,0)=0,"","-&gt;"&amp;VLOOKUP([Field],Columns[],5,0))</f>
        <v>-&gt;default('Active')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9" spans="1:11" hidden="1">
      <c r="A69" s="3" t="s">
        <v>210</v>
      </c>
      <c r="B69" s="3" t="s">
        <v>12</v>
      </c>
      <c r="C69" s="3" t="str">
        <f>VLOOKUP([Field],Columns[],2,0)&amp;"("</f>
        <v>timestamps(</v>
      </c>
      <c r="D69" s="3" t="str">
        <f>IF(VLOOKUP([Field],Columns[],3,0)&lt;&gt;"","'"&amp;VLOOKUP([Field],Columns[],3,0)&amp;"'","")</f>
        <v/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/>
      </c>
      <c r="G69" s="3" t="str">
        <f>IF(VLOOKUP([Field],Columns[],6,0)=0,"","-&gt;"&amp;VLOOKUP([Field],Columns[],6,0))</f>
        <v/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$table-&gt;timestamps();</v>
      </c>
    </row>
    <row r="70" spans="1:11" hidden="1">
      <c r="A70" s="3" t="s">
        <v>210</v>
      </c>
      <c r="B70" s="3" t="s">
        <v>268</v>
      </c>
      <c r="C70" s="3" t="str">
        <f>VLOOKUP([Field],Columns[],2,0)&amp;"("</f>
        <v>foreign(</v>
      </c>
      <c r="D70" s="3" t="str">
        <f>IF(VLOOKUP([Field],Columns[],3,0)&lt;&gt;"","'"&amp;VLOOKUP([Field],Columns[],3,0)&amp;"'","")</f>
        <v>'author'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-&gt;references('id')</v>
      </c>
      <c r="G70" s="3" t="str">
        <f>IF(VLOOKUP([Field],Columns[],6,0)=0,"","-&gt;"&amp;VLOOKUP([Field],Columns[],6,0))</f>
        <v>-&gt;on('visitors')</v>
      </c>
      <c r="H70" s="3" t="str">
        <f>IF(VLOOKUP([Field],Columns[],7,0)=0,"","-&gt;"&amp;VLOOKUP([Field],Columns[],7,0))</f>
        <v>-&gt;onUpdate('cascade')</v>
      </c>
      <c r="I70" s="3" t="str">
        <f>IF(VLOOKUP([Field],Columns[],8,0)=0,"","-&gt;"&amp;VLOOKUP([Field],Columns[],8,0))</f>
        <v>-&gt;onDelete('set null')</v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71" spans="1:11" hidden="1">
      <c r="A71" s="3" t="s">
        <v>212</v>
      </c>
      <c r="B71" s="3" t="s">
        <v>10</v>
      </c>
      <c r="C71" s="3" t="str">
        <f>VLOOKUP([Field],Columns[],2,0)&amp;"("</f>
        <v>increments(</v>
      </c>
      <c r="D71" s="3" t="str">
        <f>IF(VLOOKUP([Field],Columns[],3,0)&lt;&gt;"","'"&amp;VLOOKUP([Field],Columns[],3,0)&amp;"'","")</f>
        <v>'id'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/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$table-&gt;increments('id');</v>
      </c>
    </row>
    <row r="72" spans="1:11" hidden="1">
      <c r="A72" s="3" t="s">
        <v>212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'visitor'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$table-&gt;unsignedInteger('visitor')-&gt;nullable()-&gt;index();</v>
      </c>
    </row>
    <row r="73" spans="1:11" hidden="1">
      <c r="A73" s="3" t="s">
        <v>212</v>
      </c>
      <c r="B73" s="3" t="s">
        <v>209</v>
      </c>
      <c r="C73" s="3" t="str">
        <f>VLOOKUP([Field],Columns[],2,0)&amp;"("</f>
        <v>unsignedInteger(</v>
      </c>
      <c r="D73" s="3" t="str">
        <f>IF(VLOOKUP([Field],Columns[],3,0)&lt;&gt;"","'"&amp;VLOOKUP([Field],Columns[],3,0)&amp;"'","")</f>
        <v>'wishlist'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-&gt;nullable()</v>
      </c>
      <c r="G73" s="3" t="str">
        <f>IF(VLOOKUP([Field],Columns[],6,0)=0,"","-&gt;"&amp;VLOOKUP([Field],Columns[],6,0))</f>
        <v>-&gt;index()</v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$table-&gt;unsignedInteger('wishlist')-&gt;nullable()-&gt;index();</v>
      </c>
    </row>
    <row r="74" spans="1:11" hidden="1">
      <c r="A74" s="3" t="s">
        <v>212</v>
      </c>
      <c r="B74" s="3" t="s">
        <v>251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'viewed'</v>
      </c>
      <c r="E74" s="6" t="str">
        <f>IF(VLOOKUP([Field],Columns[],4,0)&lt;&gt;0,", "&amp;VLOOKUP([Field],Columns[],4,0)&amp;")",")")</f>
        <v>, ['Yes','No'])</v>
      </c>
      <c r="F74" s="3" t="str">
        <f>IF(VLOOKUP([Field],Columns[],5,0)=0,"","-&gt;"&amp;VLOOKUP([Field],Columns[],5,0))</f>
        <v>-&gt;default('No')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$table-&gt;enum('viewed', ['Yes','No'])-&gt;default('No')-&gt;index();</v>
      </c>
    </row>
    <row r="75" spans="1:11" hidden="1">
      <c r="A75" s="3" t="s">
        <v>212</v>
      </c>
      <c r="B75" s="3" t="s">
        <v>223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 hidden="1">
      <c r="A76" s="3" t="s">
        <v>212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 hidden="1">
      <c r="A77" s="3" t="s">
        <v>212</v>
      </c>
      <c r="B77" s="3" t="s">
        <v>266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'visitor'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-&gt;on('visitors')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-&gt;onDelete('set null')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78" spans="1:11" hidden="1">
      <c r="A78" s="3" t="s">
        <v>212</v>
      </c>
      <c r="B78" s="3" t="s">
        <v>269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'wishlist'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-&gt;on('wishlists')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9" spans="1:11" hidden="1">
      <c r="A79" s="3" t="s">
        <v>214</v>
      </c>
      <c r="B79" s="3" t="s">
        <v>10</v>
      </c>
      <c r="C79" s="3" t="str">
        <f>VLOOKUP([Field],Columns[],2,0)&amp;"("</f>
        <v>increments(</v>
      </c>
      <c r="D79" s="3" t="str">
        <f>IF(VLOOKUP([Field],Columns[],3,0)&lt;&gt;"","'"&amp;VLOOKUP([Field],Columns[],3,0)&amp;"'","")</f>
        <v>'id'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/>
      </c>
      <c r="G79" s="3" t="str">
        <f>IF(VLOOKUP([Field],Columns[],6,0)=0,"","-&gt;"&amp;VLOOKUP([Field],Columns[],6,0))</f>
        <v/>
      </c>
      <c r="H79" s="3" t="str">
        <f>IF(VLOOKUP([Field],Columns[],7,0)=0,"","-&gt;"&amp;VLOOKUP([Field],Columns[],7,0))</f>
        <v/>
      </c>
      <c r="I79" s="3" t="str">
        <f>IF(VLOOKUP([Field],Columns[],8,0)=0,"","-&gt;"&amp;VLOOKUP([Field],Columns[],8,0))</f>
        <v/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$table-&gt;increments('id');</v>
      </c>
    </row>
    <row r="80" spans="1:11" hidden="1">
      <c r="A80" s="3" t="s">
        <v>214</v>
      </c>
      <c r="B80" s="3" t="s">
        <v>209</v>
      </c>
      <c r="C80" s="3" t="str">
        <f>VLOOKUP([Field],Columns[],2,0)&amp;"("</f>
        <v>unsignedInteger(</v>
      </c>
      <c r="D80" s="3" t="str">
        <f>IF(VLOOKUP([Field],Columns[],3,0)&lt;&gt;"","'"&amp;VLOOKUP([Field],Columns[],3,0)&amp;"'","")</f>
        <v>'wishlist'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-&gt;nullable()</v>
      </c>
      <c r="G80" s="3" t="str">
        <f>IF(VLOOKUP([Field],Columns[],6,0)=0,"","-&gt;"&amp;VLOOKUP([Field],Columns[],6,0))</f>
        <v>-&gt;index()</v>
      </c>
      <c r="H80" s="3" t="str">
        <f>IF(VLOOKUP([Field],Columns[],7,0)=0,"","-&gt;"&amp;VLOOKUP([Field],Columns[],7,0))</f>
        <v/>
      </c>
      <c r="I80" s="3" t="str">
        <f>IF(VLOOKUP([Field],Columns[],8,0)=0,"","-&gt;"&amp;VLOOKUP([Field],Columns[],8,0))</f>
        <v/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$table-&gt;unsignedInteger('wishlist')-&gt;nullable()-&gt;index();</v>
      </c>
    </row>
    <row r="81" spans="1:11" hidden="1">
      <c r="A81" s="3" t="s">
        <v>214</v>
      </c>
      <c r="B81" s="3" t="s">
        <v>253</v>
      </c>
      <c r="C81" s="3" t="str">
        <f>VLOOKUP([Field],Columns[],2,0)&amp;"("</f>
        <v>string(</v>
      </c>
      <c r="D81" s="3" t="str">
        <f>IF(VLOOKUP([Field],Columns[],3,0)&lt;&gt;"","'"&amp;VLOOKUP([Field],Columns[],3,0)&amp;"'","")</f>
        <v>'note'</v>
      </c>
      <c r="E81" s="6" t="str">
        <f>IF(VLOOKUP([Field],Columns[],4,0)&lt;&gt;0,", "&amp;VLOOKUP([Field],Columns[],4,0)&amp;")",")")</f>
        <v>, 512)</v>
      </c>
      <c r="F81" s="3" t="str">
        <f>IF(VLOOKUP([Field],Columns[],5,0)=0,"","-&gt;"&amp;VLOOKUP([Field],Columns[],5,0))</f>
        <v>-&gt;nullable()</v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$table-&gt;string('note', 512)-&gt;nullable();</v>
      </c>
    </row>
    <row r="82" spans="1:11" hidden="1">
      <c r="A82" s="3" t="s">
        <v>214</v>
      </c>
      <c r="B82" s="3" t="s">
        <v>273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'author'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3" t="s">
        <v>214</v>
      </c>
      <c r="B83" s="3" t="s">
        <v>223</v>
      </c>
      <c r="C83" s="3" t="str">
        <f>VLOOKUP([Field],Columns[],2,0)&amp;"("</f>
        <v>enum(</v>
      </c>
      <c r="D83" s="3" t="str">
        <f>IF(VLOOKUP([Field],Columns[],3,0)&lt;&gt;"","'"&amp;VLOOKUP([Field],Columns[],3,0)&amp;"'","")</f>
        <v>'status'</v>
      </c>
      <c r="E83" s="6" t="str">
        <f>IF(VLOOKUP([Field],Columns[],4,0)&lt;&gt;0,", "&amp;VLOOKUP([Field],Columns[],4,0)&amp;")",")")</f>
        <v>, ['Active','Inactive'])</v>
      </c>
      <c r="F83" s="3" t="str">
        <f>IF(VLOOKUP([Field],Columns[],5,0)=0,"","-&gt;"&amp;VLOOKUP([Field],Columns[],5,0))</f>
        <v>-&gt;default('Active')</v>
      </c>
      <c r="G83" s="3" t="str">
        <f>IF(VLOOKUP([Field],Columns[],6,0)=0,"","-&gt;"&amp;VLOOKUP([Field],Columns[],6,0))</f>
        <v>-&gt;index()</v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3" t="s">
        <v>214</v>
      </c>
      <c r="B84" s="3" t="s">
        <v>12</v>
      </c>
      <c r="C84" s="3" t="str">
        <f>VLOOKUP([Field],Columns[],2,0)&amp;"("</f>
        <v>timestamps(</v>
      </c>
      <c r="D84" s="3" t="str">
        <f>IF(VLOOKUP([Field],Columns[],3,0)&lt;&gt;"","'"&amp;VLOOKUP([Field],Columns[],3,0)&amp;"'","")</f>
        <v/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/>
      </c>
      <c r="G84" s="3" t="str">
        <f>IF(VLOOKUP([Field],Columns[],6,0)=0,"","-&gt;"&amp;VLOOKUP([Field],Columns[],6,0))</f>
        <v/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$table-&gt;timestamps();</v>
      </c>
    </row>
    <row r="85" spans="1:11" hidden="1">
      <c r="A85" s="3" t="s">
        <v>214</v>
      </c>
      <c r="B85" s="3" t="s">
        <v>269</v>
      </c>
      <c r="C85" s="3" t="str">
        <f>VLOOKUP([Field],Columns[],2,0)&amp;"("</f>
        <v>foreign(</v>
      </c>
      <c r="D85" s="3" t="str">
        <f>IF(VLOOKUP([Field],Columns[],3,0)&lt;&gt;"","'"&amp;VLOOKUP([Field],Columns[],3,0)&amp;"'","")</f>
        <v>'wishlist'</v>
      </c>
      <c r="E85" s="6" t="str">
        <f>IF(VLOOKUP([Field],Columns[],4,0)&lt;&gt;0,", "&amp;VLOOKUP([Field],Columns[],4,0)&amp;")",")")</f>
        <v>)</v>
      </c>
      <c r="F85" s="3" t="str">
        <f>IF(VLOOKUP([Field],Columns[],5,0)=0,"","-&gt;"&amp;VLOOKUP([Field],Columns[],5,0))</f>
        <v>-&gt;references('id')</v>
      </c>
      <c r="G85" s="3" t="str">
        <f>IF(VLOOKUP([Field],Columns[],6,0)=0,"","-&gt;"&amp;VLOOKUP([Field],Columns[],6,0))</f>
        <v>-&gt;on('wishlists')</v>
      </c>
      <c r="H85" s="3" t="str">
        <f>IF(VLOOKUP([Field],Columns[],7,0)=0,"","-&gt;"&amp;VLOOKUP([Field],Columns[],7,0))</f>
        <v>-&gt;onUpdate('cascade')</v>
      </c>
      <c r="I85" s="3" t="str">
        <f>IF(VLOOKUP([Field],Columns[],8,0)=0,"","-&gt;"&amp;VLOOKUP([Field],Columns[],8,0))</f>
        <v>-&gt;onDelete('cascade')</v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86" spans="1:11" hidden="1">
      <c r="A86" s="3" t="s">
        <v>214</v>
      </c>
      <c r="B86" s="3" t="s">
        <v>268</v>
      </c>
      <c r="C86" s="3" t="str">
        <f>VLOOKUP([Field],Columns[],2,0)&amp;"("</f>
        <v>foreign(</v>
      </c>
      <c r="D86" s="3" t="str">
        <f>IF(VLOOKUP([Field],Columns[],3,0)&lt;&gt;"","'"&amp;VLOOKUP([Field],Columns[],3,0)&amp;"'","")</f>
        <v>'author'</v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>-&gt;references('id')</v>
      </c>
      <c r="G86" s="3" t="str">
        <f>IF(VLOOKUP([Field],Columns[],6,0)=0,"","-&gt;"&amp;VLOOKUP([Field],Columns[],6,0))</f>
        <v>-&gt;on('visitors')</v>
      </c>
      <c r="H86" s="3" t="str">
        <f>IF(VLOOKUP([Field],Columns[],7,0)=0,"","-&gt;"&amp;VLOOKUP([Field],Columns[],7,0))</f>
        <v>-&gt;onUpdate('cascade')</v>
      </c>
      <c r="I86" s="3" t="str">
        <f>IF(VLOOKUP([Field],Columns[],8,0)=0,"","-&gt;"&amp;VLOOKUP([Field],Columns[],8,0))</f>
        <v>-&gt;onDelete('set null')</v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7" spans="1:11" hidden="1">
      <c r="A87" s="3" t="s">
        <v>211</v>
      </c>
      <c r="B87" s="3" t="s">
        <v>10</v>
      </c>
      <c r="C87" s="3" t="str">
        <f>VLOOKUP([Field],Columns[],2,0)&amp;"("</f>
        <v>increments(</v>
      </c>
      <c r="D87" s="3" t="str">
        <f>IF(VLOOKUP([Field],Columns[],3,0)&lt;&gt;"","'"&amp;VLOOKUP([Field],Columns[],3,0)&amp;"'","")</f>
        <v>'id'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/>
      </c>
      <c r="G87" s="3" t="str">
        <f>IF(VLOOKUP([Field],Columns[],6,0)=0,"","-&gt;"&amp;VLOOKUP([Field],Columns[],6,0))</f>
        <v/>
      </c>
      <c r="H87" s="3" t="str">
        <f>IF(VLOOKUP([Field],Columns[],7,0)=0,"","-&gt;"&amp;VLOOKUP([Field],Columns[],7,0))</f>
        <v/>
      </c>
      <c r="I87" s="3" t="str">
        <f>IF(VLOOKUP([Field],Columns[],8,0)=0,"","-&gt;"&amp;VLOOKUP([Field],Columns[],8,0))</f>
        <v/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$table-&gt;increments('id');</v>
      </c>
    </row>
    <row r="88" spans="1:11" hidden="1">
      <c r="A88" s="3" t="s">
        <v>211</v>
      </c>
      <c r="B88" s="3" t="s">
        <v>209</v>
      </c>
      <c r="C88" s="3" t="str">
        <f>VLOOKUP([Field],Columns[],2,0)&amp;"("</f>
        <v>unsignedInteger(</v>
      </c>
      <c r="D88" s="3" t="str">
        <f>IF(VLOOKUP([Field],Columns[],3,0)&lt;&gt;"","'"&amp;VLOOKUP([Field],Columns[],3,0)&amp;"'","")</f>
        <v>'wishlist'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-&gt;nullable()</v>
      </c>
      <c r="G88" s="3" t="str">
        <f>IF(VLOOKUP([Field],Columns[],6,0)=0,"","-&gt;"&amp;VLOOKUP([Field],Columns[],6,0))</f>
        <v>-&gt;index()</v>
      </c>
      <c r="H88" s="3" t="str">
        <f>IF(VLOOKUP([Field],Columns[],7,0)=0,"","-&gt;"&amp;VLOOKUP([Field],Columns[],7,0))</f>
        <v/>
      </c>
      <c r="I88" s="3" t="str">
        <f>IF(VLOOKUP([Field],Columns[],8,0)=0,"","-&gt;"&amp;VLOOKUP([Field],Columns[],8,0))</f>
        <v/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3" t="s">
        <v>211</v>
      </c>
      <c r="B89" s="3" t="s">
        <v>239</v>
      </c>
      <c r="C89" s="3" t="str">
        <f>VLOOKUP([Field],Columns[],2,0)&amp;"("</f>
        <v>unsignedInteger(</v>
      </c>
      <c r="D89" s="3" t="str">
        <f>IF(VLOOKUP([Field],Columns[],3,0)&lt;&gt;"","'"&amp;VLOOKUP([Field],Columns[],3,0)&amp;"'","")</f>
        <v>'product'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>-&gt;nullable()</v>
      </c>
      <c r="G89" s="3" t="str">
        <f>IF(VLOOKUP([Field],Columns[],6,0)=0,"","-&gt;"&amp;VLOOKUP([Field],Columns[],6,0))</f>
        <v>-&gt;index()</v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$table-&gt;unsignedInteger('product')-&gt;nullable()-&gt;index();</v>
      </c>
    </row>
    <row r="90" spans="1:11" hidden="1">
      <c r="A90" s="3" t="s">
        <v>211</v>
      </c>
      <c r="B90" s="3" t="s">
        <v>245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'added_by'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$table-&gt;unsignedInteger('added_by')-&gt;nullable()-&gt;index();</v>
      </c>
    </row>
    <row r="91" spans="1:11" hidden="1">
      <c r="A91" s="3" t="s">
        <v>211</v>
      </c>
      <c r="B91" s="3" t="s">
        <v>246</v>
      </c>
      <c r="C91" s="3" t="str">
        <f>VLOOKUP([Field],Columns[],2,0)&amp;"("</f>
        <v>timestamp(</v>
      </c>
      <c r="D91" s="3" t="str">
        <f>IF(VLOOKUP([Field],Columns[],3,0)&lt;&gt;"","'"&amp;VLOOKUP([Field],Columns[],3,0)&amp;"'","")</f>
        <v>'added_on'</v>
      </c>
      <c r="E91" s="6" t="str">
        <f>IF(VLOOKUP([Field],Columns[],4,0)&lt;&gt;0,", "&amp;VLOOKUP([Field],Columns[],4,0)&amp;")",")")</f>
        <v>)</v>
      </c>
      <c r="F91" s="3" t="str">
        <f>IF(VLOOKUP([Field],Columns[],5,0)=0,"","-&gt;"&amp;VLOOKUP([Field],Columns[],5,0))</f>
        <v>-&gt;default(DB::raw('CURRENT_TIMESTAMP'))</v>
      </c>
      <c r="G91" s="3" t="str">
        <f>IF(VLOOKUP([Field],Columns[],6,0)=0,"","-&gt;"&amp;VLOOKUP([Field],Columns[],6,0))</f>
        <v/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92" spans="1:11" hidden="1">
      <c r="A92" s="3" t="s">
        <v>211</v>
      </c>
      <c r="B92" s="3" t="s">
        <v>247</v>
      </c>
      <c r="C92" s="3" t="str">
        <f>VLOOKUP([Field],Columns[],2,0)&amp;"("</f>
        <v>unsignedInteger(</v>
      </c>
      <c r="D92" s="3" t="str">
        <f>IF(VLOOKUP([Field],Columns[],3,0)&lt;&gt;"","'"&amp;VLOOKUP([Field],Columns[],3,0)&amp;"'","")</f>
        <v>'removed_by'</v>
      </c>
      <c r="E92" s="6" t="str">
        <f>IF(VLOOKUP([Field],Columns[],4,0)&lt;&gt;0,", "&amp;VLOOKUP([Field],Columns[],4,0)&amp;")",")")</f>
        <v>)</v>
      </c>
      <c r="F92" s="3" t="str">
        <f>IF(VLOOKUP([Field],Columns[],5,0)=0,"","-&gt;"&amp;VLOOKUP([Field],Columns[],5,0))</f>
        <v>-&gt;nullable()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$table-&gt;unsignedInteger('removed_by')-&gt;nullable()-&gt;index();</v>
      </c>
    </row>
    <row r="93" spans="1:11" hidden="1">
      <c r="A93" s="3" t="s">
        <v>211</v>
      </c>
      <c r="B93" s="3" t="s">
        <v>248</v>
      </c>
      <c r="C93" s="3" t="str">
        <f>VLOOKUP([Field],Columns[],2,0)&amp;"("</f>
        <v>timestamp(</v>
      </c>
      <c r="D93" s="3" t="str">
        <f>IF(VLOOKUP([Field],Columns[],3,0)&lt;&gt;"","'"&amp;VLOOKUP([Field],Columns[],3,0)&amp;"'","")</f>
        <v>'removed_on'</v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>-&gt;default(DB::raw('CURRENT_TIMESTAMP ON UPDATE CURRENT_TIMESTAMP'))</v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94" spans="1:11" hidden="1">
      <c r="A94" s="3" t="s">
        <v>211</v>
      </c>
      <c r="B94" s="3" t="s">
        <v>249</v>
      </c>
      <c r="C94" s="3" t="str">
        <f>VLOOKUP([Field],Columns[],2,0)&amp;"("</f>
        <v>enum(</v>
      </c>
      <c r="D94" s="3" t="str">
        <f>IF(VLOOKUP([Field],Columns[],3,0)&lt;&gt;"","'"&amp;VLOOKUP([Field],Columns[],3,0)&amp;"'","")</f>
        <v>'product_status'</v>
      </c>
      <c r="E94" s="6" t="str">
        <f>IF(VLOOKUP([Field],Columns[],4,0)&lt;&gt;0,", "&amp;VLOOKUP([Field],Columns[],4,0)&amp;")",")")</f>
        <v>, ['Active','Inactive'])</v>
      </c>
      <c r="F94" s="3" t="str">
        <f>IF(VLOOKUP([Field],Columns[],5,0)=0,"","-&gt;"&amp;VLOOKUP([Field],Columns[],5,0))</f>
        <v>-&gt;default('Active')</v>
      </c>
      <c r="G94" s="3" t="str">
        <f>IF(VLOOKUP([Field],Columns[],6,0)=0,"","-&gt;"&amp;VLOOKUP([Field],Columns[],6,0))</f>
        <v>-&gt;index()</v>
      </c>
      <c r="H94" s="3" t="str">
        <f>IF(VLOOKUP([Field],Columns[],7,0)=0,"","-&gt;"&amp;VLOOKUP([Field],Columns[],7,0))</f>
        <v/>
      </c>
      <c r="I94" s="3" t="str">
        <f>IF(VLOOKUP([Field],Columns[],8,0)=0,"","-&gt;"&amp;VLOOKUP([Field],Columns[],8,0))</f>
        <v/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95" spans="1:11" hidden="1">
      <c r="A95" s="3" t="s">
        <v>211</v>
      </c>
      <c r="B95" s="3" t="s">
        <v>223</v>
      </c>
      <c r="C95" s="3" t="str">
        <f>VLOOKUP([Field],Columns[],2,0)&amp;"("</f>
        <v>enum(</v>
      </c>
      <c r="D95" s="3" t="str">
        <f>IF(VLOOKUP([Field],Columns[],3,0)&lt;&gt;"","'"&amp;VLOOKUP([Field],Columns[],3,0)&amp;"'","")</f>
        <v>'status'</v>
      </c>
      <c r="E95" s="6" t="str">
        <f>IF(VLOOKUP([Field],Columns[],4,0)&lt;&gt;0,", "&amp;VLOOKUP([Field],Columns[],4,0)&amp;")",")")</f>
        <v>, ['Active','Inactive'])</v>
      </c>
      <c r="F95" s="3" t="str">
        <f>IF(VLOOKUP([Field],Columns[],5,0)=0,"","-&gt;"&amp;VLOOKUP([Field],Columns[],5,0))</f>
        <v>-&gt;default('Active')</v>
      </c>
      <c r="G95" s="3" t="str">
        <f>IF(VLOOKUP([Field],Columns[],6,0)=0,"","-&gt;"&amp;VLOOKUP([Field],Columns[],6,0))</f>
        <v>-&gt;index()</v>
      </c>
      <c r="H95" s="3" t="str">
        <f>IF(VLOOKUP([Field],Columns[],7,0)=0,"","-&gt;"&amp;VLOOKUP([Field],Columns[],7,0))</f>
        <v/>
      </c>
      <c r="I95" s="3" t="str">
        <f>IF(VLOOKUP([Field],Columns[],8,0)=0,"","-&gt;"&amp;VLOOKUP([Field],Columns[],8,0))</f>
        <v/>
      </c>
      <c r="J95" s="3" t="str">
        <f>IF(VLOOKUP([Field],Columns[],9,0)=0,"","-&gt;"&amp;VLOOKUP([Field],Columns[],9,0))</f>
        <v/>
      </c>
      <c r="K9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6" spans="1:11" hidden="1">
      <c r="A96" s="3" t="s">
        <v>211</v>
      </c>
      <c r="B96" s="3" t="s">
        <v>12</v>
      </c>
      <c r="C96" s="3" t="str">
        <f>VLOOKUP([Field],Columns[],2,0)&amp;"("</f>
        <v>timestamps(</v>
      </c>
      <c r="D96" s="3" t="str">
        <f>IF(VLOOKUP([Field],Columns[],3,0)&lt;&gt;"","'"&amp;VLOOKUP([Field],Columns[],3,0)&amp;"'","")</f>
        <v/>
      </c>
      <c r="E96" s="6" t="str">
        <f>IF(VLOOKUP([Field],Columns[],4,0)&lt;&gt;0,", "&amp;VLOOKUP([Field],Columns[],4,0)&amp;")",")")</f>
        <v>)</v>
      </c>
      <c r="F96" s="3" t="str">
        <f>IF(VLOOKUP([Field],Columns[],5,0)=0,"","-&gt;"&amp;VLOOKUP([Field],Columns[],5,0))</f>
        <v/>
      </c>
      <c r="G96" s="3" t="str">
        <f>IF(VLOOKUP([Field],Columns[],6,0)=0,"","-&gt;"&amp;VLOOKUP([Field],Columns[],6,0))</f>
        <v/>
      </c>
      <c r="H96" s="3" t="str">
        <f>IF(VLOOKUP([Field],Columns[],7,0)=0,"","-&gt;"&amp;VLOOKUP([Field],Columns[],7,0))</f>
        <v/>
      </c>
      <c r="I96" s="3" t="str">
        <f>IF(VLOOKUP([Field],Columns[],8,0)=0,"","-&gt;"&amp;VLOOKUP([Field],Columns[],8,0))</f>
        <v/>
      </c>
      <c r="J96" s="3" t="str">
        <f>IF(VLOOKUP([Field],Columns[],9,0)=0,"","-&gt;"&amp;VLOOKUP([Field],Columns[],9,0))</f>
        <v/>
      </c>
      <c r="K96" s="3" t="str">
        <f>"$table-&gt;"&amp;[Type]&amp;[Name]&amp;[Arg2]&amp;[Method1]&amp;[Method2]&amp;[Method3]&amp;[Method4]&amp;[Method5]&amp;";"</f>
        <v>$table-&gt;timestamps();</v>
      </c>
    </row>
    <row r="97" spans="1:11" hidden="1">
      <c r="A97" s="3" t="s">
        <v>211</v>
      </c>
      <c r="B97" s="3" t="s">
        <v>269</v>
      </c>
      <c r="C97" s="3" t="str">
        <f>VLOOKUP([Field],Columns[],2,0)&amp;"("</f>
        <v>foreign(</v>
      </c>
      <c r="D97" s="3" t="str">
        <f>IF(VLOOKUP([Field],Columns[],3,0)&lt;&gt;"","'"&amp;VLOOKUP([Field],Columns[],3,0)&amp;"'","")</f>
        <v>'wishlist'</v>
      </c>
      <c r="E97" s="6" t="str">
        <f>IF(VLOOKUP([Field],Columns[],4,0)&lt;&gt;0,", "&amp;VLOOKUP([Field],Columns[],4,0)&amp;")",")")</f>
        <v>)</v>
      </c>
      <c r="F97" s="3" t="str">
        <f>IF(VLOOKUP([Field],Columns[],5,0)=0,"","-&gt;"&amp;VLOOKUP([Field],Columns[],5,0))</f>
        <v>-&gt;references('id')</v>
      </c>
      <c r="G97" s="3" t="str">
        <f>IF(VLOOKUP([Field],Columns[],6,0)=0,"","-&gt;"&amp;VLOOKUP([Field],Columns[],6,0))</f>
        <v>-&gt;on('wishlists')</v>
      </c>
      <c r="H97" s="3" t="str">
        <f>IF(VLOOKUP([Field],Columns[],7,0)=0,"","-&gt;"&amp;VLOOKUP([Field],Columns[],7,0))</f>
        <v>-&gt;onUpdate('cascade')</v>
      </c>
      <c r="I97" s="3" t="str">
        <f>IF(VLOOKUP([Field],Columns[],8,0)=0,"","-&gt;"&amp;VLOOKUP([Field],Columns[],8,0))</f>
        <v>-&gt;onDelete('cascade')</v>
      </c>
      <c r="J97" s="3" t="str">
        <f>IF(VLOOKUP([Field],Columns[],9,0)=0,"","-&gt;"&amp;VLOOKUP([Field],Columns[],9,0))</f>
        <v/>
      </c>
      <c r="K9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8" spans="1:11" hidden="1">
      <c r="A98" s="3" t="s">
        <v>211</v>
      </c>
      <c r="B98" s="3" t="s">
        <v>264</v>
      </c>
      <c r="C98" s="3" t="str">
        <f>VLOOKUP([Field],Columns[],2,0)&amp;"("</f>
        <v>foreign(</v>
      </c>
      <c r="D98" s="3" t="str">
        <f>IF(VLOOKUP([Field],Columns[],3,0)&lt;&gt;"","'"&amp;VLOOKUP([Field],Columns[],3,0)&amp;"'","")</f>
        <v>'product'</v>
      </c>
      <c r="E98" s="6" t="str">
        <f>IF(VLOOKUP([Field],Columns[],4,0)&lt;&gt;0,", "&amp;VLOOKUP([Field],Columns[],4,0)&amp;")",")")</f>
        <v>)</v>
      </c>
      <c r="F98" s="3" t="str">
        <f>IF(VLOOKUP([Field],Columns[],5,0)=0,"","-&gt;"&amp;VLOOKUP([Field],Columns[],5,0))</f>
        <v>-&gt;references('id')</v>
      </c>
      <c r="G98" s="3" t="str">
        <f>IF(VLOOKUP([Field],Columns[],6,0)=0,"","-&gt;"&amp;VLOOKUP([Field],Columns[],6,0))</f>
        <v>-&gt;on('products')</v>
      </c>
      <c r="H98" s="3" t="str">
        <f>IF(VLOOKUP([Field],Columns[],7,0)=0,"","-&gt;"&amp;VLOOKUP([Field],Columns[],7,0))</f>
        <v>-&gt;onUpdate('cascade')</v>
      </c>
      <c r="I98" s="3" t="str">
        <f>IF(VLOOKUP([Field],Columns[],8,0)=0,"","-&gt;"&amp;VLOOKUP([Field],Columns[],8,0))</f>
        <v>-&gt;onDelete('cascade')</v>
      </c>
      <c r="J98" s="3" t="str">
        <f>IF(VLOOKUP([Field],Columns[],9,0)=0,"","-&gt;"&amp;VLOOKUP([Field],Columns[],9,0))</f>
        <v/>
      </c>
      <c r="K9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99" spans="1:11" hidden="1">
      <c r="A99" s="3" t="s">
        <v>211</v>
      </c>
      <c r="B99" s="3" t="s">
        <v>274</v>
      </c>
      <c r="C99" s="3" t="str">
        <f>VLOOKUP([Field],Columns[],2,0)&amp;"("</f>
        <v>foreign(</v>
      </c>
      <c r="D99" s="3" t="str">
        <f>IF(VLOOKUP([Field],Columns[],3,0)&lt;&gt;"","'"&amp;VLOOKUP([Field],Columns[],3,0)&amp;"'","")</f>
        <v>'added_by'</v>
      </c>
      <c r="E99" s="6" t="str">
        <f>IF(VLOOKUP([Field],Columns[],4,0)&lt;&gt;0,", "&amp;VLOOKUP([Field],Columns[],4,0)&amp;")",")")</f>
        <v>)</v>
      </c>
      <c r="F99" s="3" t="str">
        <f>IF(VLOOKUP([Field],Columns[],5,0)=0,"","-&gt;"&amp;VLOOKUP([Field],Columns[],5,0))</f>
        <v>-&gt;references('id')</v>
      </c>
      <c r="G99" s="3" t="str">
        <f>IF(VLOOKUP([Field],Columns[],6,0)=0,"","-&gt;"&amp;VLOOKUP([Field],Columns[],6,0))</f>
        <v>-&gt;on('visitors')</v>
      </c>
      <c r="H99" s="3" t="str">
        <f>IF(VLOOKUP([Field],Columns[],7,0)=0,"","-&gt;"&amp;VLOOKUP([Field],Columns[],7,0))</f>
        <v>-&gt;onUpdate('cascade')</v>
      </c>
      <c r="I99" s="3" t="str">
        <f>IF(VLOOKUP([Field],Columns[],8,0)=0,"","-&gt;"&amp;VLOOKUP([Field],Columns[],8,0))</f>
        <v>-&gt;onDelete('set null')</v>
      </c>
      <c r="J99" s="3" t="str">
        <f>IF(VLOOKUP([Field],Columns[],9,0)=0,"","-&gt;"&amp;VLOOKUP([Field],Columns[],9,0))</f>
        <v/>
      </c>
      <c r="K9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00" spans="1:11" hidden="1">
      <c r="A100" s="3" t="s">
        <v>211</v>
      </c>
      <c r="B100" s="3" t="s">
        <v>275</v>
      </c>
      <c r="C100" s="3" t="str">
        <f>VLOOKUP([Field],Columns[],2,0)&amp;"("</f>
        <v>foreign(</v>
      </c>
      <c r="D100" s="3" t="str">
        <f>IF(VLOOKUP([Field],Columns[],3,0)&lt;&gt;"","'"&amp;VLOOKUP([Field],Columns[],3,0)&amp;"'","")</f>
        <v>'removed_by'</v>
      </c>
      <c r="E100" s="6" t="str">
        <f>IF(VLOOKUP([Field],Columns[],4,0)&lt;&gt;0,", "&amp;VLOOKUP([Field],Columns[],4,0)&amp;")",")")</f>
        <v>)</v>
      </c>
      <c r="F100" s="3" t="str">
        <f>IF(VLOOKUP([Field],Columns[],5,0)=0,"","-&gt;"&amp;VLOOKUP([Field],Columns[],5,0))</f>
        <v>-&gt;references('id')</v>
      </c>
      <c r="G100" s="3" t="str">
        <f>IF(VLOOKUP([Field],Columns[],6,0)=0,"","-&gt;"&amp;VLOOKUP([Field],Columns[],6,0))</f>
        <v>-&gt;on('visitors')</v>
      </c>
      <c r="H100" s="3" t="str">
        <f>IF(VLOOKUP([Field],Columns[],7,0)=0,"","-&gt;"&amp;VLOOKUP([Field],Columns[],7,0))</f>
        <v>-&gt;onUpdate('cascade')</v>
      </c>
      <c r="I100" s="3" t="str">
        <f>IF(VLOOKUP([Field],Columns[],8,0)=0,"","-&gt;"&amp;VLOOKUP([Field],Columns[],8,0))</f>
        <v>-&gt;onDelete('set null')</v>
      </c>
      <c r="J100" s="3" t="str">
        <f>IF(VLOOKUP([Field],Columns[],9,0)=0,"","-&gt;"&amp;VLOOKUP([Field],Columns[],9,0))</f>
        <v/>
      </c>
      <c r="K10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01" spans="1:11" hidden="1">
      <c r="A101" s="3" t="s">
        <v>215</v>
      </c>
      <c r="B101" s="3" t="s">
        <v>10</v>
      </c>
      <c r="C101" s="3" t="str">
        <f>VLOOKUP([Field],Columns[],2,0)&amp;"("</f>
        <v>increments(</v>
      </c>
      <c r="D101" s="3" t="str">
        <f>IF(VLOOKUP([Field],Columns[],3,0)&lt;&gt;"","'"&amp;VLOOKUP([Field],Columns[],3,0)&amp;"'","")</f>
        <v>'id'</v>
      </c>
      <c r="E101" s="6" t="str">
        <f>IF(VLOOKUP([Field],Columns[],4,0)&lt;&gt;0,", "&amp;VLOOKUP([Field],Columns[],4,0)&amp;")",")")</f>
        <v>)</v>
      </c>
      <c r="F101" s="3" t="str">
        <f>IF(VLOOKUP([Field],Columns[],5,0)=0,"","-&gt;"&amp;VLOOKUP([Field],Columns[],5,0))</f>
        <v/>
      </c>
      <c r="G101" s="3" t="str">
        <f>IF(VLOOKUP([Field],Columns[],6,0)=0,"","-&gt;"&amp;VLOOKUP([Field],Columns[],6,0))</f>
        <v/>
      </c>
      <c r="H101" s="3" t="str">
        <f>IF(VLOOKUP([Field],Columns[],7,0)=0,"","-&gt;"&amp;VLOOKUP([Field],Columns[],7,0))</f>
        <v/>
      </c>
      <c r="I101" s="3" t="str">
        <f>IF(VLOOKUP([Field],Columns[],8,0)=0,"","-&gt;"&amp;VLOOKUP([Field],Columns[],8,0))</f>
        <v/>
      </c>
      <c r="J101" s="3" t="str">
        <f>IF(VLOOKUP([Field],Columns[],9,0)=0,"","-&gt;"&amp;VLOOKUP([Field],Columns[],9,0))</f>
        <v/>
      </c>
      <c r="K101" s="3" t="str">
        <f>"$table-&gt;"&amp;[Type]&amp;[Name]&amp;[Arg2]&amp;[Method1]&amp;[Method2]&amp;[Method3]&amp;[Method4]&amp;[Method5]&amp;";"</f>
        <v>$table-&gt;increments('id');</v>
      </c>
    </row>
    <row r="102" spans="1:11" hidden="1">
      <c r="A102" s="3" t="s">
        <v>215</v>
      </c>
      <c r="B102" s="3" t="s">
        <v>254</v>
      </c>
      <c r="C102" s="3" t="str">
        <f>VLOOKUP([Field],Columns[],2,0)&amp;"("</f>
        <v>unsignedInteger(</v>
      </c>
      <c r="D102" s="3" t="str">
        <f>IF(VLOOKUP([Field],Columns[],3,0)&lt;&gt;"","'"&amp;VLOOKUP([Field],Columns[],3,0)&amp;"'","")</f>
        <v>'wishlist_product'</v>
      </c>
      <c r="E102" s="6" t="str">
        <f>IF(VLOOKUP([Field],Columns[],4,0)&lt;&gt;0,", "&amp;VLOOKUP([Field],Columns[],4,0)&amp;")",")")</f>
        <v>)</v>
      </c>
      <c r="F102" s="3" t="str">
        <f>IF(VLOOKUP([Field],Columns[],5,0)=0,"","-&gt;"&amp;VLOOKUP([Field],Columns[],5,0))</f>
        <v>-&gt;nullable()</v>
      </c>
      <c r="G102" s="3" t="str">
        <f>IF(VLOOKUP([Field],Columns[],6,0)=0,"","-&gt;"&amp;VLOOKUP([Field],Columns[],6,0))</f>
        <v>-&gt;index()</v>
      </c>
      <c r="H102" s="3" t="str">
        <f>IF(VLOOKUP([Field],Columns[],7,0)=0,"","-&gt;"&amp;VLOOKUP([Field],Columns[],7,0))</f>
        <v/>
      </c>
      <c r="I102" s="3" t="str">
        <f>IF(VLOOKUP([Field],Columns[],8,0)=0,"","-&gt;"&amp;VLOOKUP([Field],Columns[],8,0))</f>
        <v/>
      </c>
      <c r="J102" s="3" t="str">
        <f>IF(VLOOKUP([Field],Columns[],9,0)=0,"","-&gt;"&amp;VLOOKUP([Field],Columns[],9,0))</f>
        <v/>
      </c>
      <c r="K10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103" spans="1:11" hidden="1">
      <c r="A103" s="3" t="s">
        <v>215</v>
      </c>
      <c r="B103" s="3" t="s">
        <v>253</v>
      </c>
      <c r="C103" s="3" t="str">
        <f>VLOOKUP([Field],Columns[],2,0)&amp;"("</f>
        <v>string(</v>
      </c>
      <c r="D103" s="3" t="str">
        <f>IF(VLOOKUP([Field],Columns[],3,0)&lt;&gt;"","'"&amp;VLOOKUP([Field],Columns[],3,0)&amp;"'","")</f>
        <v>'note'</v>
      </c>
      <c r="E103" s="6" t="str">
        <f>IF(VLOOKUP([Field],Columns[],4,0)&lt;&gt;0,", "&amp;VLOOKUP([Field],Columns[],4,0)&amp;")",")")</f>
        <v>, 512)</v>
      </c>
      <c r="F103" s="3" t="str">
        <f>IF(VLOOKUP([Field],Columns[],5,0)=0,"","-&gt;"&amp;VLOOKUP([Field],Columns[],5,0))</f>
        <v>-&gt;nullable()</v>
      </c>
      <c r="G103" s="3" t="str">
        <f>IF(VLOOKUP([Field],Columns[],6,0)=0,"","-&gt;"&amp;VLOOKUP([Field],Columns[],6,0))</f>
        <v/>
      </c>
      <c r="H103" s="3" t="str">
        <f>IF(VLOOKUP([Field],Columns[],7,0)=0,"","-&gt;"&amp;VLOOKUP([Field],Columns[],7,0))</f>
        <v/>
      </c>
      <c r="I103" s="3" t="str">
        <f>IF(VLOOKUP([Field],Columns[],8,0)=0,"","-&gt;"&amp;VLOOKUP([Field],Columns[],8,0))</f>
        <v/>
      </c>
      <c r="J103" s="3" t="str">
        <f>IF(VLOOKUP([Field],Columns[],9,0)=0,"","-&gt;"&amp;VLOOKUP([Field],Columns[],9,0))</f>
        <v/>
      </c>
      <c r="K103" s="3" t="str">
        <f>"$table-&gt;"&amp;[Type]&amp;[Name]&amp;[Arg2]&amp;[Method1]&amp;[Method2]&amp;[Method3]&amp;[Method4]&amp;[Method5]&amp;";"</f>
        <v>$table-&gt;string('note', 512)-&gt;nullable();</v>
      </c>
    </row>
    <row r="104" spans="1:11" hidden="1">
      <c r="A104" s="3" t="s">
        <v>215</v>
      </c>
      <c r="B104" s="3" t="s">
        <v>273</v>
      </c>
      <c r="C104" s="3" t="str">
        <f>VLOOKUP([Field],Columns[],2,0)&amp;"("</f>
        <v>unsignedInteger(</v>
      </c>
      <c r="D104" s="3" t="str">
        <f>IF(VLOOKUP([Field],Columns[],3,0)&lt;&gt;"","'"&amp;VLOOKUP([Field],Columns[],3,0)&amp;"'","")</f>
        <v>'author'</v>
      </c>
      <c r="E104" s="6" t="str">
        <f>IF(VLOOKUP([Field],Columns[],4,0)&lt;&gt;0,", "&amp;VLOOKUP([Field],Columns[],4,0)&amp;")",")")</f>
        <v>)</v>
      </c>
      <c r="F104" s="3" t="str">
        <f>IF(VLOOKUP([Field],Columns[],5,0)=0,"","-&gt;"&amp;VLOOKUP([Field],Columns[],5,0))</f>
        <v>-&gt;nullable()</v>
      </c>
      <c r="G104" s="3" t="str">
        <f>IF(VLOOKUP([Field],Columns[],6,0)=0,"","-&gt;"&amp;VLOOKUP([Field],Columns[],6,0))</f>
        <v>-&gt;index()</v>
      </c>
      <c r="H104" s="3" t="str">
        <f>IF(VLOOKUP([Field],Columns[],7,0)=0,"","-&gt;"&amp;VLOOKUP([Field],Columns[],7,0))</f>
        <v/>
      </c>
      <c r="I104" s="3" t="str">
        <f>IF(VLOOKUP([Field],Columns[],8,0)=0,"","-&gt;"&amp;VLOOKUP([Field],Columns[],8,0))</f>
        <v/>
      </c>
      <c r="J104" s="3" t="str">
        <f>IF(VLOOKUP([Field],Columns[],9,0)=0,"","-&gt;"&amp;VLOOKUP([Field],Columns[],9,0))</f>
        <v/>
      </c>
      <c r="K104" s="3" t="str">
        <f>"$table-&gt;"&amp;[Type]&amp;[Name]&amp;[Arg2]&amp;[Method1]&amp;[Method2]&amp;[Method3]&amp;[Method4]&amp;[Method5]&amp;";"</f>
        <v>$table-&gt;unsignedInteger('author')-&gt;nullable()-&gt;index();</v>
      </c>
    </row>
    <row r="105" spans="1:11" hidden="1">
      <c r="A105" s="3" t="s">
        <v>215</v>
      </c>
      <c r="B105" s="3" t="s">
        <v>223</v>
      </c>
      <c r="C105" s="3" t="str">
        <f>VLOOKUP([Field],Columns[],2,0)&amp;"("</f>
        <v>enum(</v>
      </c>
      <c r="D105" s="3" t="str">
        <f>IF(VLOOKUP([Field],Columns[],3,0)&lt;&gt;"","'"&amp;VLOOKUP([Field],Columns[],3,0)&amp;"'","")</f>
        <v>'status'</v>
      </c>
      <c r="E105" s="6" t="str">
        <f>IF(VLOOKUP([Field],Columns[],4,0)&lt;&gt;0,", "&amp;VLOOKUP([Field],Columns[],4,0)&amp;")",")")</f>
        <v>, ['Active','Inactive'])</v>
      </c>
      <c r="F105" s="3" t="str">
        <f>IF(VLOOKUP([Field],Columns[],5,0)=0,"","-&gt;"&amp;VLOOKUP([Field],Columns[],5,0))</f>
        <v>-&gt;default('Active')</v>
      </c>
      <c r="G105" s="3" t="str">
        <f>IF(VLOOKUP([Field],Columns[],6,0)=0,"","-&gt;"&amp;VLOOKUP([Field],Columns[],6,0))</f>
        <v>-&gt;index()</v>
      </c>
      <c r="H105" s="3" t="str">
        <f>IF(VLOOKUP([Field],Columns[],7,0)=0,"","-&gt;"&amp;VLOOKUP([Field],Columns[],7,0))</f>
        <v/>
      </c>
      <c r="I105" s="3" t="str">
        <f>IF(VLOOKUP([Field],Columns[],8,0)=0,"","-&gt;"&amp;VLOOKUP([Field],Columns[],8,0))</f>
        <v/>
      </c>
      <c r="J105" s="3" t="str">
        <f>IF(VLOOKUP([Field],Columns[],9,0)=0,"","-&gt;"&amp;VLOOKUP([Field],Columns[],9,0))</f>
        <v/>
      </c>
      <c r="K10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06" spans="1:11" hidden="1">
      <c r="A106" s="3" t="s">
        <v>215</v>
      </c>
      <c r="B106" s="3" t="s">
        <v>12</v>
      </c>
      <c r="C106" s="3" t="str">
        <f>VLOOKUP([Field],Columns[],2,0)&amp;"("</f>
        <v>timestamps(</v>
      </c>
      <c r="D106" s="3" t="str">
        <f>IF(VLOOKUP([Field],Columns[],3,0)&lt;&gt;"","'"&amp;VLOOKUP([Field],Columns[],3,0)&amp;"'","")</f>
        <v/>
      </c>
      <c r="E106" s="6" t="str">
        <f>IF(VLOOKUP([Field],Columns[],4,0)&lt;&gt;0,", "&amp;VLOOKUP([Field],Columns[],4,0)&amp;")",")")</f>
        <v>)</v>
      </c>
      <c r="F106" s="3" t="str">
        <f>IF(VLOOKUP([Field],Columns[],5,0)=0,"","-&gt;"&amp;VLOOKUP([Field],Columns[],5,0))</f>
        <v/>
      </c>
      <c r="G106" s="3" t="str">
        <f>IF(VLOOKUP([Field],Columns[],6,0)=0,"","-&gt;"&amp;VLOOKUP([Field],Columns[],6,0))</f>
        <v/>
      </c>
      <c r="H106" s="3" t="str">
        <f>IF(VLOOKUP([Field],Columns[],7,0)=0,"","-&gt;"&amp;VLOOKUP([Field],Columns[],7,0))</f>
        <v/>
      </c>
      <c r="I106" s="3" t="str">
        <f>IF(VLOOKUP([Field],Columns[],8,0)=0,"","-&gt;"&amp;VLOOKUP([Field],Columns[],8,0))</f>
        <v/>
      </c>
      <c r="J106" s="3" t="str">
        <f>IF(VLOOKUP([Field],Columns[],9,0)=0,"","-&gt;"&amp;VLOOKUP([Field],Columns[],9,0))</f>
        <v/>
      </c>
      <c r="K106" s="3" t="str">
        <f>"$table-&gt;"&amp;[Type]&amp;[Name]&amp;[Arg2]&amp;[Method1]&amp;[Method2]&amp;[Method3]&amp;[Method4]&amp;[Method5]&amp;";"</f>
        <v>$table-&gt;timestamps();</v>
      </c>
    </row>
    <row r="107" spans="1:11" hidden="1">
      <c r="A107" s="3" t="s">
        <v>215</v>
      </c>
      <c r="B107" s="3" t="s">
        <v>271</v>
      </c>
      <c r="C107" s="3" t="str">
        <f>VLOOKUP([Field],Columns[],2,0)&amp;"("</f>
        <v>foreign(</v>
      </c>
      <c r="D107" s="3" t="str">
        <f>IF(VLOOKUP([Field],Columns[],3,0)&lt;&gt;"","'"&amp;VLOOKUP([Field],Columns[],3,0)&amp;"'","")</f>
        <v>'wishlist_product'</v>
      </c>
      <c r="E107" s="6" t="str">
        <f>IF(VLOOKUP([Field],Columns[],4,0)&lt;&gt;0,", "&amp;VLOOKUP([Field],Columns[],4,0)&amp;")",")")</f>
        <v>)</v>
      </c>
      <c r="F107" s="3" t="str">
        <f>IF(VLOOKUP([Field],Columns[],5,0)=0,"","-&gt;"&amp;VLOOKUP([Field],Columns[],5,0))</f>
        <v>-&gt;references('id')</v>
      </c>
      <c r="G107" s="3" t="str">
        <f>IF(VLOOKUP([Field],Columns[],6,0)=0,"","-&gt;"&amp;VLOOKUP([Field],Columns[],6,0))</f>
        <v>-&gt;on('wishlist_products')</v>
      </c>
      <c r="H107" s="3" t="str">
        <f>IF(VLOOKUP([Field],Columns[],7,0)=0,"","-&gt;"&amp;VLOOKUP([Field],Columns[],7,0))</f>
        <v>-&gt;onUpdate('cascade')</v>
      </c>
      <c r="I107" s="3" t="str">
        <f>IF(VLOOKUP([Field],Columns[],8,0)=0,"","-&gt;"&amp;VLOOKUP([Field],Columns[],8,0))</f>
        <v>-&gt;onDelete('cascade')</v>
      </c>
      <c r="J107" s="3" t="str">
        <f>IF(VLOOKUP([Field],Columns[],9,0)=0,"","-&gt;"&amp;VLOOKUP([Field],Columns[],9,0))</f>
        <v/>
      </c>
      <c r="K10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08" spans="1:11" hidden="1">
      <c r="A108" s="3" t="s">
        <v>215</v>
      </c>
      <c r="B108" s="3" t="s">
        <v>268</v>
      </c>
      <c r="C108" s="3" t="str">
        <f>VLOOKUP([Field],Columns[],2,0)&amp;"("</f>
        <v>foreign(</v>
      </c>
      <c r="D108" s="3" t="str">
        <f>IF(VLOOKUP([Field],Columns[],3,0)&lt;&gt;"","'"&amp;VLOOKUP([Field],Columns[],3,0)&amp;"'","")</f>
        <v>'author'</v>
      </c>
      <c r="E108" s="6" t="str">
        <f>IF(VLOOKUP([Field],Columns[],4,0)&lt;&gt;0,", "&amp;VLOOKUP([Field],Columns[],4,0)&amp;")",")")</f>
        <v>)</v>
      </c>
      <c r="F108" s="3" t="str">
        <f>IF(VLOOKUP([Field],Columns[],5,0)=0,"","-&gt;"&amp;VLOOKUP([Field],Columns[],5,0))</f>
        <v>-&gt;references('id')</v>
      </c>
      <c r="G108" s="3" t="str">
        <f>IF(VLOOKUP([Field],Columns[],6,0)=0,"","-&gt;"&amp;VLOOKUP([Field],Columns[],6,0))</f>
        <v>-&gt;on('visitors')</v>
      </c>
      <c r="H108" s="3" t="str">
        <f>IF(VLOOKUP([Field],Columns[],7,0)=0,"","-&gt;"&amp;VLOOKUP([Field],Columns[],7,0))</f>
        <v>-&gt;onUpdate('cascade')</v>
      </c>
      <c r="I108" s="3" t="str">
        <f>IF(VLOOKUP([Field],Columns[],8,0)=0,"","-&gt;"&amp;VLOOKUP([Field],Columns[],8,0))</f>
        <v>-&gt;onDelete('set null')</v>
      </c>
      <c r="J108" s="3" t="str">
        <f>IF(VLOOKUP([Field],Columns[],9,0)=0,"","-&gt;"&amp;VLOOKUP([Field],Columns[],9,0))</f>
        <v/>
      </c>
      <c r="K10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9" spans="1:11" hidden="1">
      <c r="A109" s="3" t="s">
        <v>213</v>
      </c>
      <c r="B109" s="3" t="s">
        <v>10</v>
      </c>
      <c r="C109" s="3" t="str">
        <f>VLOOKUP([Field],Columns[],2,0)&amp;"("</f>
        <v>increments(</v>
      </c>
      <c r="D109" s="3" t="str">
        <f>IF(VLOOKUP([Field],Columns[],3,0)&lt;&gt;"","'"&amp;VLOOKUP([Field],Columns[],3,0)&amp;"'","")</f>
        <v>'id'</v>
      </c>
      <c r="E109" s="6" t="str">
        <f>IF(VLOOKUP([Field],Columns[],4,0)&lt;&gt;0,", "&amp;VLOOKUP([Field],Columns[],4,0)&amp;")",")")</f>
        <v>)</v>
      </c>
      <c r="F109" s="3" t="str">
        <f>IF(VLOOKUP([Field],Columns[],5,0)=0,"","-&gt;"&amp;VLOOKUP([Field],Columns[],5,0))</f>
        <v/>
      </c>
      <c r="G109" s="3" t="str">
        <f>IF(VLOOKUP([Field],Columns[],6,0)=0,"","-&gt;"&amp;VLOOKUP([Field],Columns[],6,0))</f>
        <v/>
      </c>
      <c r="H109" s="3" t="str">
        <f>IF(VLOOKUP([Field],Columns[],7,0)=0,"","-&gt;"&amp;VLOOKUP([Field],Columns[],7,0))</f>
        <v/>
      </c>
      <c r="I109" s="3" t="str">
        <f>IF(VLOOKUP([Field],Columns[],8,0)=0,"","-&gt;"&amp;VLOOKUP([Field],Columns[],8,0))</f>
        <v/>
      </c>
      <c r="J109" s="3" t="str">
        <f>IF(VLOOKUP([Field],Columns[],9,0)=0,"","-&gt;"&amp;VLOOKUP([Field],Columns[],9,0))</f>
        <v/>
      </c>
      <c r="K109" s="3" t="str">
        <f>"$table-&gt;"&amp;[Type]&amp;[Name]&amp;[Arg2]&amp;[Method1]&amp;[Method2]&amp;[Method3]&amp;[Method4]&amp;[Method5]&amp;";"</f>
        <v>$table-&gt;increments('id');</v>
      </c>
    </row>
    <row r="110" spans="1:11" hidden="1">
      <c r="A110" s="3" t="s">
        <v>213</v>
      </c>
      <c r="B110" s="3" t="s">
        <v>209</v>
      </c>
      <c r="C110" s="3" t="str">
        <f>VLOOKUP([Field],Columns[],2,0)&amp;"("</f>
        <v>unsignedInteger(</v>
      </c>
      <c r="D110" s="3" t="str">
        <f>IF(VLOOKUP([Field],Columns[],3,0)&lt;&gt;"","'"&amp;VLOOKUP([Field],Columns[],3,0)&amp;"'","")</f>
        <v>'wishlist'</v>
      </c>
      <c r="E110" s="6" t="str">
        <f>IF(VLOOKUP([Field],Columns[],4,0)&lt;&gt;0,", "&amp;VLOOKUP([Field],Columns[],4,0)&amp;")",")")</f>
        <v>)</v>
      </c>
      <c r="F110" s="3" t="str">
        <f>IF(VLOOKUP([Field],Columns[],5,0)=0,"","-&gt;"&amp;VLOOKUP([Field],Columns[],5,0))</f>
        <v>-&gt;nullable()</v>
      </c>
      <c r="G110" s="3" t="str">
        <f>IF(VLOOKUP([Field],Columns[],6,0)=0,"","-&gt;"&amp;VLOOKUP([Field],Columns[],6,0))</f>
        <v>-&gt;index()</v>
      </c>
      <c r="H110" s="3" t="str">
        <f>IF(VLOOKUP([Field],Columns[],7,0)=0,"","-&gt;"&amp;VLOOKUP([Field],Columns[],7,0))</f>
        <v/>
      </c>
      <c r="I110" s="3" t="str">
        <f>IF(VLOOKUP([Field],Columns[],8,0)=0,"","-&gt;"&amp;VLOOKUP([Field],Columns[],8,0))</f>
        <v/>
      </c>
      <c r="J110" s="3" t="str">
        <f>IF(VLOOKUP([Field],Columns[],9,0)=0,"","-&gt;"&amp;VLOOKUP([Field],Columns[],9,0))</f>
        <v/>
      </c>
      <c r="K110" s="3" t="str">
        <f>"$table-&gt;"&amp;[Type]&amp;[Name]&amp;[Arg2]&amp;[Method1]&amp;[Method2]&amp;[Method3]&amp;[Method4]&amp;[Method5]&amp;";"</f>
        <v>$table-&gt;unsignedInteger('wishlist')-&gt;nullable()-&gt;index();</v>
      </c>
    </row>
    <row r="111" spans="1:11" hidden="1">
      <c r="A111" s="3" t="s">
        <v>213</v>
      </c>
      <c r="B111" s="3" t="s">
        <v>223</v>
      </c>
      <c r="C111" s="3" t="str">
        <f>VLOOKUP([Field],Columns[],2,0)&amp;"("</f>
        <v>enum(</v>
      </c>
      <c r="D111" s="3" t="str">
        <f>IF(VLOOKUP([Field],Columns[],3,0)&lt;&gt;"","'"&amp;VLOOKUP([Field],Columns[],3,0)&amp;"'","")</f>
        <v>'status'</v>
      </c>
      <c r="E111" s="6" t="str">
        <f>IF(VLOOKUP([Field],Columns[],4,0)&lt;&gt;0,", "&amp;VLOOKUP([Field],Columns[],4,0)&amp;")",")")</f>
        <v>, ['Active','Inactive'])</v>
      </c>
      <c r="F111" s="3" t="str">
        <f>IF(VLOOKUP([Field],Columns[],5,0)=0,"","-&gt;"&amp;VLOOKUP([Field],Columns[],5,0))</f>
        <v>-&gt;default('Active')</v>
      </c>
      <c r="G111" s="3" t="str">
        <f>IF(VLOOKUP([Field],Columns[],6,0)=0,"","-&gt;"&amp;VLOOKUP([Field],Columns[],6,0))</f>
        <v>-&gt;index()</v>
      </c>
      <c r="H111" s="3" t="str">
        <f>IF(VLOOKUP([Field],Columns[],7,0)=0,"","-&gt;"&amp;VLOOKUP([Field],Columns[],7,0))</f>
        <v/>
      </c>
      <c r="I111" s="3" t="str">
        <f>IF(VLOOKUP([Field],Columns[],8,0)=0,"","-&gt;"&amp;VLOOKUP([Field],Columns[],8,0))</f>
        <v/>
      </c>
      <c r="J111" s="3" t="str">
        <f>IF(VLOOKUP([Field],Columns[],9,0)=0,"","-&gt;"&amp;VLOOKUP([Field],Columns[],9,0))</f>
        <v/>
      </c>
      <c r="K11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 s="16" customFormat="1" hidden="1">
      <c r="A112" s="3" t="s">
        <v>213</v>
      </c>
      <c r="B112" s="3" t="s">
        <v>251</v>
      </c>
      <c r="C112" s="3" t="str">
        <f>VLOOKUP([Field],Columns[],2,0)&amp;"("</f>
        <v>enum(</v>
      </c>
      <c r="D112" s="3" t="str">
        <f>IF(VLOOKUP([Field],Columns[],3,0)&lt;&gt;"","'"&amp;VLOOKUP([Field],Columns[],3,0)&amp;"'","")</f>
        <v>'viewed'</v>
      </c>
      <c r="E112" s="6" t="str">
        <f>IF(VLOOKUP([Field],Columns[],4,0)&lt;&gt;0,", "&amp;VLOOKUP([Field],Columns[],4,0)&amp;")",")")</f>
        <v>, ['Yes','No'])</v>
      </c>
      <c r="F112" s="3" t="str">
        <f>IF(VLOOKUP([Field],Columns[],5,0)=0,"","-&gt;"&amp;VLOOKUP([Field],Columns[],5,0))</f>
        <v>-&gt;default('No')</v>
      </c>
      <c r="G112" s="3" t="str">
        <f>IF(VLOOKUP([Field],Columns[],6,0)=0,"","-&gt;"&amp;VLOOKUP([Field],Columns[],6,0))</f>
        <v>-&gt;index()</v>
      </c>
      <c r="H112" s="3" t="str">
        <f>IF(VLOOKUP([Field],Columns[],7,0)=0,"","-&gt;"&amp;VLOOKUP([Field],Columns[],7,0))</f>
        <v/>
      </c>
      <c r="I112" s="3" t="str">
        <f>IF(VLOOKUP([Field],Columns[],8,0)=0,"","-&gt;"&amp;VLOOKUP([Field],Columns[],8,0))</f>
        <v/>
      </c>
      <c r="J112" s="3" t="str">
        <f>IF(VLOOKUP([Field],Columns[],9,0)=0,"","-&gt;"&amp;VLOOKUP([Field],Columns[],9,0))</f>
        <v/>
      </c>
      <c r="K112" s="3" t="str">
        <f>"$table-&gt;"&amp;[Type]&amp;[Name]&amp;[Arg2]&amp;[Method1]&amp;[Method2]&amp;[Method3]&amp;[Method4]&amp;[Method5]&amp;";"</f>
        <v>$table-&gt;enum('viewed', ['Yes','No'])-&gt;default('No')-&gt;index();</v>
      </c>
    </row>
    <row r="113" spans="1:11" hidden="1">
      <c r="A113" s="3" t="s">
        <v>213</v>
      </c>
      <c r="B113" s="3" t="s">
        <v>12</v>
      </c>
      <c r="C113" s="3" t="str">
        <f>VLOOKUP([Field],Columns[],2,0)&amp;"("</f>
        <v>timestamps(</v>
      </c>
      <c r="D113" s="3" t="str">
        <f>IF(VLOOKUP([Field],Columns[],3,0)&lt;&gt;"","'"&amp;VLOOKUP([Field],Columns[],3,0)&amp;"'","")</f>
        <v/>
      </c>
      <c r="E113" s="6" t="str">
        <f>IF(VLOOKUP([Field],Columns[],4,0)&lt;&gt;0,", "&amp;VLOOKUP([Field],Columns[],4,0)&amp;")",")")</f>
        <v>)</v>
      </c>
      <c r="F113" s="3" t="str">
        <f>IF(VLOOKUP([Field],Columns[],5,0)=0,"","-&gt;"&amp;VLOOKUP([Field],Columns[],5,0))</f>
        <v/>
      </c>
      <c r="G113" s="3" t="str">
        <f>IF(VLOOKUP([Field],Columns[],6,0)=0,"","-&gt;"&amp;VLOOKUP([Field],Columns[],6,0))</f>
        <v/>
      </c>
      <c r="H113" s="3" t="str">
        <f>IF(VLOOKUP([Field],Columns[],7,0)=0,"","-&gt;"&amp;VLOOKUP([Field],Columns[],7,0))</f>
        <v/>
      </c>
      <c r="I113" s="3" t="str">
        <f>IF(VLOOKUP([Field],Columns[],8,0)=0,"","-&gt;"&amp;VLOOKUP([Field],Columns[],8,0))</f>
        <v/>
      </c>
      <c r="J113" s="3" t="str">
        <f>IF(VLOOKUP([Field],Columns[],9,0)=0,"","-&gt;"&amp;VLOOKUP([Field],Columns[],9,0))</f>
        <v/>
      </c>
      <c r="K113" s="3" t="str">
        <f>"$table-&gt;"&amp;[Type]&amp;[Name]&amp;[Arg2]&amp;[Method1]&amp;[Method2]&amp;[Method3]&amp;[Method4]&amp;[Method5]&amp;";"</f>
        <v>$table-&gt;timestamps();</v>
      </c>
    </row>
    <row r="114" spans="1:11" hidden="1">
      <c r="A114" s="3" t="s">
        <v>213</v>
      </c>
      <c r="B114" s="3" t="s">
        <v>269</v>
      </c>
      <c r="C114" s="3" t="str">
        <f>VLOOKUP([Field],Columns[],2,0)&amp;"("</f>
        <v>foreign(</v>
      </c>
      <c r="D114" s="3" t="str">
        <f>IF(VLOOKUP([Field],Columns[],3,0)&lt;&gt;"","'"&amp;VLOOKUP([Field],Columns[],3,0)&amp;"'","")</f>
        <v>'wishlist'</v>
      </c>
      <c r="E114" s="6" t="str">
        <f>IF(VLOOKUP([Field],Columns[],4,0)&lt;&gt;0,", "&amp;VLOOKUP([Field],Columns[],4,0)&amp;")",")")</f>
        <v>)</v>
      </c>
      <c r="F114" s="3" t="str">
        <f>IF(VLOOKUP([Field],Columns[],5,0)=0,"","-&gt;"&amp;VLOOKUP([Field],Columns[],5,0))</f>
        <v>-&gt;references('id')</v>
      </c>
      <c r="G114" s="3" t="str">
        <f>IF(VLOOKUP([Field],Columns[],6,0)=0,"","-&gt;"&amp;VLOOKUP([Field],Columns[],6,0))</f>
        <v>-&gt;on('wishlists')</v>
      </c>
      <c r="H114" s="3" t="str">
        <f>IF(VLOOKUP([Field],Columns[],7,0)=0,"","-&gt;"&amp;VLOOKUP([Field],Columns[],7,0))</f>
        <v>-&gt;onUpdate('cascade')</v>
      </c>
      <c r="I114" s="3" t="str">
        <f>IF(VLOOKUP([Field],Columns[],8,0)=0,"","-&gt;"&amp;VLOOKUP([Field],Columns[],8,0))</f>
        <v>-&gt;onDelete('cascade')</v>
      </c>
      <c r="J114" s="3" t="str">
        <f>IF(VLOOKUP([Field],Columns[],9,0)=0,"","-&gt;"&amp;VLOOKUP([Field],Columns[],9,0))</f>
        <v/>
      </c>
      <c r="K11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16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16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16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16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16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16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14">
      <formula1>AvailableFields</formula1>
    </dataValidation>
    <dataValidation type="list" allowBlank="1" showInputMessage="1" showErrorMessage="1" sqref="A2:A11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31"/>
  <sheetViews>
    <sheetView topLeftCell="B1" workbookViewId="0">
      <selection activeCell="D331" sqref="D331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47</v>
      </c>
      <c r="B1" s="24" t="s">
        <v>45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Name]&amp;"-"&amp;(COUNTIF($B$1:TableData[[#This Row],[Table Name]],TableData[[#This Row],[Table Name]])-1)</f>
        <v>Groups-0</v>
      </c>
      <c r="B2" s="11" t="s">
        <v>93</v>
      </c>
      <c r="C2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" s="11" t="s">
        <v>94</v>
      </c>
      <c r="E2" s="11" t="s">
        <v>95</v>
      </c>
      <c r="F2" s="11" t="s">
        <v>96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Name]&amp;"-"&amp;(COUNTIF($B$1:TableData[[#This Row],[Table Name]],TableData[[#This Row],[Table Name]])-1)</f>
        <v>Roles-0</v>
      </c>
      <c r="B3" s="32" t="s">
        <v>97</v>
      </c>
      <c r="C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" s="32" t="s">
        <v>94</v>
      </c>
      <c r="E3" s="32" t="s">
        <v>95</v>
      </c>
      <c r="F3" s="32" t="s">
        <v>96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Name]&amp;"-"&amp;(COUNTIF($B$1:TableData[[#This Row],[Table Name]],TableData[[#This Row],[Table Name]])-1)</f>
        <v>Group Roles-0</v>
      </c>
      <c r="B4" s="32" t="s">
        <v>98</v>
      </c>
      <c r="C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" s="32" t="s">
        <v>99</v>
      </c>
      <c r="E4" s="32" t="s">
        <v>100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Name]&amp;"-"&amp;(COUNTIF($B$1:TableData[[#This Row],[Table Name]],TableData[[#This Row],[Table Name]])-1)</f>
        <v>Resources-0</v>
      </c>
      <c r="B5" s="32" t="s">
        <v>101</v>
      </c>
      <c r="C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5" s="32" t="s">
        <v>94</v>
      </c>
      <c r="E5" s="32" t="s">
        <v>95</v>
      </c>
      <c r="F5" s="32" t="s">
        <v>96</v>
      </c>
      <c r="G5" s="32" t="s">
        <v>102</v>
      </c>
      <c r="H5" s="32" t="s">
        <v>103</v>
      </c>
      <c r="I5" s="32" t="s">
        <v>104</v>
      </c>
      <c r="J5" s="32" t="s">
        <v>105</v>
      </c>
      <c r="K5" s="32" t="s">
        <v>106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Name]&amp;"-"&amp;(COUNTIF($B$1:TableData[[#This Row],[Table Name]],TableData[[#This Row],[Table Name]])-1)</f>
        <v>Resource Roles-0</v>
      </c>
      <c r="B6" s="32" t="s">
        <v>107</v>
      </c>
      <c r="C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6" s="32" t="s">
        <v>108</v>
      </c>
      <c r="E6" s="32" t="s">
        <v>100</v>
      </c>
      <c r="F6" s="32" t="s">
        <v>109</v>
      </c>
      <c r="G6" s="32" t="s">
        <v>110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 hidden="1">
      <c r="A7" s="31" t="str">
        <f>[Table Name]&amp;"-"&amp;(COUNTIF($B$1:TableData[[#This Row],[Table Name]],TableData[[#This Row],[Table Name]])-1)</f>
        <v>Resource Relations-0</v>
      </c>
      <c r="B7" s="32" t="s">
        <v>111</v>
      </c>
      <c r="C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7" s="32" t="s">
        <v>108</v>
      </c>
      <c r="E7" s="32" t="s">
        <v>94</v>
      </c>
      <c r="F7" s="32" t="s">
        <v>95</v>
      </c>
      <c r="G7" s="32" t="s">
        <v>112</v>
      </c>
      <c r="H7" s="32" t="s">
        <v>113</v>
      </c>
      <c r="I7" s="32" t="s">
        <v>114</v>
      </c>
      <c r="J7" s="32"/>
      <c r="K7" s="32"/>
      <c r="L7" s="32"/>
      <c r="M7" s="32"/>
      <c r="N7" s="32"/>
      <c r="O7" s="32"/>
      <c r="P7" s="32"/>
      <c r="Q7" s="32"/>
      <c r="R7" s="32"/>
    </row>
    <row r="8" spans="1:18">
      <c r="A8" s="31" t="str">
        <f>[Table Name]&amp;"-"&amp;(COUNTIF($B$1:TableData[[#This Row],[Table Name]],TableData[[#This Row],[Table Name]])-1)</f>
        <v>Resource Scopes-0</v>
      </c>
      <c r="B8" s="32" t="s">
        <v>115</v>
      </c>
      <c r="C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8" s="32" t="s">
        <v>108</v>
      </c>
      <c r="E8" s="32" t="s">
        <v>94</v>
      </c>
      <c r="F8" s="32" t="s">
        <v>95</v>
      </c>
      <c r="G8" s="32" t="s">
        <v>112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Name]&amp;"-"&amp;(COUNTIF($B$1:TableData[[#This Row],[Table Name]],TableData[[#This Row],[Table Name]])-1)</f>
        <v>Resource Lists-0</v>
      </c>
      <c r="B9" s="37" t="s">
        <v>116</v>
      </c>
      <c r="C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9" s="32" t="s">
        <v>108</v>
      </c>
      <c r="E9" s="32" t="s">
        <v>94</v>
      </c>
      <c r="F9" s="32" t="s">
        <v>95</v>
      </c>
      <c r="G9" s="32" t="s">
        <v>96</v>
      </c>
      <c r="H9" s="37" t="s">
        <v>562</v>
      </c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Name]&amp;"-"&amp;(COUNTIF($B$1:TableData[[#This Row],[Table Name]],TableData[[#This Row],[Table Name]])-1)</f>
        <v>Resource List Scopes-0</v>
      </c>
      <c r="B10" s="37" t="s">
        <v>117</v>
      </c>
      <c r="C1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0" s="32" t="s">
        <v>118</v>
      </c>
      <c r="E10" s="32" t="s">
        <v>119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Name]&amp;"-"&amp;(COUNTIF($B$1:TableData[[#This Row],[Table Name]],TableData[[#This Row],[Table Name]])-1)</f>
        <v>Resource Forms-0</v>
      </c>
      <c r="B11" s="32" t="s">
        <v>120</v>
      </c>
      <c r="C1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1" s="32" t="s">
        <v>108</v>
      </c>
      <c r="E11" s="32" t="s">
        <v>94</v>
      </c>
      <c r="F11" s="32" t="s">
        <v>95</v>
      </c>
      <c r="G11" s="32" t="s">
        <v>96</v>
      </c>
      <c r="H11" s="32" t="s">
        <v>121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Name]&amp;"-"&amp;(COUNTIF($B$1:TableData[[#This Row],[Table Name]],TableData[[#This Row],[Table Name]])-1)</f>
        <v>Resource Form Fields-0</v>
      </c>
      <c r="B12" s="32" t="s">
        <v>122</v>
      </c>
      <c r="C1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2" s="32" t="s">
        <v>123</v>
      </c>
      <c r="E12" s="32" t="s">
        <v>94</v>
      </c>
      <c r="F12" s="32" t="s">
        <v>113</v>
      </c>
      <c r="G12" s="32" t="s">
        <v>124</v>
      </c>
      <c r="H12" s="32" t="s">
        <v>125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Name]&amp;"-"&amp;(COUNTIF($B$1:TableData[[#This Row],[Table Name]],TableData[[#This Row],[Table Name]])-1)</f>
        <v>Resource Form Field Data-0</v>
      </c>
      <c r="B13" s="32" t="s">
        <v>126</v>
      </c>
      <c r="C1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3" s="32" t="s">
        <v>127</v>
      </c>
      <c r="E13" s="32" t="s">
        <v>128</v>
      </c>
      <c r="F13" s="32" t="s">
        <v>129</v>
      </c>
      <c r="G13" s="32" t="s">
        <v>130</v>
      </c>
      <c r="H13" s="32" t="s">
        <v>131</v>
      </c>
      <c r="I13" s="32" t="s">
        <v>132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Name]&amp;"-"&amp;(COUNTIF($B$1:TableData[[#This Row],[Table Name]],TableData[[#This Row],[Table Name]])-1)</f>
        <v>Resource Actions-0</v>
      </c>
      <c r="B14" s="32" t="s">
        <v>133</v>
      </c>
      <c r="C1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4" s="32" t="s">
        <v>108</v>
      </c>
      <c r="E14" s="32" t="s">
        <v>94</v>
      </c>
      <c r="F14" s="32" t="s">
        <v>95</v>
      </c>
      <c r="G14" s="32" t="s">
        <v>96</v>
      </c>
      <c r="H14" s="32" t="s">
        <v>113</v>
      </c>
      <c r="I14" s="32" t="s">
        <v>134</v>
      </c>
      <c r="J14" s="32" t="s">
        <v>135</v>
      </c>
      <c r="K14" s="32" t="s">
        <v>136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Name]&amp;"-"&amp;(COUNTIF($B$1:TableData[[#This Row],[Table Name]],TableData[[#This Row],[Table Name]])-1)</f>
        <v>Resource Action Method-0</v>
      </c>
      <c r="B15" s="32" t="s">
        <v>137</v>
      </c>
      <c r="C1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5" s="32" t="s">
        <v>138</v>
      </c>
      <c r="E15" s="32" t="s">
        <v>113</v>
      </c>
      <c r="F15" s="32" t="s">
        <v>112</v>
      </c>
      <c r="G15" s="32" t="s">
        <v>139</v>
      </c>
      <c r="H15" s="32" t="s">
        <v>140</v>
      </c>
      <c r="I15" s="32" t="s">
        <v>141</v>
      </c>
      <c r="J15" s="32" t="s">
        <v>142</v>
      </c>
      <c r="K15" s="32" t="s">
        <v>143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Name]&amp;"-"&amp;(COUNTIF($B$1:TableData[[#This Row],[Table Name]],TableData[[#This Row],[Table Name]])-1)</f>
        <v>Form Field Attrs-0</v>
      </c>
      <c r="B16" s="32" t="s">
        <v>144</v>
      </c>
      <c r="C1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6" s="32" t="s">
        <v>127</v>
      </c>
      <c r="E16" s="32" t="s">
        <v>94</v>
      </c>
      <c r="F16" s="32" t="s">
        <v>145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Name]&amp;"-"&amp;(COUNTIF($B$1:TableData[[#This Row],[Table Name]],TableData[[#This Row],[Table Name]])-1)</f>
        <v>Form Field Validations-0</v>
      </c>
      <c r="B17" s="32" t="s">
        <v>146</v>
      </c>
      <c r="C1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7" s="32" t="s">
        <v>127</v>
      </c>
      <c r="E17" s="32" t="s">
        <v>147</v>
      </c>
      <c r="F17" s="32" t="s">
        <v>148</v>
      </c>
      <c r="G17" s="32" t="s">
        <v>149</v>
      </c>
      <c r="H17" s="32" t="s">
        <v>150</v>
      </c>
      <c r="I17" s="32" t="s">
        <v>151</v>
      </c>
      <c r="J17" s="32" t="s">
        <v>152</v>
      </c>
      <c r="K17" s="32" t="s">
        <v>153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Name]&amp;"-"&amp;(COUNTIF($B$1:TableData[[#This Row],[Table Name]],TableData[[#This Row],[Table Name]])-1)</f>
        <v>Form Defaults-0</v>
      </c>
      <c r="B18" s="32" t="s">
        <v>154</v>
      </c>
      <c r="C1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8" s="32" t="s">
        <v>123</v>
      </c>
      <c r="E18" s="32" t="s">
        <v>94</v>
      </c>
      <c r="F18" s="32" t="s">
        <v>145</v>
      </c>
      <c r="G18" s="32" t="s">
        <v>129</v>
      </c>
      <c r="H18" s="32" t="s">
        <v>128</v>
      </c>
      <c r="I18" s="32" t="s">
        <v>130</v>
      </c>
      <c r="J18" s="32" t="s">
        <v>131</v>
      </c>
      <c r="K18" s="32" t="s">
        <v>132</v>
      </c>
      <c r="L18" s="32" t="s">
        <v>112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Name]&amp;"-"&amp;(COUNTIF($B$1:TableData[[#This Row],[Table Name]],TableData[[#This Row],[Table Name]])-1)</f>
        <v>Resource Action List-0</v>
      </c>
      <c r="B19" s="32" t="s">
        <v>155</v>
      </c>
      <c r="C1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19" s="32" t="s">
        <v>138</v>
      </c>
      <c r="E19" s="32" t="s">
        <v>118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Name]&amp;"-"&amp;(COUNTIF($B$1:TableData[[#This Row],[Table Name]],TableData[[#This Row],[Table Name]])-1)</f>
        <v>Resource Data-0</v>
      </c>
      <c r="B20" s="32" t="s">
        <v>156</v>
      </c>
      <c r="C2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0" s="32" t="s">
        <v>108</v>
      </c>
      <c r="E20" s="32" t="s">
        <v>94</v>
      </c>
      <c r="F20" s="32" t="s">
        <v>95</v>
      </c>
      <c r="G20" s="32" t="s">
        <v>157</v>
      </c>
      <c r="H20" s="32" t="s">
        <v>112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s="16" customFormat="1" hidden="1">
      <c r="A21" s="31" t="str">
        <f>[Table Name]&amp;"-"&amp;(COUNTIF($B$1:TableData[[#This Row],[Table Name]],TableData[[#This Row],[Table Name]])-1)</f>
        <v>Resource Data Relation-0</v>
      </c>
      <c r="B21" s="37" t="s">
        <v>503</v>
      </c>
      <c r="C2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1" s="42" t="s">
        <v>58</v>
      </c>
      <c r="E21" s="42" t="s">
        <v>129</v>
      </c>
      <c r="F21" s="42" t="s">
        <v>130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Name]&amp;"-"&amp;(COUNTIF($B$1:TableData[[#This Row],[Table Name]],TableData[[#This Row],[Table Name]])-1)</f>
        <v>Resource List Layout-0</v>
      </c>
      <c r="B22" s="32" t="s">
        <v>158</v>
      </c>
      <c r="C2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2" s="32" t="s">
        <v>118</v>
      </c>
      <c r="E22" s="32" t="s">
        <v>124</v>
      </c>
      <c r="F22" s="32" t="s">
        <v>159</v>
      </c>
      <c r="G22" s="32" t="s">
        <v>129</v>
      </c>
      <c r="H22" s="32" t="s">
        <v>130</v>
      </c>
      <c r="I22" s="32" t="s">
        <v>131</v>
      </c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41" t="str">
        <f>[Table Name]&amp;"-"&amp;(COUNTIF($B$1:TableData[[#This Row],[Table Name]],TableData[[#This Row],[Table Name]])-1)</f>
        <v>Resource List Relation-0</v>
      </c>
      <c r="B23" s="42" t="s">
        <v>204</v>
      </c>
      <c r="C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3" s="32" t="s">
        <v>118</v>
      </c>
      <c r="E23" s="42" t="s">
        <v>129</v>
      </c>
      <c r="F23" s="42" t="s">
        <v>130</v>
      </c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</row>
    <row r="24" spans="1:18" hidden="1">
      <c r="A24" s="31" t="str">
        <f>[Table Name]&amp;"-"&amp;(COUNTIF($B$1:TableData[[#This Row],[Table Name]],TableData[[#This Row],[Table Name]])-1)</f>
        <v>Form Layout-0</v>
      </c>
      <c r="B24" s="32" t="s">
        <v>160</v>
      </c>
      <c r="C2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4" s="32" t="s">
        <v>123</v>
      </c>
      <c r="E24" s="32" t="s">
        <v>127</v>
      </c>
      <c r="F24" s="32" t="s">
        <v>161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Name]&amp;"-"&amp;(COUNTIF($B$1:TableData[[#This Row],[Table Name]],TableData[[#This Row],[Table Name]])-1)</f>
        <v>Data View Section-0</v>
      </c>
      <c r="B25" s="32" t="s">
        <v>162</v>
      </c>
      <c r="C2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5" s="32" t="s">
        <v>58</v>
      </c>
      <c r="E25" s="32" t="s">
        <v>96</v>
      </c>
      <c r="F25" s="32" t="s">
        <v>157</v>
      </c>
      <c r="G25" s="32" t="s">
        <v>129</v>
      </c>
      <c r="H25" s="32" t="s">
        <v>161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31" t="str">
        <f>[Table Name]&amp;"-"&amp;(COUNTIF($B$1:TableData[[#This Row],[Table Name]],TableData[[#This Row],[Table Name]])-1)</f>
        <v>Data View Section Items-0</v>
      </c>
      <c r="B26" s="32" t="s">
        <v>163</v>
      </c>
      <c r="C2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6" s="32" t="s">
        <v>164</v>
      </c>
      <c r="E26" s="32" t="s">
        <v>124</v>
      </c>
      <c r="F26" s="32" t="s">
        <v>128</v>
      </c>
      <c r="G26" s="32" t="s">
        <v>129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1:18" hidden="1">
      <c r="A27" s="31" t="str">
        <f>[Table Name]&amp;"-"&amp;(COUNTIF($B$1:TableData[[#This Row],[Table Name]],TableData[[#This Row],[Table Name]])-1)</f>
        <v>Resource Action Data-0</v>
      </c>
      <c r="B27" s="37" t="s">
        <v>165</v>
      </c>
      <c r="C2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7" s="32" t="s">
        <v>138</v>
      </c>
      <c r="E27" s="32" t="s">
        <v>58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1:18" hidden="1">
      <c r="A28" s="29" t="str">
        <f>[Table Name]&amp;"-"&amp;(COUNTIF($B$1:TableData[[#This Row],[Table Name]],TableData[[#This Row],[Table Name]])-1)</f>
        <v>Users-0</v>
      </c>
      <c r="B28" s="30" t="s">
        <v>166</v>
      </c>
      <c r="C2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8" s="30" t="s">
        <v>94</v>
      </c>
      <c r="E28" s="30" t="s">
        <v>167</v>
      </c>
      <c r="F28" s="30" t="s">
        <v>168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29" t="str">
        <f>[Table Name]&amp;"-"&amp;(COUNTIF($B$1:TableData[[#This Row],[Table Name]],TableData[[#This Row],[Table Name]])-1)</f>
        <v>Field Options-0</v>
      </c>
      <c r="B29" s="30" t="s">
        <v>169</v>
      </c>
      <c r="C29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29" s="30" t="s">
        <v>127</v>
      </c>
      <c r="E29" s="30" t="s">
        <v>113</v>
      </c>
      <c r="F29" s="30" t="s">
        <v>170</v>
      </c>
      <c r="G29" s="30" t="s">
        <v>171</v>
      </c>
      <c r="H29" s="30" t="s">
        <v>172</v>
      </c>
      <c r="I29" s="30" t="s">
        <v>173</v>
      </c>
      <c r="J29" s="30"/>
      <c r="K29" s="30"/>
      <c r="L29" s="30"/>
      <c r="M29" s="30"/>
      <c r="N29" s="30"/>
      <c r="O29" s="30"/>
      <c r="P29" s="30"/>
      <c r="Q29" s="30"/>
      <c r="R29" s="30"/>
    </row>
    <row r="30" spans="1:18" hidden="1">
      <c r="A30" s="29" t="str">
        <f>[Table Name]&amp;"-"&amp;(COUNTIF($B$1:TableData[[#This Row],[Table Name]],TableData[[#This Row],[Table Name]])-1)</f>
        <v>Form Collection-0</v>
      </c>
      <c r="B30" s="30" t="s">
        <v>174</v>
      </c>
      <c r="C3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0" s="30" t="s">
        <v>123</v>
      </c>
      <c r="E30" s="30" t="s">
        <v>175</v>
      </c>
      <c r="F30" s="30" t="s">
        <v>129</v>
      </c>
      <c r="G30" s="30" t="s">
        <v>176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hidden="1">
      <c r="A31" s="12" t="str">
        <f>[Table Name]&amp;"-"&amp;(COUNTIF($B$1:TableData[[#This Row],[Table Name]],TableData[[#This Row],[Table Name]])-1)</f>
        <v>Form Uploads-0</v>
      </c>
      <c r="B31" s="11" t="s">
        <v>600</v>
      </c>
      <c r="C3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1" s="11" t="s">
        <v>94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hidden="1">
      <c r="A32" s="31" t="str">
        <f>[Table Name]&amp;"-"&amp;(COUNTIF($B$1:TableData[[#This Row],[Table Name]],TableData[[#This Row],[Table Name]])-1)</f>
        <v>Data Scopes-0</v>
      </c>
      <c r="B32" s="32" t="s">
        <v>177</v>
      </c>
      <c r="C3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2" s="32" t="s">
        <v>58</v>
      </c>
      <c r="E32" s="32" t="s">
        <v>119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1:18" hidden="1">
      <c r="A33" s="31" t="str">
        <f>[Table Name]&amp;"-"&amp;(COUNTIF($B$1:TableData[[#This Row],[Table Name]],TableData[[#This Row],[Table Name]])-1)</f>
        <v>Resource List Search-0</v>
      </c>
      <c r="B33" s="32" t="s">
        <v>178</v>
      </c>
      <c r="C3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3" s="32" t="s">
        <v>118</v>
      </c>
      <c r="E33" s="32" t="s">
        <v>159</v>
      </c>
      <c r="F33" s="32" t="s">
        <v>129</v>
      </c>
      <c r="G33" s="32" t="s">
        <v>130</v>
      </c>
      <c r="H33" s="32" t="s">
        <v>131</v>
      </c>
      <c r="I33" s="32" t="s">
        <v>132</v>
      </c>
      <c r="J33" s="32"/>
      <c r="K33" s="32"/>
      <c r="L33" s="32"/>
      <c r="M33" s="32"/>
      <c r="N33" s="32"/>
      <c r="O33" s="32"/>
      <c r="P33" s="32"/>
      <c r="Q33" s="32"/>
      <c r="R33" s="32"/>
    </row>
    <row r="34" spans="1:18" hidden="1">
      <c r="A34" s="31" t="str">
        <f>[Table Name]&amp;"-"&amp;(COUNTIF($B$1:TableData[[#This Row],[Table Name]],TableData[[#This Row],[Table Name]])-1)</f>
        <v>Field Depends-0</v>
      </c>
      <c r="B34" s="32" t="s">
        <v>179</v>
      </c>
      <c r="C3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4" s="32" t="s">
        <v>127</v>
      </c>
      <c r="E34" s="32" t="s">
        <v>180</v>
      </c>
      <c r="F34" s="32" t="s">
        <v>181</v>
      </c>
      <c r="G34" s="32" t="s">
        <v>182</v>
      </c>
      <c r="H34" s="32" t="s">
        <v>183</v>
      </c>
      <c r="I34" s="32" t="s">
        <v>112</v>
      </c>
      <c r="J34" s="32" t="s">
        <v>184</v>
      </c>
      <c r="K34" s="32" t="s">
        <v>185</v>
      </c>
      <c r="L34" s="32"/>
      <c r="M34" s="32"/>
      <c r="N34" s="32"/>
      <c r="O34" s="32"/>
      <c r="P34" s="32"/>
      <c r="Q34" s="32"/>
      <c r="R34" s="32"/>
    </row>
    <row r="35" spans="1:18" hidden="1">
      <c r="A35" s="29" t="str">
        <f>[Table Name]&amp;"-"&amp;(COUNTIF($B$1:TableData[[#This Row],[Table Name]],TableData[[#This Row],[Table Name]])-1)</f>
        <v>Dashboard-0</v>
      </c>
      <c r="B35" s="30" t="s">
        <v>186</v>
      </c>
      <c r="C3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5" s="30" t="s">
        <v>108</v>
      </c>
      <c r="E35" s="30" t="s">
        <v>94</v>
      </c>
      <c r="F35" s="30" t="s">
        <v>95</v>
      </c>
      <c r="G35" s="30" t="s">
        <v>96</v>
      </c>
      <c r="H35" s="30" t="s">
        <v>112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hidden="1">
      <c r="A36" s="29" t="str">
        <f>[Table Name]&amp;"-"&amp;(COUNTIF($B$1:TableData[[#This Row],[Table Name]],TableData[[#This Row],[Table Name]])-1)</f>
        <v>Dashboard Sections-0</v>
      </c>
      <c r="B36" s="30" t="s">
        <v>187</v>
      </c>
      <c r="C3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6" s="30" t="s">
        <v>87</v>
      </c>
      <c r="E36" s="30" t="s">
        <v>94</v>
      </c>
      <c r="F36" s="30" t="s">
        <v>96</v>
      </c>
      <c r="G36" s="30" t="s">
        <v>188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hidden="1">
      <c r="A37" s="29" t="str">
        <f>[Table Name]&amp;"-"&amp;(COUNTIF($B$1:TableData[[#This Row],[Table Name]],TableData[[#This Row],[Table Name]])-1)</f>
        <v>Dashboard Section Items-0</v>
      </c>
      <c r="B37" s="30" t="s">
        <v>189</v>
      </c>
      <c r="C3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7" s="30" t="s">
        <v>164</v>
      </c>
      <c r="E37" s="30" t="s">
        <v>190</v>
      </c>
      <c r="F37" s="30" t="s">
        <v>96</v>
      </c>
      <c r="G37" s="30" t="s">
        <v>191</v>
      </c>
      <c r="H37" s="30" t="s">
        <v>192</v>
      </c>
      <c r="I37" s="30" t="s">
        <v>193</v>
      </c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31" t="str">
        <f>[Table Name]&amp;"-"&amp;(COUNTIF($B$1:TableData[[#This Row],[Table Name]],TableData[[#This Row],[Table Name]])-1)</f>
        <v>Resource Metrics-0</v>
      </c>
      <c r="B38" s="32" t="s">
        <v>194</v>
      </c>
      <c r="C3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8" s="32" t="s">
        <v>108</v>
      </c>
      <c r="E38" s="32" t="s">
        <v>94</v>
      </c>
      <c r="F38" s="32" t="s">
        <v>113</v>
      </c>
      <c r="G38" s="32" t="s">
        <v>118</v>
      </c>
      <c r="H38" s="32" t="s">
        <v>195</v>
      </c>
      <c r="I38" s="32" t="s">
        <v>196</v>
      </c>
      <c r="J38" s="32" t="s">
        <v>197</v>
      </c>
      <c r="K38" s="32" t="s">
        <v>159</v>
      </c>
      <c r="L38" s="32" t="s">
        <v>198</v>
      </c>
      <c r="M38" s="32" t="s">
        <v>199</v>
      </c>
      <c r="N38" s="32" t="s">
        <v>112</v>
      </c>
      <c r="O38" s="32"/>
      <c r="P38" s="32"/>
      <c r="Q38" s="32"/>
      <c r="R38" s="32"/>
    </row>
    <row r="39" spans="1:18" hidden="1">
      <c r="A39" s="31" t="str">
        <f>[Table Name]&amp;"-"&amp;(COUNTIF($B$1:TableData[[#This Row],[Table Name]],TableData[[#This Row],[Table Name]])-1)</f>
        <v>Field Dynamic-0</v>
      </c>
      <c r="B39" s="32" t="s">
        <v>200</v>
      </c>
      <c r="C3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39" s="32" t="s">
        <v>127</v>
      </c>
      <c r="E39" s="32" t="s">
        <v>113</v>
      </c>
      <c r="F39" s="32" t="s">
        <v>180</v>
      </c>
      <c r="G39" s="32" t="s">
        <v>201</v>
      </c>
      <c r="H39" s="32" t="s">
        <v>145</v>
      </c>
      <c r="I39" s="32" t="s">
        <v>202</v>
      </c>
      <c r="J39" s="32" t="s">
        <v>182</v>
      </c>
      <c r="K39" s="32" t="s">
        <v>203</v>
      </c>
      <c r="L39" s="32"/>
      <c r="M39" s="32"/>
      <c r="N39" s="32"/>
      <c r="O39" s="32"/>
      <c r="P39" s="32"/>
      <c r="Q39" s="32"/>
      <c r="R39" s="32"/>
    </row>
    <row r="40" spans="1:18" hidden="1">
      <c r="A40" s="29" t="str">
        <f>[Table Name]&amp;"-"&amp;(COUNTIF($B$1:TableData[[#This Row],[Table Name]],TableData[[#This Row],[Table Name]])-1)</f>
        <v>item_group_master-0</v>
      </c>
      <c r="B40" s="11" t="s">
        <v>364</v>
      </c>
      <c r="C40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0" s="11" t="s">
        <v>348</v>
      </c>
      <c r="E40" s="11" t="s">
        <v>376</v>
      </c>
      <c r="F40" s="11" t="s">
        <v>377</v>
      </c>
      <c r="G40" s="11" t="s">
        <v>94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Name]&amp;"-"&amp;(COUNTIF($B$1:TableData[[#This Row],[Table Name]],TableData[[#This Row],[Table Name]])-1)</f>
        <v>products-0</v>
      </c>
      <c r="B41" s="30" t="s">
        <v>49</v>
      </c>
      <c r="C41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1" s="30" t="s">
        <v>94</v>
      </c>
      <c r="E41" s="30" t="s">
        <v>95</v>
      </c>
      <c r="F41" s="30" t="s">
        <v>227</v>
      </c>
      <c r="G41" s="30" t="s">
        <v>206</v>
      </c>
      <c r="H41" s="30" t="s">
        <v>228</v>
      </c>
      <c r="I41" s="30" t="s">
        <v>229</v>
      </c>
      <c r="J41" s="30" t="s">
        <v>190</v>
      </c>
      <c r="K41" s="30" t="s">
        <v>238</v>
      </c>
      <c r="L41" s="30" t="s">
        <v>113</v>
      </c>
      <c r="M41" s="30" t="s">
        <v>230</v>
      </c>
      <c r="N41" s="30" t="s">
        <v>231</v>
      </c>
      <c r="O41" s="30" t="s">
        <v>232</v>
      </c>
      <c r="P41" s="30" t="s">
        <v>233</v>
      </c>
      <c r="Q41" s="30" t="s">
        <v>234</v>
      </c>
      <c r="R41" s="30" t="s">
        <v>223</v>
      </c>
    </row>
    <row r="42" spans="1:18" hidden="1">
      <c r="A42" s="29" t="str">
        <f>[Table Name]&amp;"-"&amp;(COUNTIF($B$1:TableData[[#This Row],[Table Name]],TableData[[#This Row],[Table Name]])-1)</f>
        <v>product_images-0</v>
      </c>
      <c r="B42" s="30" t="s">
        <v>207</v>
      </c>
      <c r="C42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2" s="30" t="s">
        <v>94</v>
      </c>
      <c r="E42" s="30" t="s">
        <v>239</v>
      </c>
      <c r="F42" s="30" t="s">
        <v>240</v>
      </c>
      <c r="G42" s="30" t="s">
        <v>242</v>
      </c>
      <c r="H42" s="30" t="s">
        <v>223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Name]&amp;"-"&amp;(COUNTIF($B$1:TableData[[#This Row],[Table Name]],TableData[[#This Row],[Table Name]])-1)</f>
        <v>visitors-0</v>
      </c>
      <c r="B43" s="30" t="s">
        <v>208</v>
      </c>
      <c r="C43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3" s="30" t="s">
        <v>94</v>
      </c>
      <c r="E43" s="30" t="s">
        <v>167</v>
      </c>
      <c r="F43" s="30" t="s">
        <v>218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Name]&amp;"-"&amp;(COUNTIF($B$1:TableData[[#This Row],[Table Name]],TableData[[#This Row],[Table Name]])-1)</f>
        <v>wishlists-0</v>
      </c>
      <c r="B44" s="30" t="s">
        <v>210</v>
      </c>
      <c r="C44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4" s="30" t="s">
        <v>94</v>
      </c>
      <c r="E44" s="30" t="s">
        <v>95</v>
      </c>
      <c r="F44" s="30" t="s">
        <v>222</v>
      </c>
      <c r="G44" s="30" t="s">
        <v>223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Name]&amp;"-"&amp;(COUNTIF($B$1:TableData[[#This Row],[Table Name]],TableData[[#This Row],[Table Name]])-1)</f>
        <v>wishlist_products-0</v>
      </c>
      <c r="B45" s="30" t="s">
        <v>211</v>
      </c>
      <c r="C45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5" s="30" t="s">
        <v>209</v>
      </c>
      <c r="E45" s="30" t="s">
        <v>239</v>
      </c>
      <c r="F45" s="30" t="s">
        <v>245</v>
      </c>
      <c r="G45" s="30" t="s">
        <v>246</v>
      </c>
      <c r="H45" s="30" t="s">
        <v>247</v>
      </c>
      <c r="I45" s="30" t="s">
        <v>248</v>
      </c>
      <c r="J45" s="30" t="s">
        <v>249</v>
      </c>
      <c r="K45" s="30" t="s">
        <v>223</v>
      </c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Name]&amp;"-"&amp;(COUNTIF($B$1:TableData[[#This Row],[Table Name]],TableData[[#This Row],[Table Name]])-1)</f>
        <v>visitor_wishlists-0</v>
      </c>
      <c r="B46" s="30" t="s">
        <v>212</v>
      </c>
      <c r="C46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6" s="30" t="s">
        <v>250</v>
      </c>
      <c r="E46" s="30" t="s">
        <v>209</v>
      </c>
      <c r="F46" s="30" t="s">
        <v>251</v>
      </c>
      <c r="G46" s="30" t="s">
        <v>223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29" t="str">
        <f>[Table Name]&amp;"-"&amp;(COUNTIF($B$1:TableData[[#This Row],[Table Name]],TableData[[#This Row],[Table Name]])-1)</f>
        <v>vendor_wishlists-0</v>
      </c>
      <c r="B47" s="30" t="s">
        <v>213</v>
      </c>
      <c r="C47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7" s="30" t="s">
        <v>209</v>
      </c>
      <c r="E47" s="30" t="s">
        <v>223</v>
      </c>
      <c r="F47" s="30" t="s">
        <v>251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18" hidden="1">
      <c r="A48" s="29" t="str">
        <f>[Table Name]&amp;"-"&amp;(COUNTIF($B$1:TableData[[#This Row],[Table Name]],TableData[[#This Row],[Table Name]])-1)</f>
        <v>wishlist_notes-0</v>
      </c>
      <c r="B48" s="30" t="s">
        <v>214</v>
      </c>
      <c r="C48" s="2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8" s="30" t="s">
        <v>209</v>
      </c>
      <c r="E48" s="30" t="s">
        <v>253</v>
      </c>
      <c r="F48" s="30" t="s">
        <v>222</v>
      </c>
      <c r="G48" s="30" t="s">
        <v>223</v>
      </c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1:18" hidden="1">
      <c r="A49" s="31" t="str">
        <f>[Table Name]&amp;"-"&amp;(COUNTIF($B$1:TableData[[#This Row],[Table Name]],TableData[[#This Row],[Table Name]])-1)</f>
        <v>wishlist_product_notes-0</v>
      </c>
      <c r="B49" s="32" t="s">
        <v>215</v>
      </c>
      <c r="C4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0</v>
      </c>
      <c r="D49" s="32" t="s">
        <v>254</v>
      </c>
      <c r="E49" s="32" t="s">
        <v>253</v>
      </c>
      <c r="F49" s="32" t="s">
        <v>222</v>
      </c>
      <c r="G49" s="32" t="s">
        <v>223</v>
      </c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Name]&amp;"-"&amp;(COUNTIF($B$1:TableData[[#This Row],[Table Name]],TableData[[#This Row],[Table Name]])-1)</f>
        <v>Resources-1</v>
      </c>
      <c r="B50" s="32" t="s">
        <v>101</v>
      </c>
      <c r="C50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301</v>
      </c>
      <c r="D50" s="37" t="s">
        <v>378</v>
      </c>
      <c r="E50" s="37" t="s">
        <v>379</v>
      </c>
      <c r="F50" s="37" t="s">
        <v>380</v>
      </c>
      <c r="G50" s="32" t="s">
        <v>281</v>
      </c>
      <c r="H50" s="37" t="s">
        <v>364</v>
      </c>
      <c r="I50" s="32" t="s">
        <v>10</v>
      </c>
      <c r="J50" s="32"/>
      <c r="K50" s="32"/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Name]&amp;"-"&amp;(COUNTIF($B$1:TableData[[#This Row],[Table Name]],TableData[[#This Row],[Table Name]])-1)</f>
        <v>Resources-2</v>
      </c>
      <c r="B51" s="32" t="s">
        <v>101</v>
      </c>
      <c r="C51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302</v>
      </c>
      <c r="D51" s="32" t="s">
        <v>283</v>
      </c>
      <c r="E51" s="32" t="s">
        <v>284</v>
      </c>
      <c r="F51" s="32" t="s">
        <v>288</v>
      </c>
      <c r="G51" s="32" t="s">
        <v>281</v>
      </c>
      <c r="H51" s="32" t="s">
        <v>49</v>
      </c>
      <c r="I51" s="32" t="s">
        <v>10</v>
      </c>
      <c r="J51" s="32" t="s">
        <v>306</v>
      </c>
      <c r="K51" s="32" t="s">
        <v>307</v>
      </c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Name]&amp;"-"&amp;(COUNTIF($B$1:TableData[[#This Row],[Table Name]],TableData[[#This Row],[Table Name]])-1)</f>
        <v>Resources-3</v>
      </c>
      <c r="B52" s="32" t="s">
        <v>101</v>
      </c>
      <c r="C52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303</v>
      </c>
      <c r="D52" s="32" t="s">
        <v>285</v>
      </c>
      <c r="E52" s="32" t="s">
        <v>286</v>
      </c>
      <c r="F52" s="32" t="s">
        <v>287</v>
      </c>
      <c r="G52" s="32" t="s">
        <v>281</v>
      </c>
      <c r="H52" s="32" t="s">
        <v>207</v>
      </c>
      <c r="I52" s="32" t="s">
        <v>10</v>
      </c>
      <c r="J52" s="32"/>
      <c r="K52" s="32"/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Name]&amp;"-"&amp;(COUNTIF($B$1:TableData[[#This Row],[Table Name]],TableData[[#This Row],[Table Name]])-1)</f>
        <v>Resources-4</v>
      </c>
      <c r="B53" s="32" t="s">
        <v>101</v>
      </c>
      <c r="C53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304</v>
      </c>
      <c r="D53" s="32" t="s">
        <v>289</v>
      </c>
      <c r="E53" s="32" t="s">
        <v>290</v>
      </c>
      <c r="F53" s="32" t="s">
        <v>291</v>
      </c>
      <c r="G53" s="32" t="s">
        <v>281</v>
      </c>
      <c r="H53" s="32" t="s">
        <v>208</v>
      </c>
      <c r="I53" s="32" t="s">
        <v>10</v>
      </c>
      <c r="J53" s="32" t="s">
        <v>308</v>
      </c>
      <c r="K53" s="32" t="s">
        <v>307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Name]&amp;"-"&amp;(COUNTIF($B$1:TableData[[#This Row],[Table Name]],TableData[[#This Row],[Table Name]])-1)</f>
        <v>Resources-5</v>
      </c>
      <c r="B54" s="32" t="s">
        <v>101</v>
      </c>
      <c r="C54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305</v>
      </c>
      <c r="D54" s="32" t="s">
        <v>292</v>
      </c>
      <c r="E54" s="32" t="s">
        <v>293</v>
      </c>
      <c r="F54" s="32" t="s">
        <v>294</v>
      </c>
      <c r="G54" s="32" t="s">
        <v>281</v>
      </c>
      <c r="H54" s="32" t="s">
        <v>210</v>
      </c>
      <c r="I54" s="32" t="s">
        <v>10</v>
      </c>
      <c r="J54" s="32" t="s">
        <v>309</v>
      </c>
      <c r="K54" s="32" t="s">
        <v>307</v>
      </c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Name]&amp;"-"&amp;(COUNTIF($B$1:TableData[[#This Row],[Table Name]],TableData[[#This Row],[Table Name]])-1)</f>
        <v>Resources-6</v>
      </c>
      <c r="B55" s="32" t="s">
        <v>101</v>
      </c>
      <c r="C55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306</v>
      </c>
      <c r="D55" s="32" t="s">
        <v>295</v>
      </c>
      <c r="E55" s="32" t="s">
        <v>296</v>
      </c>
      <c r="F55" s="32" t="s">
        <v>294</v>
      </c>
      <c r="G55" s="32" t="s">
        <v>281</v>
      </c>
      <c r="H55" s="32" t="s">
        <v>213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Name]&amp;"-"&amp;(COUNTIF($B$1:TableData[[#This Row],[Table Name]],TableData[[#This Row],[Table Name]])-1)</f>
        <v>Resources-7</v>
      </c>
      <c r="B56" s="32" t="s">
        <v>101</v>
      </c>
      <c r="C56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307</v>
      </c>
      <c r="D56" s="32" t="s">
        <v>298</v>
      </c>
      <c r="E56" s="32" t="s">
        <v>297</v>
      </c>
      <c r="F56" s="32" t="s">
        <v>294</v>
      </c>
      <c r="G56" s="32" t="s">
        <v>281</v>
      </c>
      <c r="H56" s="32" t="s">
        <v>212</v>
      </c>
      <c r="I56" s="32" t="s">
        <v>10</v>
      </c>
      <c r="J56" s="32"/>
      <c r="K56" s="32"/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Name]&amp;"-"&amp;(COUNTIF($B$1:TableData[[#This Row],[Table Name]],TableData[[#This Row],[Table Name]])-1)</f>
        <v>Resources-8</v>
      </c>
      <c r="B57" s="32" t="s">
        <v>101</v>
      </c>
      <c r="C57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308</v>
      </c>
      <c r="D57" s="32" t="s">
        <v>299</v>
      </c>
      <c r="E57" s="32" t="s">
        <v>300</v>
      </c>
      <c r="F57" s="32" t="s">
        <v>301</v>
      </c>
      <c r="G57" s="32" t="s">
        <v>281</v>
      </c>
      <c r="H57" s="32" t="s">
        <v>214</v>
      </c>
      <c r="I57" s="32" t="s">
        <v>10</v>
      </c>
      <c r="J57" s="32" t="s">
        <v>310</v>
      </c>
      <c r="K57" s="32" t="s">
        <v>307</v>
      </c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Name]&amp;"-"&amp;(COUNTIF($B$1:TableData[[#This Row],[Table Name]],TableData[[#This Row],[Table Name]])-1)</f>
        <v>Resources-9</v>
      </c>
      <c r="B58" s="32" t="s">
        <v>101</v>
      </c>
      <c r="C58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309</v>
      </c>
      <c r="D58" s="32" t="s">
        <v>302</v>
      </c>
      <c r="E58" s="32" t="s">
        <v>303</v>
      </c>
      <c r="F58" s="32" t="s">
        <v>288</v>
      </c>
      <c r="G58" s="32" t="s">
        <v>281</v>
      </c>
      <c r="H58" s="32" t="s">
        <v>211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 hidden="1">
      <c r="A59" s="31" t="str">
        <f>[Table Name]&amp;"-"&amp;(COUNTIF($B$1:TableData[[#This Row],[Table Name]],TableData[[#This Row],[Table Name]])-1)</f>
        <v>Resources-10</v>
      </c>
      <c r="B59" s="32" t="s">
        <v>101</v>
      </c>
      <c r="C59" s="3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310</v>
      </c>
      <c r="D59" s="32" t="s">
        <v>304</v>
      </c>
      <c r="E59" s="32" t="s">
        <v>305</v>
      </c>
      <c r="F59" s="32" t="s">
        <v>301</v>
      </c>
      <c r="G59" s="32" t="s">
        <v>281</v>
      </c>
      <c r="H59" s="32" t="s">
        <v>215</v>
      </c>
      <c r="I59" s="32" t="s">
        <v>10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1:18">
      <c r="A60" s="38" t="str">
        <f>[Table Name]&amp;"-"&amp;(COUNTIF($B$1:TableData[[#This Row],[Table Name]],TableData[[#This Row],[Table Name]])-1)</f>
        <v>Resource Scopes-1</v>
      </c>
      <c r="B60" s="37" t="s">
        <v>115</v>
      </c>
      <c r="C6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0" s="42">
        <v>301</v>
      </c>
      <c r="E60" s="37" t="s">
        <v>381</v>
      </c>
      <c r="F60" s="37" t="s">
        <v>382</v>
      </c>
      <c r="G60" s="37" t="s">
        <v>206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</row>
    <row r="61" spans="1:18">
      <c r="A61" s="38" t="str">
        <f>[Table Name]&amp;"-"&amp;(COUNTIF($B$1:TableData[[#This Row],[Table Name]],TableData[[#This Row],[Table Name]])-1)</f>
        <v>Resource Scopes-2</v>
      </c>
      <c r="B61" s="37" t="s">
        <v>115</v>
      </c>
      <c r="C6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1" s="42">
        <v>301</v>
      </c>
      <c r="E61" s="37" t="s">
        <v>383</v>
      </c>
      <c r="F61" s="37" t="s">
        <v>384</v>
      </c>
      <c r="G61" s="37" t="s">
        <v>227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</row>
    <row r="62" spans="1:18">
      <c r="A62" s="38" t="str">
        <f>[Table Name]&amp;"-"&amp;(COUNTIF($B$1:TableData[[#This Row],[Table Name]],TableData[[#This Row],[Table Name]])-1)</f>
        <v>Resource Scopes-3</v>
      </c>
      <c r="B62" s="37" t="s">
        <v>115</v>
      </c>
      <c r="C6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2" s="42">
        <v>301</v>
      </c>
      <c r="E62" s="37" t="s">
        <v>385</v>
      </c>
      <c r="F62" s="37" t="s">
        <v>386</v>
      </c>
      <c r="G62" s="37" t="s">
        <v>190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</row>
    <row r="63" spans="1:18">
      <c r="A63" s="38" t="str">
        <f>[Table Name]&amp;"-"&amp;(COUNTIF($B$1:TableData[[#This Row],[Table Name]],TableData[[#This Row],[Table Name]])-1)</f>
        <v>Resource Scopes-4</v>
      </c>
      <c r="B63" s="37" t="s">
        <v>115</v>
      </c>
      <c r="C6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3" s="42">
        <v>301</v>
      </c>
      <c r="E63" s="37" t="s">
        <v>387</v>
      </c>
      <c r="F63" s="37" t="s">
        <v>388</v>
      </c>
      <c r="G63" s="37" t="s">
        <v>389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</row>
    <row r="64" spans="1:18" hidden="1">
      <c r="A64" s="38" t="str">
        <f>[Table Name]&amp;"-"&amp;(COUNTIF($B$1:TableData[[#This Row],[Table Name]],TableData[[#This Row],[Table Name]])-1)</f>
        <v>Resource Relations-1</v>
      </c>
      <c r="B64" s="37" t="s">
        <v>111</v>
      </c>
      <c r="C6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64" s="37">
        <v>301</v>
      </c>
      <c r="E64" s="37" t="s">
        <v>321</v>
      </c>
      <c r="F64" s="37" t="s">
        <v>390</v>
      </c>
      <c r="G64" s="37" t="s">
        <v>321</v>
      </c>
      <c r="H64" s="37" t="s">
        <v>317</v>
      </c>
      <c r="I64" s="37">
        <v>302</v>
      </c>
      <c r="J64" s="37"/>
      <c r="K64" s="37"/>
      <c r="L64" s="37"/>
      <c r="M64" s="37"/>
      <c r="N64" s="37"/>
      <c r="O64" s="37"/>
      <c r="P64" s="37"/>
      <c r="Q64" s="37"/>
      <c r="R64" s="37"/>
    </row>
    <row r="65" spans="1:18" hidden="1">
      <c r="A65" s="38" t="str">
        <f>[Table Name]&amp;"-"&amp;(COUNTIF($B$1:TableData[[#This Row],[Table Name]],TableData[[#This Row],[Table Name]])-1)</f>
        <v>Resource Relations-2</v>
      </c>
      <c r="B65" s="37" t="s">
        <v>111</v>
      </c>
      <c r="C6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65" s="37">
        <v>301</v>
      </c>
      <c r="E65" s="37" t="s">
        <v>320</v>
      </c>
      <c r="F65" s="37" t="s">
        <v>391</v>
      </c>
      <c r="G65" s="37" t="s">
        <v>320</v>
      </c>
      <c r="H65" s="37" t="s">
        <v>317</v>
      </c>
      <c r="I65" s="37">
        <v>302</v>
      </c>
      <c r="J65" s="37"/>
      <c r="K65" s="37"/>
      <c r="L65" s="37"/>
      <c r="M65" s="37"/>
      <c r="N65" s="37"/>
      <c r="O65" s="37"/>
      <c r="P65" s="37"/>
      <c r="Q65" s="37"/>
      <c r="R65" s="37"/>
    </row>
    <row r="66" spans="1:18" hidden="1">
      <c r="A66" s="38" t="str">
        <f>[Table Name]&amp;"-"&amp;(COUNTIF($B$1:TableData[[#This Row],[Table Name]],TableData[[#This Row],[Table Name]])-1)</f>
        <v>Resource Relations-3</v>
      </c>
      <c r="B66" s="37" t="s">
        <v>111</v>
      </c>
      <c r="C6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66" s="37">
        <v>301</v>
      </c>
      <c r="E66" s="37" t="s">
        <v>393</v>
      </c>
      <c r="F66" s="37" t="s">
        <v>392</v>
      </c>
      <c r="G66" s="37" t="s">
        <v>393</v>
      </c>
      <c r="H66" s="37" t="s">
        <v>317</v>
      </c>
      <c r="I66" s="37">
        <v>302</v>
      </c>
      <c r="J66" s="37"/>
      <c r="K66" s="37"/>
      <c r="L66" s="37"/>
      <c r="M66" s="37"/>
      <c r="N66" s="37"/>
      <c r="O66" s="37"/>
      <c r="P66" s="37"/>
      <c r="Q66" s="37"/>
      <c r="R66" s="37"/>
    </row>
    <row r="67" spans="1:18" hidden="1">
      <c r="A67" s="38" t="str">
        <f>[Table Name]&amp;"-"&amp;(COUNTIF($B$1:TableData[[#This Row],[Table Name]],TableData[[#This Row],[Table Name]])-1)</f>
        <v>Resource Relations-4</v>
      </c>
      <c r="B67" s="37" t="s">
        <v>111</v>
      </c>
      <c r="C6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67" s="37">
        <v>301</v>
      </c>
      <c r="E67" s="37" t="s">
        <v>394</v>
      </c>
      <c r="F67" s="37" t="s">
        <v>395</v>
      </c>
      <c r="G67" s="37" t="s">
        <v>394</v>
      </c>
      <c r="H67" s="37" t="s">
        <v>317</v>
      </c>
      <c r="I67" s="37">
        <v>302</v>
      </c>
      <c r="J67" s="37"/>
      <c r="K67" s="37"/>
      <c r="L67" s="37"/>
      <c r="M67" s="37"/>
      <c r="N67" s="37"/>
      <c r="O67" s="37"/>
      <c r="P67" s="37"/>
      <c r="Q67" s="37"/>
      <c r="R67" s="37"/>
    </row>
    <row r="68" spans="1:18" hidden="1">
      <c r="A68" s="38" t="str">
        <f>[Table Name]&amp;"-"&amp;(COUNTIF($B$1:TableData[[#This Row],[Table Name]],TableData[[#This Row],[Table Name]])-1)</f>
        <v>Resource Relations-5</v>
      </c>
      <c r="B68" s="37" t="s">
        <v>111</v>
      </c>
      <c r="C6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68" s="37">
        <v>302</v>
      </c>
      <c r="E68" s="37" t="s">
        <v>313</v>
      </c>
      <c r="F68" s="37" t="s">
        <v>396</v>
      </c>
      <c r="G68" s="37" t="s">
        <v>282</v>
      </c>
      <c r="H68" s="37" t="s">
        <v>312</v>
      </c>
      <c r="I68" s="37">
        <v>301</v>
      </c>
      <c r="J68" s="37"/>
      <c r="K68" s="37"/>
      <c r="L68" s="37"/>
      <c r="M68" s="37"/>
      <c r="N68" s="37"/>
      <c r="O68" s="37"/>
      <c r="P68" s="37"/>
      <c r="Q68" s="37"/>
      <c r="R68" s="37"/>
    </row>
    <row r="69" spans="1:18" hidden="1">
      <c r="A69" s="12" t="str">
        <f>[Table Name]&amp;"-"&amp;(COUNTIF($B$1:TableData[[#This Row],[Table Name]],TableData[[#This Row],[Table Name]])-1)</f>
        <v>Resource Relations-6</v>
      </c>
      <c r="B69" s="37" t="s">
        <v>111</v>
      </c>
      <c r="C69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69" s="37">
        <v>302</v>
      </c>
      <c r="E69" s="37" t="s">
        <v>311</v>
      </c>
      <c r="F69" s="37" t="s">
        <v>397</v>
      </c>
      <c r="G69" s="37" t="s">
        <v>280</v>
      </c>
      <c r="H69" s="37" t="s">
        <v>312</v>
      </c>
      <c r="I69" s="37">
        <v>301</v>
      </c>
      <c r="J69" s="11"/>
      <c r="K69" s="11"/>
      <c r="L69" s="11"/>
      <c r="M69" s="11"/>
      <c r="N69" s="11"/>
      <c r="O69" s="11"/>
      <c r="P69" s="11"/>
      <c r="Q69" s="11"/>
      <c r="R69" s="11"/>
    </row>
    <row r="70" spans="1:18" hidden="1">
      <c r="A70" s="12" t="str">
        <f>[Table Name]&amp;"-"&amp;(COUNTIF($B$1:TableData[[#This Row],[Table Name]],TableData[[#This Row],[Table Name]])-1)</f>
        <v>Resource Relations-7</v>
      </c>
      <c r="B70" s="37" t="s">
        <v>111</v>
      </c>
      <c r="C70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70" s="37">
        <v>302</v>
      </c>
      <c r="E70" s="37" t="s">
        <v>402</v>
      </c>
      <c r="F70" s="37" t="s">
        <v>398</v>
      </c>
      <c r="G70" s="37" t="s">
        <v>400</v>
      </c>
      <c r="H70" s="37" t="s">
        <v>312</v>
      </c>
      <c r="I70" s="37">
        <v>301</v>
      </c>
      <c r="J70" s="11"/>
      <c r="K70" s="11"/>
      <c r="L70" s="11"/>
      <c r="M70" s="11"/>
      <c r="N70" s="11"/>
      <c r="O70" s="11"/>
      <c r="P70" s="11"/>
      <c r="Q70" s="11"/>
      <c r="R70" s="11"/>
    </row>
    <row r="71" spans="1:18" hidden="1">
      <c r="A71" s="12" t="str">
        <f>[Table Name]&amp;"-"&amp;(COUNTIF($B$1:TableData[[#This Row],[Table Name]],TableData[[#This Row],[Table Name]])-1)</f>
        <v>Resource Relations-8</v>
      </c>
      <c r="B71" s="37" t="s">
        <v>111</v>
      </c>
      <c r="C71" s="12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71" s="37">
        <v>302</v>
      </c>
      <c r="E71" s="37" t="s">
        <v>403</v>
      </c>
      <c r="F71" s="37" t="s">
        <v>399</v>
      </c>
      <c r="G71" s="37" t="s">
        <v>401</v>
      </c>
      <c r="H71" s="37" t="s">
        <v>312</v>
      </c>
      <c r="I71" s="37">
        <v>301</v>
      </c>
      <c r="J71" s="11"/>
      <c r="K71" s="11"/>
      <c r="L71" s="11"/>
      <c r="M71" s="11"/>
      <c r="N71" s="11"/>
      <c r="O71" s="11"/>
      <c r="P71" s="11"/>
      <c r="Q71" s="11"/>
      <c r="R71" s="11"/>
    </row>
    <row r="72" spans="1:18" hidden="1">
      <c r="A72" s="38" t="str">
        <f>[Table Name]&amp;"-"&amp;(COUNTIF($B$1:TableData[[#This Row],[Table Name]],TableData[[#This Row],[Table Name]])-1)</f>
        <v>Resource Relations-9</v>
      </c>
      <c r="B72" s="37" t="s">
        <v>111</v>
      </c>
      <c r="C7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72" s="37">
        <v>302</v>
      </c>
      <c r="E72" s="37" t="s">
        <v>314</v>
      </c>
      <c r="F72" s="37" t="s">
        <v>315</v>
      </c>
      <c r="G72" s="37" t="s">
        <v>316</v>
      </c>
      <c r="H72" s="37" t="s">
        <v>317</v>
      </c>
      <c r="I72" s="37">
        <v>303</v>
      </c>
      <c r="J72" s="37"/>
      <c r="K72" s="37"/>
      <c r="L72" s="37"/>
      <c r="M72" s="37"/>
      <c r="N72" s="37"/>
      <c r="O72" s="37"/>
      <c r="P72" s="37"/>
      <c r="Q72" s="37"/>
      <c r="R72" s="37"/>
    </row>
    <row r="73" spans="1:18" hidden="1">
      <c r="A73" s="38" t="str">
        <f>[Table Name]&amp;"-"&amp;(COUNTIF($B$1:TableData[[#This Row],[Table Name]],TableData[[#This Row],[Table Name]])-1)</f>
        <v>Resource Relations-10</v>
      </c>
      <c r="B73" s="37" t="s">
        <v>111</v>
      </c>
      <c r="C7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73" s="37">
        <v>302</v>
      </c>
      <c r="E73" s="37" t="s">
        <v>318</v>
      </c>
      <c r="F73" s="37" t="s">
        <v>404</v>
      </c>
      <c r="G73" s="37" t="s">
        <v>294</v>
      </c>
      <c r="H73" s="37" t="s">
        <v>319</v>
      </c>
      <c r="I73" s="37">
        <v>305</v>
      </c>
      <c r="J73" s="37"/>
      <c r="K73" s="37"/>
      <c r="L73" s="37"/>
      <c r="M73" s="37"/>
      <c r="N73" s="37"/>
      <c r="O73" s="37"/>
      <c r="P73" s="37"/>
      <c r="Q73" s="37"/>
      <c r="R73" s="37"/>
    </row>
    <row r="74" spans="1:18" hidden="1">
      <c r="A74" s="38" t="str">
        <f>[Table Name]&amp;"-"&amp;(COUNTIF($B$1:TableData[[#This Row],[Table Name]],TableData[[#This Row],[Table Name]])-1)</f>
        <v>Resource Relations-11</v>
      </c>
      <c r="B74" s="37" t="s">
        <v>111</v>
      </c>
      <c r="C7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74" s="37">
        <v>304</v>
      </c>
      <c r="E74" s="37" t="s">
        <v>298</v>
      </c>
      <c r="F74" s="37" t="s">
        <v>405</v>
      </c>
      <c r="G74" s="37" t="s">
        <v>294</v>
      </c>
      <c r="H74" s="37" t="s">
        <v>317</v>
      </c>
      <c r="I74" s="37">
        <v>305</v>
      </c>
      <c r="J74" s="37"/>
      <c r="K74" s="37"/>
      <c r="L74" s="37"/>
      <c r="M74" s="37"/>
      <c r="N74" s="37"/>
      <c r="O74" s="37"/>
      <c r="P74" s="37"/>
      <c r="Q74" s="37"/>
      <c r="R74" s="37"/>
    </row>
    <row r="75" spans="1:18" hidden="1">
      <c r="A75" s="38" t="str">
        <f>[Table Name]&amp;"-"&amp;(COUNTIF($B$1:TableData[[#This Row],[Table Name]],TableData[[#This Row],[Table Name]])-1)</f>
        <v>Resource Relations-12</v>
      </c>
      <c r="B75" s="37" t="s">
        <v>111</v>
      </c>
      <c r="C7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75" s="37">
        <v>304</v>
      </c>
      <c r="E75" s="37" t="s">
        <v>322</v>
      </c>
      <c r="F75" s="37" t="s">
        <v>406</v>
      </c>
      <c r="G75" s="37" t="s">
        <v>323</v>
      </c>
      <c r="H75" s="37" t="s">
        <v>319</v>
      </c>
      <c r="I75" s="37">
        <v>305</v>
      </c>
      <c r="J75" s="37"/>
      <c r="K75" s="37"/>
      <c r="L75" s="37"/>
      <c r="M75" s="37"/>
      <c r="N75" s="37"/>
      <c r="O75" s="37"/>
      <c r="P75" s="37"/>
      <c r="Q75" s="37"/>
      <c r="R75" s="37"/>
    </row>
    <row r="76" spans="1:18" hidden="1">
      <c r="A76" s="38" t="str">
        <f>[Table Name]&amp;"-"&amp;(COUNTIF($B$1:TableData[[#This Row],[Table Name]],TableData[[#This Row],[Table Name]])-1)</f>
        <v>Resource Relations-13</v>
      </c>
      <c r="B76" s="37" t="s">
        <v>111</v>
      </c>
      <c r="C7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76" s="37">
        <v>305</v>
      </c>
      <c r="E76" s="37" t="s">
        <v>324</v>
      </c>
      <c r="F76" s="37" t="s">
        <v>407</v>
      </c>
      <c r="G76" s="37" t="s">
        <v>325</v>
      </c>
      <c r="H76" s="37" t="s">
        <v>312</v>
      </c>
      <c r="I76" s="37">
        <v>304</v>
      </c>
      <c r="J76" s="37"/>
      <c r="K76" s="37"/>
      <c r="L76" s="37"/>
      <c r="M76" s="37"/>
      <c r="N76" s="37"/>
      <c r="O76" s="37"/>
      <c r="P76" s="37"/>
      <c r="Q76" s="37"/>
      <c r="R76" s="37"/>
    </row>
    <row r="77" spans="1:18" hidden="1">
      <c r="A77" s="38" t="str">
        <f>[Table Name]&amp;"-"&amp;(COUNTIF($B$1:TableData[[#This Row],[Table Name]],TableData[[#This Row],[Table Name]])-1)</f>
        <v>Resource Relations-14</v>
      </c>
      <c r="B77" s="37" t="s">
        <v>111</v>
      </c>
      <c r="C7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77" s="37">
        <v>305</v>
      </c>
      <c r="E77" s="37" t="s">
        <v>408</v>
      </c>
      <c r="F77" s="37" t="s">
        <v>409</v>
      </c>
      <c r="G77" s="37" t="s">
        <v>326</v>
      </c>
      <c r="H77" s="37" t="s">
        <v>327</v>
      </c>
      <c r="I77" s="37">
        <v>306</v>
      </c>
      <c r="J77" s="37"/>
      <c r="K77" s="37"/>
      <c r="L77" s="37"/>
      <c r="M77" s="37"/>
      <c r="N77" s="37"/>
      <c r="O77" s="37"/>
      <c r="P77" s="37"/>
      <c r="Q77" s="37"/>
      <c r="R77" s="37"/>
    </row>
    <row r="78" spans="1:18" hidden="1">
      <c r="A78" s="38" t="str">
        <f>[Table Name]&amp;"-"&amp;(COUNTIF($B$1:TableData[[#This Row],[Table Name]],TableData[[#This Row],[Table Name]])-1)</f>
        <v>Resource Relations-15</v>
      </c>
      <c r="B78" s="37" t="s">
        <v>111</v>
      </c>
      <c r="C7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78" s="37">
        <v>305</v>
      </c>
      <c r="E78" s="37" t="s">
        <v>410</v>
      </c>
      <c r="F78" s="37" t="s">
        <v>411</v>
      </c>
      <c r="G78" s="37" t="s">
        <v>291</v>
      </c>
      <c r="H78" s="37" t="s">
        <v>319</v>
      </c>
      <c r="I78" s="37">
        <v>304</v>
      </c>
      <c r="J78" s="37"/>
      <c r="K78" s="37"/>
      <c r="L78" s="37"/>
      <c r="M78" s="37"/>
      <c r="N78" s="37"/>
      <c r="O78" s="37"/>
      <c r="P78" s="37"/>
      <c r="Q78" s="37"/>
      <c r="R78" s="37"/>
    </row>
    <row r="79" spans="1:18" hidden="1">
      <c r="A79" s="38" t="str">
        <f>[Table Name]&amp;"-"&amp;(COUNTIF($B$1:TableData[[#This Row],[Table Name]],TableData[[#This Row],[Table Name]])-1)</f>
        <v>Resource Relations-16</v>
      </c>
      <c r="B79" s="37" t="s">
        <v>111</v>
      </c>
      <c r="C7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79" s="37">
        <v>305</v>
      </c>
      <c r="E79" s="37" t="s">
        <v>328</v>
      </c>
      <c r="F79" s="37" t="s">
        <v>412</v>
      </c>
      <c r="G79" s="37" t="s">
        <v>301</v>
      </c>
      <c r="H79" s="37" t="s">
        <v>317</v>
      </c>
      <c r="I79" s="37">
        <v>308</v>
      </c>
      <c r="J79" s="37"/>
      <c r="K79" s="37"/>
      <c r="L79" s="37"/>
      <c r="M79" s="37"/>
      <c r="N79" s="37"/>
      <c r="O79" s="37"/>
      <c r="P79" s="37"/>
      <c r="Q79" s="37"/>
      <c r="R79" s="37"/>
    </row>
    <row r="80" spans="1:18" hidden="1">
      <c r="A80" s="38" t="str">
        <f>[Table Name]&amp;"-"&amp;(COUNTIF($B$1:TableData[[#This Row],[Table Name]],TableData[[#This Row],[Table Name]])-1)</f>
        <v>Resource Relations-17</v>
      </c>
      <c r="B80" s="37" t="s">
        <v>111</v>
      </c>
      <c r="C8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80" s="37">
        <v>305</v>
      </c>
      <c r="E80" s="37" t="s">
        <v>329</v>
      </c>
      <c r="F80" s="37" t="s">
        <v>413</v>
      </c>
      <c r="G80" s="37" t="s">
        <v>330</v>
      </c>
      <c r="H80" s="37" t="s">
        <v>317</v>
      </c>
      <c r="I80" s="37">
        <v>309</v>
      </c>
      <c r="J80" s="37"/>
      <c r="K80" s="37"/>
      <c r="L80" s="37"/>
      <c r="M80" s="37"/>
      <c r="N80" s="37"/>
      <c r="O80" s="37"/>
      <c r="P80" s="37"/>
      <c r="Q80" s="37"/>
      <c r="R80" s="37"/>
    </row>
    <row r="81" spans="1:18" hidden="1">
      <c r="A81" s="38" t="str">
        <f>[Table Name]&amp;"-"&amp;(COUNTIF($B$1:TableData[[#This Row],[Table Name]],TableData[[#This Row],[Table Name]])-1)</f>
        <v>Resource Relations-18</v>
      </c>
      <c r="B81" s="37" t="s">
        <v>111</v>
      </c>
      <c r="C8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81" s="37">
        <v>305</v>
      </c>
      <c r="E81" s="37" t="s">
        <v>331</v>
      </c>
      <c r="F81" s="37" t="s">
        <v>332</v>
      </c>
      <c r="G81" s="37" t="s">
        <v>288</v>
      </c>
      <c r="H81" s="37" t="s">
        <v>319</v>
      </c>
      <c r="I81" s="37">
        <v>302</v>
      </c>
      <c r="J81" s="37"/>
      <c r="K81" s="37"/>
      <c r="L81" s="37"/>
      <c r="M81" s="37"/>
      <c r="N81" s="37"/>
      <c r="O81" s="37"/>
      <c r="P81" s="37"/>
      <c r="Q81" s="37"/>
      <c r="R81" s="37"/>
    </row>
    <row r="82" spans="1:18">
      <c r="A82" s="38" t="str">
        <f>[Table Name]&amp;"-"&amp;(COUNTIF($B$1:TableData[[#This Row],[Table Name]],TableData[[#This Row],[Table Name]])-1)</f>
        <v>Resource Scopes-5</v>
      </c>
      <c r="B82" s="37" t="s">
        <v>115</v>
      </c>
      <c r="C82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82" s="37">
        <v>305</v>
      </c>
      <c r="E82" s="37" t="s">
        <v>414</v>
      </c>
      <c r="F82" s="37" t="s">
        <v>296</v>
      </c>
      <c r="G82" s="37" t="s">
        <v>415</v>
      </c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</row>
    <row r="83" spans="1:18" hidden="1">
      <c r="A83" s="38" t="str">
        <f>[Table Name]&amp;"-"&amp;(COUNTIF($B$1:TableData[[#This Row],[Table Name]],TableData[[#This Row],[Table Name]])-1)</f>
        <v>Resource Relations-19</v>
      </c>
      <c r="B83" s="37" t="s">
        <v>111</v>
      </c>
      <c r="C83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83" s="37">
        <v>307</v>
      </c>
      <c r="E83" s="37" t="s">
        <v>416</v>
      </c>
      <c r="F83" s="37" t="s">
        <v>417</v>
      </c>
      <c r="G83" s="37" t="s">
        <v>292</v>
      </c>
      <c r="H83" s="37" t="s">
        <v>312</v>
      </c>
      <c r="I83" s="37">
        <v>305</v>
      </c>
      <c r="J83" s="37"/>
      <c r="K83" s="37"/>
      <c r="L83" s="37"/>
      <c r="M83" s="37"/>
      <c r="N83" s="37"/>
      <c r="O83" s="37"/>
      <c r="P83" s="37"/>
      <c r="Q83" s="37"/>
      <c r="R83" s="37"/>
    </row>
    <row r="84" spans="1:18" hidden="1">
      <c r="A84" s="38" t="str">
        <f>[Table Name]&amp;"-"&amp;(COUNTIF($B$1:TableData[[#This Row],[Table Name]],TableData[[#This Row],[Table Name]])-1)</f>
        <v>Resource Relations-20</v>
      </c>
      <c r="B84" s="37" t="s">
        <v>111</v>
      </c>
      <c r="C84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84" s="37">
        <v>307</v>
      </c>
      <c r="E84" s="37" t="s">
        <v>418</v>
      </c>
      <c r="F84" s="37" t="s">
        <v>419</v>
      </c>
      <c r="G84" s="37" t="s">
        <v>289</v>
      </c>
      <c r="H84" s="37" t="s">
        <v>312</v>
      </c>
      <c r="I84" s="37">
        <v>304</v>
      </c>
      <c r="J84" s="37"/>
      <c r="K84" s="37"/>
      <c r="L84" s="37"/>
      <c r="M84" s="37"/>
      <c r="N84" s="37"/>
      <c r="O84" s="37"/>
      <c r="P84" s="37"/>
      <c r="Q84" s="37"/>
      <c r="R84" s="37"/>
    </row>
    <row r="85" spans="1:18" hidden="1">
      <c r="A85" s="38" t="str">
        <f>[Table Name]&amp;"-"&amp;(COUNTIF($B$1:TableData[[#This Row],[Table Name]],TableData[[#This Row],[Table Name]])-1)</f>
        <v>Resource Relations-21</v>
      </c>
      <c r="B85" s="37" t="s">
        <v>111</v>
      </c>
      <c r="C85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85" s="37">
        <v>308</v>
      </c>
      <c r="E85" s="37" t="s">
        <v>333</v>
      </c>
      <c r="F85" s="37" t="s">
        <v>420</v>
      </c>
      <c r="G85" s="37" t="s">
        <v>325</v>
      </c>
      <c r="H85" s="37" t="s">
        <v>312</v>
      </c>
      <c r="I85" s="37">
        <v>304</v>
      </c>
      <c r="J85" s="37"/>
      <c r="K85" s="37"/>
      <c r="L85" s="37"/>
      <c r="M85" s="37"/>
      <c r="N85" s="37"/>
      <c r="O85" s="37"/>
      <c r="P85" s="37"/>
      <c r="Q85" s="37"/>
      <c r="R85" s="37"/>
    </row>
    <row r="86" spans="1:18" hidden="1">
      <c r="A86" s="38" t="str">
        <f>[Table Name]&amp;"-"&amp;(COUNTIF($B$1:TableData[[#This Row],[Table Name]],TableData[[#This Row],[Table Name]])-1)</f>
        <v>Resource Relations-22</v>
      </c>
      <c r="B86" s="37" t="s">
        <v>111</v>
      </c>
      <c r="C86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86" s="37">
        <v>309</v>
      </c>
      <c r="E86" s="37" t="s">
        <v>421</v>
      </c>
      <c r="F86" s="37" t="s">
        <v>426</v>
      </c>
      <c r="G86" s="37" t="s">
        <v>292</v>
      </c>
      <c r="H86" s="37" t="s">
        <v>312</v>
      </c>
      <c r="I86" s="37">
        <v>305</v>
      </c>
      <c r="J86" s="37"/>
      <c r="K86" s="37"/>
      <c r="L86" s="37"/>
      <c r="M86" s="37"/>
      <c r="N86" s="37"/>
      <c r="O86" s="37"/>
      <c r="P86" s="37"/>
      <c r="Q86" s="37"/>
      <c r="R86" s="37"/>
    </row>
    <row r="87" spans="1:18" hidden="1">
      <c r="A87" s="38" t="str">
        <f>[Table Name]&amp;"-"&amp;(COUNTIF($B$1:TableData[[#This Row],[Table Name]],TableData[[#This Row],[Table Name]])-1)</f>
        <v>Resource Relations-23</v>
      </c>
      <c r="B87" s="37" t="s">
        <v>111</v>
      </c>
      <c r="C87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87" s="37">
        <v>309</v>
      </c>
      <c r="E87" s="37" t="s">
        <v>422</v>
      </c>
      <c r="F87" s="37" t="s">
        <v>427</v>
      </c>
      <c r="G87" s="37" t="s">
        <v>334</v>
      </c>
      <c r="H87" s="37" t="s">
        <v>312</v>
      </c>
      <c r="I87" s="37">
        <v>304</v>
      </c>
      <c r="J87" s="37"/>
      <c r="K87" s="37"/>
      <c r="L87" s="37"/>
      <c r="M87" s="37"/>
      <c r="N87" s="37"/>
      <c r="O87" s="37"/>
      <c r="P87" s="37"/>
      <c r="Q87" s="37"/>
      <c r="R87" s="37"/>
    </row>
    <row r="88" spans="1:18" hidden="1">
      <c r="A88" s="38" t="str">
        <f>[Table Name]&amp;"-"&amp;(COUNTIF($B$1:TableData[[#This Row],[Table Name]],TableData[[#This Row],[Table Name]])-1)</f>
        <v>Resource Relations-24</v>
      </c>
      <c r="B88" s="37" t="s">
        <v>111</v>
      </c>
      <c r="C88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88" s="37">
        <v>309</v>
      </c>
      <c r="E88" s="37" t="s">
        <v>423</v>
      </c>
      <c r="F88" s="37" t="s">
        <v>428</v>
      </c>
      <c r="G88" s="37" t="s">
        <v>335</v>
      </c>
      <c r="H88" s="37" t="s">
        <v>312</v>
      </c>
      <c r="I88" s="37">
        <v>304</v>
      </c>
      <c r="J88" s="37"/>
      <c r="K88" s="37"/>
      <c r="L88" s="37"/>
      <c r="M88" s="37"/>
      <c r="N88" s="37"/>
      <c r="O88" s="37"/>
      <c r="P88" s="37"/>
      <c r="Q88" s="37"/>
      <c r="R88" s="37"/>
    </row>
    <row r="89" spans="1:18" hidden="1">
      <c r="A89" s="38" t="str">
        <f>[Table Name]&amp;"-"&amp;(COUNTIF($B$1:TableData[[#This Row],[Table Name]],TableData[[#This Row],[Table Name]])-1)</f>
        <v>Resource Relations-25</v>
      </c>
      <c r="B89" s="37" t="s">
        <v>111</v>
      </c>
      <c r="C89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89" s="37">
        <v>309</v>
      </c>
      <c r="E89" s="37" t="s">
        <v>424</v>
      </c>
      <c r="F89" s="37" t="s">
        <v>429</v>
      </c>
      <c r="G89" s="37" t="s">
        <v>301</v>
      </c>
      <c r="H89" s="37" t="s">
        <v>317</v>
      </c>
      <c r="I89" s="37">
        <v>310</v>
      </c>
      <c r="J89" s="37"/>
      <c r="K89" s="37"/>
      <c r="L89" s="37"/>
      <c r="M89" s="37"/>
      <c r="N89" s="37"/>
      <c r="O89" s="37"/>
      <c r="P89" s="37"/>
      <c r="Q89" s="37"/>
      <c r="R89" s="37"/>
    </row>
    <row r="90" spans="1:18" hidden="1">
      <c r="A90" s="38" t="str">
        <f>[Table Name]&amp;"-"&amp;(COUNTIF($B$1:TableData[[#This Row],[Table Name]],TableData[[#This Row],[Table Name]])-1)</f>
        <v>Resource Relations-26</v>
      </c>
      <c r="B90" s="37" t="s">
        <v>111</v>
      </c>
      <c r="C90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90" s="37">
        <v>309</v>
      </c>
      <c r="E90" s="37" t="s">
        <v>425</v>
      </c>
      <c r="F90" s="37" t="s">
        <v>430</v>
      </c>
      <c r="G90" s="37" t="s">
        <v>283</v>
      </c>
      <c r="H90" s="37" t="s">
        <v>312</v>
      </c>
      <c r="I90" s="37">
        <v>302</v>
      </c>
      <c r="J90" s="37"/>
      <c r="K90" s="37"/>
      <c r="L90" s="37"/>
      <c r="M90" s="37"/>
      <c r="N90" s="37"/>
      <c r="O90" s="37"/>
      <c r="P90" s="37"/>
      <c r="Q90" s="37"/>
      <c r="R90" s="37"/>
    </row>
    <row r="91" spans="1:18" hidden="1">
      <c r="A91" s="38" t="str">
        <f>[Table Name]&amp;"-"&amp;(COUNTIF($B$1:TableData[[#This Row],[Table Name]],TableData[[#This Row],[Table Name]])-1)</f>
        <v>Resource Relations-27</v>
      </c>
      <c r="B91" s="37" t="s">
        <v>111</v>
      </c>
      <c r="C91" s="38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91" s="37">
        <v>310</v>
      </c>
      <c r="E91" s="37" t="s">
        <v>336</v>
      </c>
      <c r="F91" s="37" t="s">
        <v>431</v>
      </c>
      <c r="G91" s="37" t="s">
        <v>325</v>
      </c>
      <c r="H91" s="37" t="s">
        <v>312</v>
      </c>
      <c r="I91" s="37">
        <v>304</v>
      </c>
      <c r="J91" s="37"/>
      <c r="K91" s="37"/>
      <c r="L91" s="37"/>
      <c r="M91" s="37"/>
      <c r="N91" s="37"/>
      <c r="O91" s="37"/>
      <c r="P91" s="37"/>
      <c r="Q91" s="37"/>
      <c r="R91" s="37"/>
    </row>
    <row r="92" spans="1:18" hidden="1">
      <c r="A92" s="41" t="str">
        <f>[Table Name]&amp;"-"&amp;(COUNTIF($B$1:TableData[[#This Row],[Table Name]],TableData[[#This Row],[Table Name]])-1)</f>
        <v>Resource Lists-1</v>
      </c>
      <c r="B92" s="42" t="s">
        <v>116</v>
      </c>
      <c r="C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2" s="42">
        <v>301</v>
      </c>
      <c r="E92" s="42" t="s">
        <v>432</v>
      </c>
      <c r="F92" s="42" t="s">
        <v>433</v>
      </c>
      <c r="G92" s="42" t="s">
        <v>434</v>
      </c>
      <c r="H92" s="42">
        <v>70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hidden="1">
      <c r="A93" s="41" t="str">
        <f>[Table Name]&amp;"-"&amp;(COUNTIF($B$1:TableData[[#This Row],[Table Name]],TableData[[#This Row],[Table Name]])-1)</f>
        <v>Resource Lists-2</v>
      </c>
      <c r="B93" s="42" t="s">
        <v>116</v>
      </c>
      <c r="C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3" s="42">
        <v>301</v>
      </c>
      <c r="E93" s="42" t="s">
        <v>435</v>
      </c>
      <c r="F93" s="42" t="s">
        <v>436</v>
      </c>
      <c r="G93" s="42" t="s">
        <v>437</v>
      </c>
      <c r="H93" s="42">
        <v>70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hidden="1">
      <c r="A94" s="41" t="str">
        <f>[Table Name]&amp;"-"&amp;(COUNTIF($B$1:TableData[[#This Row],[Table Name]],TableData[[#This Row],[Table Name]])-1)</f>
        <v>Resource Lists-3</v>
      </c>
      <c r="B94" s="42" t="s">
        <v>116</v>
      </c>
      <c r="C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4" s="42">
        <v>301</v>
      </c>
      <c r="E94" s="42" t="s">
        <v>438</v>
      </c>
      <c r="F94" s="42" t="s">
        <v>439</v>
      </c>
      <c r="G94" s="42" t="s">
        <v>400</v>
      </c>
      <c r="H94" s="42">
        <v>70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</row>
    <row r="95" spans="1:18" hidden="1">
      <c r="A95" s="41" t="str">
        <f>[Table Name]&amp;"-"&amp;(COUNTIF($B$1:TableData[[#This Row],[Table Name]],TableData[[#This Row],[Table Name]])-1)</f>
        <v>Resource Lists-4</v>
      </c>
      <c r="B95" s="42" t="s">
        <v>116</v>
      </c>
      <c r="C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5" s="42">
        <v>301</v>
      </c>
      <c r="E95" s="42" t="s">
        <v>440</v>
      </c>
      <c r="F95" s="42" t="s">
        <v>441</v>
      </c>
      <c r="G95" s="42" t="s">
        <v>401</v>
      </c>
      <c r="H95" s="42">
        <v>70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</row>
    <row r="96" spans="1:18" hidden="1">
      <c r="A96" s="41" t="str">
        <f>[Table Name]&amp;"-"&amp;(COUNTIF($B$1:TableData[[#This Row],[Table Name]],TableData[[#This Row],[Table Name]])-1)</f>
        <v>Resource List Scopes-1</v>
      </c>
      <c r="B96" s="42" t="s">
        <v>117</v>
      </c>
      <c r="C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96" s="42">
        <v>501</v>
      </c>
      <c r="E96" s="42">
        <v>501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</row>
    <row r="97" spans="1:18" hidden="1">
      <c r="A97" s="41" t="str">
        <f>[Table Name]&amp;"-"&amp;(COUNTIF($B$1:TableData[[#This Row],[Table Name]],TableData[[#This Row],[Table Name]])-1)</f>
        <v>Resource List Scopes-2</v>
      </c>
      <c r="B97" s="42" t="s">
        <v>117</v>
      </c>
      <c r="C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97" s="42">
        <v>502</v>
      </c>
      <c r="E97" s="42">
        <v>502</v>
      </c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</row>
    <row r="98" spans="1:18" hidden="1">
      <c r="A98" s="41" t="str">
        <f>[Table Name]&amp;"-"&amp;(COUNTIF($B$1:TableData[[#This Row],[Table Name]],TableData[[#This Row],[Table Name]])-1)</f>
        <v>Resource List Scopes-3</v>
      </c>
      <c r="B98" s="42" t="s">
        <v>117</v>
      </c>
      <c r="C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98" s="42">
        <v>503</v>
      </c>
      <c r="E98" s="42">
        <v>503</v>
      </c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hidden="1">
      <c r="A99" s="41" t="str">
        <f>[Table Name]&amp;"-"&amp;(COUNTIF($B$1:TableData[[#This Row],[Table Name]],TableData[[#This Row],[Table Name]])-1)</f>
        <v>Resource List Scopes-4</v>
      </c>
      <c r="B99" s="42" t="s">
        <v>117</v>
      </c>
      <c r="C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99" s="42">
        <v>504</v>
      </c>
      <c r="E99" s="42">
        <v>504</v>
      </c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idden="1">
      <c r="A100" s="41" t="str">
        <f>[Table Name]&amp;"-"&amp;(COUNTIF($B$1:TableData[[#This Row],[Table Name]],TableData[[#This Row],[Table Name]])-1)</f>
        <v>Resource Lists-5</v>
      </c>
      <c r="B100" s="42" t="s">
        <v>116</v>
      </c>
      <c r="C1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0" s="42">
        <v>302</v>
      </c>
      <c r="E100" s="42" t="s">
        <v>442</v>
      </c>
      <c r="F100" s="42" t="s">
        <v>443</v>
      </c>
      <c r="G100" s="42" t="s">
        <v>288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</row>
    <row r="101" spans="1:18" hidden="1">
      <c r="A101" s="41" t="str">
        <f>[Table Name]&amp;"-"&amp;(COUNTIF($B$1:TableData[[#This Row],[Table Name]],TableData[[#This Row],[Table Name]])-1)</f>
        <v>Resource Lists-6</v>
      </c>
      <c r="B101" s="42" t="s">
        <v>116</v>
      </c>
      <c r="C1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01" s="42">
        <v>304</v>
      </c>
      <c r="E101" s="42" t="s">
        <v>444</v>
      </c>
      <c r="F101" s="42" t="s">
        <v>445</v>
      </c>
      <c r="G101" s="42" t="s">
        <v>291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hidden="1">
      <c r="A102" s="41" t="str">
        <f>[Table Name]&amp;"-"&amp;(COUNTIF($B$1:TableData[[#This Row],[Table Name]],TableData[[#This Row],[Table Name]])-1)</f>
        <v>Resource Lists-7</v>
      </c>
      <c r="B102" s="42" t="s">
        <v>116</v>
      </c>
      <c r="C1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02" s="42">
        <v>305</v>
      </c>
      <c r="E102" s="42" t="s">
        <v>446</v>
      </c>
      <c r="F102" s="42" t="s">
        <v>447</v>
      </c>
      <c r="G102" s="42" t="s">
        <v>294</v>
      </c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</row>
    <row r="103" spans="1:18" hidden="1">
      <c r="A103" s="41" t="str">
        <f>[Table Name]&amp;"-"&amp;(COUNTIF($B$1:TableData[[#This Row],[Table Name]],TableData[[#This Row],[Table Name]])-1)</f>
        <v>Resource Lists-8</v>
      </c>
      <c r="B103" s="42" t="s">
        <v>116</v>
      </c>
      <c r="C1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03" s="42">
        <v>305</v>
      </c>
      <c r="E103" s="42" t="s">
        <v>295</v>
      </c>
      <c r="F103" s="42" t="s">
        <v>448</v>
      </c>
      <c r="G103" s="42" t="s">
        <v>294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</row>
    <row r="104" spans="1:18" hidden="1">
      <c r="A104" s="41" t="str">
        <f>[Table Name]&amp;"-"&amp;(COUNTIF($B$1:TableData[[#This Row],[Table Name]],TableData[[#This Row],[Table Name]])-1)</f>
        <v>Resource List Scopes-5</v>
      </c>
      <c r="B104" s="42" t="s">
        <v>117</v>
      </c>
      <c r="C1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04" s="42">
        <v>508</v>
      </c>
      <c r="E104" s="42">
        <v>505</v>
      </c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</row>
    <row r="105" spans="1:18" hidden="1">
      <c r="A105" s="41" t="str">
        <f>[Table Name]&amp;"-"&amp;(COUNTIF($B$1:TableData[[#This Row],[Table Name]],TableData[[#This Row],[Table Name]])-1)</f>
        <v>Resource Lists-9</v>
      </c>
      <c r="B105" s="42" t="s">
        <v>116</v>
      </c>
      <c r="C1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05" s="42">
        <v>308</v>
      </c>
      <c r="E105" s="42" t="s">
        <v>449</v>
      </c>
      <c r="F105" s="42" t="s">
        <v>450</v>
      </c>
      <c r="G105" s="42" t="s">
        <v>451</v>
      </c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</row>
    <row r="106" spans="1:18" hidden="1">
      <c r="A106" s="41" t="str">
        <f>[Table Name]&amp;"-"&amp;(COUNTIF($B$1:TableData[[#This Row],[Table Name]],TableData[[#This Row],[Table Name]])-1)</f>
        <v>Resource List Relation-1</v>
      </c>
      <c r="B106" s="42" t="s">
        <v>204</v>
      </c>
      <c r="C1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06" s="42">
        <v>505</v>
      </c>
      <c r="E106" s="42">
        <v>505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</row>
    <row r="107" spans="1:18" hidden="1">
      <c r="A107" s="41" t="str">
        <f>[Table Name]&amp;"-"&amp;(COUNTIF($B$1:TableData[[#This Row],[Table Name]],TableData[[#This Row],[Table Name]])-1)</f>
        <v>Resource List Relation-2</v>
      </c>
      <c r="B107" s="42" t="s">
        <v>204</v>
      </c>
      <c r="C1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07" s="42">
        <v>505</v>
      </c>
      <c r="E107" s="42">
        <v>506</v>
      </c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idden="1">
      <c r="A108" s="41" t="str">
        <f>[Table Name]&amp;"-"&amp;(COUNTIF($B$1:TableData[[#This Row],[Table Name]],TableData[[#This Row],[Table Name]])-1)</f>
        <v>Resource List Relation-3</v>
      </c>
      <c r="B108" s="42" t="s">
        <v>204</v>
      </c>
      <c r="C1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08" s="42">
        <v>505</v>
      </c>
      <c r="E108" s="42">
        <v>507</v>
      </c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</row>
    <row r="109" spans="1:18" hidden="1">
      <c r="A109" s="41" t="str">
        <f>[Table Name]&amp;"-"&amp;(COUNTIF($B$1:TableData[[#This Row],[Table Name]],TableData[[#This Row],[Table Name]])-1)</f>
        <v>Resource List Relation-4</v>
      </c>
      <c r="B109" s="42" t="s">
        <v>204</v>
      </c>
      <c r="C1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09" s="42">
        <v>505</v>
      </c>
      <c r="E109" s="42">
        <v>508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hidden="1">
      <c r="A110" s="41" t="str">
        <f>[Table Name]&amp;"-"&amp;(COUNTIF($B$1:TableData[[#This Row],[Table Name]],TableData[[#This Row],[Table Name]])-1)</f>
        <v>Resource List Relation-5</v>
      </c>
      <c r="B110" s="42" t="s">
        <v>204</v>
      </c>
      <c r="C1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0" s="42">
        <v>507</v>
      </c>
      <c r="E110" s="42">
        <v>513</v>
      </c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hidden="1">
      <c r="A111" s="41" t="str">
        <f>[Table Name]&amp;"-"&amp;(COUNTIF($B$1:TableData[[#This Row],[Table Name]],TableData[[#This Row],[Table Name]])-1)</f>
        <v>Resource List Relation-6</v>
      </c>
      <c r="B111" s="42" t="s">
        <v>204</v>
      </c>
      <c r="C1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1" s="42">
        <v>508</v>
      </c>
      <c r="E111" s="42">
        <v>513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</row>
    <row r="112" spans="1:18" s="16" customFormat="1" hidden="1">
      <c r="A112" s="41" t="str">
        <f>[Table Name]&amp;"-"&amp;(COUNTIF($B$1:TableData[[#This Row],[Table Name]],TableData[[#This Row],[Table Name]])-1)</f>
        <v>Resource List Relation-7</v>
      </c>
      <c r="B112" s="42" t="s">
        <v>204</v>
      </c>
      <c r="C1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2" s="42">
        <v>509</v>
      </c>
      <c r="E112" s="42">
        <v>521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</row>
    <row r="113" spans="1:18" s="16" customFormat="1" hidden="1">
      <c r="A113" s="41" t="str">
        <f>[Table Name]&amp;"-"&amp;(COUNTIF($B$1:TableData[[#This Row],[Table Name]],TableData[[#This Row],[Table Name]])-1)</f>
        <v>Resource List Layout-1</v>
      </c>
      <c r="B113" s="42" t="s">
        <v>158</v>
      </c>
      <c r="C1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13" s="42">
        <v>501</v>
      </c>
      <c r="E113" s="42" t="s">
        <v>0</v>
      </c>
      <c r="F113" s="42" t="s">
        <v>94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</row>
    <row r="114" spans="1:18" s="16" customFormat="1" hidden="1">
      <c r="A114" s="41" t="str">
        <f>[Table Name]&amp;"-"&amp;(COUNTIF($B$1:TableData[[#This Row],[Table Name]],TableData[[#This Row],[Table Name]])-1)</f>
        <v>Resource List Layout-2</v>
      </c>
      <c r="B114" s="42" t="s">
        <v>158</v>
      </c>
      <c r="C1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14" s="42">
        <v>501</v>
      </c>
      <c r="E114" s="42" t="s">
        <v>3</v>
      </c>
      <c r="F114" s="42" t="s">
        <v>113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1:18" s="16" customFormat="1" hidden="1">
      <c r="A115" s="41" t="str">
        <f>[Table Name]&amp;"-"&amp;(COUNTIF($B$1:TableData[[#This Row],[Table Name]],TableData[[#This Row],[Table Name]])-1)</f>
        <v>Resource List Layout-3</v>
      </c>
      <c r="B115" s="42" t="s">
        <v>158</v>
      </c>
      <c r="C1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15" s="42">
        <v>501</v>
      </c>
      <c r="E115" s="42" t="s">
        <v>452</v>
      </c>
      <c r="F115" s="42" t="s">
        <v>223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s="16" customFormat="1" hidden="1">
      <c r="A116" s="41" t="str">
        <f>[Table Name]&amp;"-"&amp;(COUNTIF($B$1:TableData[[#This Row],[Table Name]],TableData[[#This Row],[Table Name]])-1)</f>
        <v>Resource List Layout-4</v>
      </c>
      <c r="B116" s="42" t="s">
        <v>158</v>
      </c>
      <c r="C1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16" s="42">
        <v>502</v>
      </c>
      <c r="E116" s="42" t="s">
        <v>0</v>
      </c>
      <c r="F116" s="42" t="s">
        <v>94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</row>
    <row r="117" spans="1:18" s="16" customFormat="1" hidden="1">
      <c r="A117" s="41" t="str">
        <f>[Table Name]&amp;"-"&amp;(COUNTIF($B$1:TableData[[#This Row],[Table Name]],TableData[[#This Row],[Table Name]])-1)</f>
        <v>Resource List Layout-5</v>
      </c>
      <c r="B117" s="42" t="s">
        <v>158</v>
      </c>
      <c r="C1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17" s="42">
        <v>502</v>
      </c>
      <c r="E117" s="42" t="s">
        <v>3</v>
      </c>
      <c r="F117" s="42" t="s">
        <v>113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</row>
    <row r="118" spans="1:18" s="16" customFormat="1" hidden="1">
      <c r="A118" s="41" t="str">
        <f>[Table Name]&amp;"-"&amp;(COUNTIF($B$1:TableData[[#This Row],[Table Name]],TableData[[#This Row],[Table Name]])-1)</f>
        <v>Resource List Layout-6</v>
      </c>
      <c r="B118" s="42" t="s">
        <v>158</v>
      </c>
      <c r="C1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18" s="42">
        <v>502</v>
      </c>
      <c r="E118" s="42" t="s">
        <v>452</v>
      </c>
      <c r="F118" s="42" t="s">
        <v>223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s="16" customFormat="1" hidden="1">
      <c r="A119" s="41" t="str">
        <f>[Table Name]&amp;"-"&amp;(COUNTIF($B$1:TableData[[#This Row],[Table Name]],TableData[[#This Row],[Table Name]])-1)</f>
        <v>Resource List Layout-7</v>
      </c>
      <c r="B119" s="42" t="s">
        <v>158</v>
      </c>
      <c r="C1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19" s="42">
        <v>503</v>
      </c>
      <c r="E119" s="42" t="s">
        <v>0</v>
      </c>
      <c r="F119" s="42" t="s">
        <v>94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</row>
    <row r="120" spans="1:18" s="16" customFormat="1" hidden="1">
      <c r="A120" s="41" t="str">
        <f>[Table Name]&amp;"-"&amp;(COUNTIF($B$1:TableData[[#This Row],[Table Name]],TableData[[#This Row],[Table Name]])-1)</f>
        <v>Resource List Layout-8</v>
      </c>
      <c r="B120" s="42" t="s">
        <v>158</v>
      </c>
      <c r="C1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20" s="42">
        <v>503</v>
      </c>
      <c r="E120" s="42" t="s">
        <v>3</v>
      </c>
      <c r="F120" s="42" t="s">
        <v>113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s="16" customFormat="1" hidden="1">
      <c r="A121" s="41" t="str">
        <f>[Table Name]&amp;"-"&amp;(COUNTIF($B$1:TableData[[#This Row],[Table Name]],TableData[[#This Row],[Table Name]])-1)</f>
        <v>Resource List Layout-9</v>
      </c>
      <c r="B121" s="42" t="s">
        <v>158</v>
      </c>
      <c r="C1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21" s="42">
        <v>503</v>
      </c>
      <c r="E121" s="42" t="s">
        <v>452</v>
      </c>
      <c r="F121" s="42" t="s">
        <v>223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</row>
    <row r="122" spans="1:18" s="16" customFormat="1" hidden="1">
      <c r="A122" s="41" t="str">
        <f>[Table Name]&amp;"-"&amp;(COUNTIF($B$1:TableData[[#This Row],[Table Name]],TableData[[#This Row],[Table Name]])-1)</f>
        <v>Resource List Layout-10</v>
      </c>
      <c r="B122" s="42" t="s">
        <v>158</v>
      </c>
      <c r="C1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22" s="42">
        <v>504</v>
      </c>
      <c r="E122" s="42" t="s">
        <v>0</v>
      </c>
      <c r="F122" s="42" t="s">
        <v>94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</row>
    <row r="123" spans="1:18" s="16" customFormat="1" hidden="1">
      <c r="A123" s="41" t="str">
        <f>[Table Name]&amp;"-"&amp;(COUNTIF($B$1:TableData[[#This Row],[Table Name]],TableData[[#This Row],[Table Name]])-1)</f>
        <v>Resource List Layout-11</v>
      </c>
      <c r="B123" s="42" t="s">
        <v>158</v>
      </c>
      <c r="C1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23" s="42">
        <v>504</v>
      </c>
      <c r="E123" s="42" t="s">
        <v>3</v>
      </c>
      <c r="F123" s="42" t="s">
        <v>113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idden="1">
      <c r="A124" s="41" t="str">
        <f>[Table Name]&amp;"-"&amp;(COUNTIF($B$1:TableData[[#This Row],[Table Name]],TableData[[#This Row],[Table Name]])-1)</f>
        <v>Resource List Layout-12</v>
      </c>
      <c r="B124" s="42" t="s">
        <v>158</v>
      </c>
      <c r="C1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24" s="42">
        <v>504</v>
      </c>
      <c r="E124" s="42" t="s">
        <v>452</v>
      </c>
      <c r="F124" s="42" t="s">
        <v>223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</row>
    <row r="125" spans="1:18" hidden="1">
      <c r="A125" s="41" t="str">
        <f>[Table Name]&amp;"-"&amp;(COUNTIF($B$1:TableData[[#This Row],[Table Name]],TableData[[#This Row],[Table Name]])-1)</f>
        <v>Resource List Layout-13</v>
      </c>
      <c r="B125" s="42" t="s">
        <v>158</v>
      </c>
      <c r="C1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25" s="42">
        <v>505</v>
      </c>
      <c r="E125" s="42" t="s">
        <v>0</v>
      </c>
      <c r="F125" s="42" t="s">
        <v>94</v>
      </c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hidden="1">
      <c r="A126" s="41" t="str">
        <f>[Table Name]&amp;"-"&amp;(COUNTIF($B$1:TableData[[#This Row],[Table Name]],TableData[[#This Row],[Table Name]])-1)</f>
        <v>Resource List Layout-14</v>
      </c>
      <c r="B126" s="42" t="s">
        <v>158</v>
      </c>
      <c r="C1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26" s="42">
        <v>505</v>
      </c>
      <c r="E126" s="42" t="s">
        <v>282</v>
      </c>
      <c r="F126" s="42" t="s">
        <v>94</v>
      </c>
      <c r="G126" s="42">
        <v>505</v>
      </c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18" hidden="1">
      <c r="A127" s="41" t="str">
        <f>[Table Name]&amp;"-"&amp;(COUNTIF($B$1:TableData[[#This Row],[Table Name]],TableData[[#This Row],[Table Name]])-1)</f>
        <v>Resource List Layout-15</v>
      </c>
      <c r="B127" s="42" t="s">
        <v>158</v>
      </c>
      <c r="C1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27" s="42">
        <v>505</v>
      </c>
      <c r="E127" s="42" t="s">
        <v>280</v>
      </c>
      <c r="F127" s="42" t="s">
        <v>94</v>
      </c>
      <c r="G127" s="42">
        <v>506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hidden="1">
      <c r="A128" s="41" t="str">
        <f>[Table Name]&amp;"-"&amp;(COUNTIF($B$1:TableData[[#This Row],[Table Name]],TableData[[#This Row],[Table Name]])-1)</f>
        <v>Resource List Layout-16</v>
      </c>
      <c r="B128" s="42" t="s">
        <v>158</v>
      </c>
      <c r="C1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28" s="42">
        <v>505</v>
      </c>
      <c r="E128" s="42" t="s">
        <v>400</v>
      </c>
      <c r="F128" s="42" t="s">
        <v>94</v>
      </c>
      <c r="G128" s="42">
        <v>507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hidden="1">
      <c r="A129" s="41" t="str">
        <f>[Table Name]&amp;"-"&amp;(COUNTIF($B$1:TableData[[#This Row],[Table Name]],TableData[[#This Row],[Table Name]])-1)</f>
        <v>Resource List Layout-17</v>
      </c>
      <c r="B129" s="42" t="s">
        <v>158</v>
      </c>
      <c r="C1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29" s="42">
        <v>505</v>
      </c>
      <c r="E129" s="42" t="s">
        <v>401</v>
      </c>
      <c r="F129" s="42" t="s">
        <v>94</v>
      </c>
      <c r="G129" s="42">
        <v>508</v>
      </c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1:18" hidden="1">
      <c r="A130" s="41" t="str">
        <f>[Table Name]&amp;"-"&amp;(COUNTIF($B$1:TableData[[#This Row],[Table Name]],TableData[[#This Row],[Table Name]])-1)</f>
        <v>Resource List Layout-18</v>
      </c>
      <c r="B130" s="42" t="s">
        <v>158</v>
      </c>
      <c r="C1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130" s="42">
        <v>506</v>
      </c>
      <c r="E130" s="42" t="s">
        <v>0</v>
      </c>
      <c r="F130" s="42" t="s">
        <v>94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</row>
    <row r="131" spans="1:18" hidden="1">
      <c r="A131" s="41" t="str">
        <f>[Table Name]&amp;"-"&amp;(COUNTIF($B$1:TableData[[#This Row],[Table Name]],TableData[[#This Row],[Table Name]])-1)</f>
        <v>Resource List Layout-19</v>
      </c>
      <c r="B131" s="42" t="s">
        <v>158</v>
      </c>
      <c r="C1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131" s="42">
        <v>506</v>
      </c>
      <c r="E131" s="42" t="s">
        <v>453</v>
      </c>
      <c r="F131" s="42" t="s">
        <v>167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idden="1">
      <c r="A132" s="41" t="str">
        <f>[Table Name]&amp;"-"&amp;(COUNTIF($B$1:TableData[[#This Row],[Table Name]],TableData[[#This Row],[Table Name]])-1)</f>
        <v>Resource List Layout-20</v>
      </c>
      <c r="B132" s="42" t="s">
        <v>158</v>
      </c>
      <c r="C1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132" s="42">
        <v>506</v>
      </c>
      <c r="E132" s="42" t="s">
        <v>454</v>
      </c>
      <c r="F132" s="42" t="s">
        <v>218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</row>
    <row r="133" spans="1:18" hidden="1">
      <c r="A133" s="41" t="str">
        <f>[Table Name]&amp;"-"&amp;(COUNTIF($B$1:TableData[[#This Row],[Table Name]],TableData[[#This Row],[Table Name]])-1)</f>
        <v>Resource List Layout-21</v>
      </c>
      <c r="B133" s="42" t="s">
        <v>158</v>
      </c>
      <c r="C1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133" s="42">
        <v>507</v>
      </c>
      <c r="E133" s="42" t="s">
        <v>0</v>
      </c>
      <c r="F133" s="42" t="s">
        <v>94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hidden="1">
      <c r="A134" s="41" t="str">
        <f>[Table Name]&amp;"-"&amp;(COUNTIF($B$1:TableData[[#This Row],[Table Name]],TableData[[#This Row],[Table Name]])-1)</f>
        <v>Resource List Layout-22</v>
      </c>
      <c r="B134" s="42" t="s">
        <v>158</v>
      </c>
      <c r="C1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134" s="42">
        <v>507</v>
      </c>
      <c r="E134" s="42" t="s">
        <v>325</v>
      </c>
      <c r="F134" s="42" t="s">
        <v>94</v>
      </c>
      <c r="G134" s="42">
        <v>513</v>
      </c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hidden="1">
      <c r="A135" s="41" t="str">
        <f>[Table Name]&amp;"-"&amp;(COUNTIF($B$1:TableData[[#This Row],[Table Name]],TableData[[#This Row],[Table Name]])-1)</f>
        <v>Resource List Layout-23</v>
      </c>
      <c r="B135" s="42" t="s">
        <v>158</v>
      </c>
      <c r="C1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135" s="42">
        <v>507</v>
      </c>
      <c r="E135" s="42" t="s">
        <v>455</v>
      </c>
      <c r="F135" s="42" t="s">
        <v>95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</row>
    <row r="136" spans="1:18" hidden="1">
      <c r="A136" s="39" t="str">
        <f>[Table Name]&amp;"-"&amp;(COUNTIF($B$1:TableData[[#This Row],[Table Name]],TableData[[#This Row],[Table Name]])-1)</f>
        <v>Resource List Layout-24</v>
      </c>
      <c r="B136" s="42" t="s">
        <v>158</v>
      </c>
      <c r="C13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136" s="42">
        <v>508</v>
      </c>
      <c r="E136" s="42" t="s">
        <v>0</v>
      </c>
      <c r="F136" s="42" t="s">
        <v>94</v>
      </c>
      <c r="G136" s="42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</row>
    <row r="137" spans="1:18" hidden="1">
      <c r="A137" s="39" t="str">
        <f>[Table Name]&amp;"-"&amp;(COUNTIF($B$1:TableData[[#This Row],[Table Name]],TableData[[#This Row],[Table Name]])-1)</f>
        <v>Resource List Layout-25</v>
      </c>
      <c r="B137" s="42" t="s">
        <v>158</v>
      </c>
      <c r="C13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137" s="42">
        <v>508</v>
      </c>
      <c r="E137" s="42" t="s">
        <v>325</v>
      </c>
      <c r="F137" s="42" t="s">
        <v>94</v>
      </c>
      <c r="G137" s="42">
        <v>513</v>
      </c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</row>
    <row r="138" spans="1:18" hidden="1">
      <c r="A138" s="41" t="str">
        <f>[Table Name]&amp;"-"&amp;(COUNTIF($B$1:TableData[[#This Row],[Table Name]],TableData[[#This Row],[Table Name]])-1)</f>
        <v>Resource List Layout-26</v>
      </c>
      <c r="B138" s="42" t="s">
        <v>158</v>
      </c>
      <c r="C1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138" s="42">
        <v>508</v>
      </c>
      <c r="E138" s="42" t="s">
        <v>455</v>
      </c>
      <c r="F138" s="42" t="s">
        <v>95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</row>
    <row r="139" spans="1:18" hidden="1">
      <c r="A139" s="41" t="str">
        <f>[Table Name]&amp;"-"&amp;(COUNTIF($B$1:TableData[[#This Row],[Table Name]],TableData[[#This Row],[Table Name]])-1)</f>
        <v>Resource List Layout-27</v>
      </c>
      <c r="B139" s="42" t="s">
        <v>158</v>
      </c>
      <c r="C1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139" s="42">
        <v>509</v>
      </c>
      <c r="E139" s="42" t="s">
        <v>456</v>
      </c>
      <c r="F139" s="42" t="s">
        <v>10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</row>
    <row r="140" spans="1:18" hidden="1">
      <c r="A140" s="41" t="str">
        <f>[Table Name]&amp;"-"&amp;(COUNTIF($B$1:TableData[[#This Row],[Table Name]],TableData[[#This Row],[Table Name]])-1)</f>
        <v>Resource List Layout-28</v>
      </c>
      <c r="B140" s="42" t="s">
        <v>158</v>
      </c>
      <c r="C1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140" s="42">
        <v>509</v>
      </c>
      <c r="E140" s="42" t="s">
        <v>457</v>
      </c>
      <c r="F140" s="42" t="s">
        <v>253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</row>
    <row r="141" spans="1:18" hidden="1">
      <c r="A141" s="41" t="str">
        <f>[Table Name]&amp;"-"&amp;(COUNTIF($B$1:TableData[[#This Row],[Table Name]],TableData[[#This Row],[Table Name]])-1)</f>
        <v>Resource List Layout-29</v>
      </c>
      <c r="B141" s="42" t="s">
        <v>158</v>
      </c>
      <c r="C1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529</v>
      </c>
      <c r="D141" s="42">
        <v>509</v>
      </c>
      <c r="E141" s="42" t="s">
        <v>325</v>
      </c>
      <c r="F141" s="42" t="s">
        <v>94</v>
      </c>
      <c r="G141" s="42">
        <v>521</v>
      </c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</row>
    <row r="142" spans="1:18" s="16" customFormat="1" hidden="1">
      <c r="A142" s="41" t="str">
        <f>[Table Name]&amp;"-"&amp;(COUNTIF($B$1:TableData[[#This Row],[Table Name]],TableData[[#This Row],[Table Name]])-1)</f>
        <v>Resource Forms-1</v>
      </c>
      <c r="B142" s="42" t="s">
        <v>120</v>
      </c>
      <c r="C1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2" s="42">
        <v>303</v>
      </c>
      <c r="E142" s="42" t="s">
        <v>458</v>
      </c>
      <c r="F142" s="42" t="s">
        <v>459</v>
      </c>
      <c r="G142" s="42" t="s">
        <v>460</v>
      </c>
      <c r="H142" s="42" t="s">
        <v>461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</row>
    <row r="143" spans="1:18" hidden="1">
      <c r="A143" s="41" t="str">
        <f>[Table Name]&amp;"-"&amp;(COUNTIF($B$1:TableData[[#This Row],[Table Name]],TableData[[#This Row],[Table Name]])-1)</f>
        <v>Resource Form Fields-1</v>
      </c>
      <c r="B143" s="42" t="s">
        <v>122</v>
      </c>
      <c r="C1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3" s="42">
        <v>501</v>
      </c>
      <c r="E143" s="42" t="s">
        <v>239</v>
      </c>
      <c r="F143" s="42" t="s">
        <v>462</v>
      </c>
      <c r="G143" s="42" t="s">
        <v>467</v>
      </c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hidden="1">
      <c r="A144" s="41" t="str">
        <f>[Table Name]&amp;"-"&amp;(COUNTIF($B$1:TableData[[#This Row],[Table Name]],TableData[[#This Row],[Table Name]])-1)</f>
        <v>Resource Form Fields-2</v>
      </c>
      <c r="B144" s="42" t="s">
        <v>122</v>
      </c>
      <c r="C14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4" s="42">
        <v>501</v>
      </c>
      <c r="E144" s="42" t="s">
        <v>94</v>
      </c>
      <c r="F144" s="42" t="s">
        <v>462</v>
      </c>
      <c r="G144" s="42" t="s">
        <v>463</v>
      </c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</row>
    <row r="145" spans="1:18" hidden="1">
      <c r="A145" s="41" t="str">
        <f>[Table Name]&amp;"-"&amp;(COUNTIF($B$1:TableData[[#This Row],[Table Name]],TableData[[#This Row],[Table Name]])-1)</f>
        <v>Resource Form Fields-3</v>
      </c>
      <c r="B145" s="42" t="s">
        <v>122</v>
      </c>
      <c r="C1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45" s="42">
        <v>501</v>
      </c>
      <c r="E145" s="42" t="s">
        <v>240</v>
      </c>
      <c r="F145" s="42" t="s">
        <v>464</v>
      </c>
      <c r="G145" s="42" t="s">
        <v>465</v>
      </c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hidden="1">
      <c r="A146" s="41" t="str">
        <f>[Table Name]&amp;"-"&amp;(COUNTIF($B$1:TableData[[#This Row],[Table Name]],TableData[[#This Row],[Table Name]])-1)</f>
        <v>Resource Form Fields-4</v>
      </c>
      <c r="B146" s="42" t="s">
        <v>122</v>
      </c>
      <c r="C14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46" s="42">
        <v>501</v>
      </c>
      <c r="E146" s="42" t="s">
        <v>242</v>
      </c>
      <c r="F146" s="42" t="s">
        <v>466</v>
      </c>
      <c r="G146" s="42" t="s">
        <v>242</v>
      </c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</row>
    <row r="147" spans="1:18" hidden="1">
      <c r="A147" s="41" t="str">
        <f>[Table Name]&amp;"-"&amp;(COUNTIF($B$1:TableData[[#This Row],[Table Name]],TableData[[#This Row],[Table Name]])-1)</f>
        <v>Field Options-1</v>
      </c>
      <c r="B147" s="42" t="s">
        <v>169</v>
      </c>
      <c r="C1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7" s="42">
        <v>504</v>
      </c>
      <c r="E147" s="42" t="s">
        <v>224</v>
      </c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hidden="1">
      <c r="A148" s="41" t="str">
        <f>[Table Name]&amp;"-"&amp;(COUNTIF($B$1:TableData[[#This Row],[Table Name]],TableData[[#This Row],[Table Name]])-1)</f>
        <v>Resource Form Field Data-1</v>
      </c>
      <c r="B148" s="42" t="s">
        <v>126</v>
      </c>
      <c r="C14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48" s="42">
        <v>501</v>
      </c>
      <c r="E148" s="42" t="s">
        <v>239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hidden="1">
      <c r="A149" s="41" t="str">
        <f>[Table Name]&amp;"-"&amp;(COUNTIF($B$1:TableData[[#This Row],[Table Name]],TableData[[#This Row],[Table Name]])-1)</f>
        <v>Resource Form Field Data-2</v>
      </c>
      <c r="B149" s="42" t="s">
        <v>126</v>
      </c>
      <c r="C1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49" s="42">
        <v>502</v>
      </c>
      <c r="E149" s="42" t="s">
        <v>94</v>
      </c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hidden="1">
      <c r="A150" s="41" t="str">
        <f>[Table Name]&amp;"-"&amp;(COUNTIF($B$1:TableData[[#This Row],[Table Name]],TableData[[#This Row],[Table Name]])-1)</f>
        <v>Resource Form Field Data-3</v>
      </c>
      <c r="B150" s="42" t="s">
        <v>126</v>
      </c>
      <c r="C15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0" s="42">
        <v>503</v>
      </c>
      <c r="E150" s="42" t="s">
        <v>240</v>
      </c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hidden="1">
      <c r="A151" s="41" t="str">
        <f>[Table Name]&amp;"-"&amp;(COUNTIF($B$1:TableData[[#This Row],[Table Name]],TableData[[#This Row],[Table Name]])-1)</f>
        <v>Resource Form Field Data-4</v>
      </c>
      <c r="B151" s="42" t="s">
        <v>126</v>
      </c>
      <c r="C1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51" s="42">
        <v>504</v>
      </c>
      <c r="E151" s="42" t="s">
        <v>242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hidden="1">
      <c r="A152" s="41" t="str">
        <f>[Table Name]&amp;"-"&amp;(COUNTIF($B$1:TableData[[#This Row],[Table Name]],TableData[[#This Row],[Table Name]])-1)</f>
        <v>Resource Forms-2</v>
      </c>
      <c r="B152" s="42" t="s">
        <v>120</v>
      </c>
      <c r="C15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2" s="42">
        <v>303</v>
      </c>
      <c r="E152" s="42" t="s">
        <v>468</v>
      </c>
      <c r="F152" s="42" t="s">
        <v>469</v>
      </c>
      <c r="G152" s="42" t="s">
        <v>470</v>
      </c>
      <c r="H152" s="42" t="s">
        <v>471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</row>
    <row r="153" spans="1:18" s="16" customFormat="1" hidden="1">
      <c r="A153" s="41" t="str">
        <f>[Table Name]&amp;"-"&amp;(COUNTIF($B$1:TableData[[#This Row],[Table Name]],TableData[[#This Row],[Table Name]])-1)</f>
        <v>Resource Form Fields-5</v>
      </c>
      <c r="B153" s="42" t="s">
        <v>122</v>
      </c>
      <c r="C1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3" s="42">
        <v>502</v>
      </c>
      <c r="E153" s="42" t="s">
        <v>223</v>
      </c>
      <c r="F153" s="42" t="s">
        <v>466</v>
      </c>
      <c r="G153" s="42" t="s">
        <v>472</v>
      </c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</row>
    <row r="154" spans="1:18" hidden="1">
      <c r="A154" s="41" t="str">
        <f>[Table Name]&amp;"-"&amp;(COUNTIF($B$1:TableData[[#This Row],[Table Name]],TableData[[#This Row],[Table Name]])-1)</f>
        <v>Resource Form Field Data-5</v>
      </c>
      <c r="B154" s="42" t="s">
        <v>126</v>
      </c>
      <c r="C15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54" s="42">
        <v>505</v>
      </c>
      <c r="E154" s="42" t="s">
        <v>223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</row>
    <row r="155" spans="1:18" hidden="1">
      <c r="A155" s="41" t="str">
        <f>[Table Name]&amp;"-"&amp;(COUNTIF($B$1:TableData[[#This Row],[Table Name]],TableData[[#This Row],[Table Name]])-1)</f>
        <v>Field Options-2</v>
      </c>
      <c r="B155" s="42" t="s">
        <v>169</v>
      </c>
      <c r="C1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55" s="42">
        <v>505</v>
      </c>
      <c r="E155" s="42" t="s">
        <v>224</v>
      </c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hidden="1">
      <c r="A156" s="41" t="str">
        <f>[Table Name]&amp;"-"&amp;(COUNTIF($B$1:TableData[[#This Row],[Table Name]],TableData[[#This Row],[Table Name]])-1)</f>
        <v>Form Field Attrs-1</v>
      </c>
      <c r="B156" s="42" t="s">
        <v>144</v>
      </c>
      <c r="C15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56" s="42">
        <v>505</v>
      </c>
      <c r="E156" s="42" t="s">
        <v>473</v>
      </c>
      <c r="F156" s="42">
        <v>4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</row>
    <row r="157" spans="1:18" hidden="1">
      <c r="A157" s="41" t="str">
        <f>[Table Name]&amp;"-"&amp;(COUNTIF($B$1:TableData[[#This Row],[Table Name]],TableData[[#This Row],[Table Name]])-1)</f>
        <v>Resource Forms-3</v>
      </c>
      <c r="B157" s="42" t="s">
        <v>120</v>
      </c>
      <c r="C1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57" s="42">
        <v>304</v>
      </c>
      <c r="E157" s="42" t="s">
        <v>474</v>
      </c>
      <c r="F157" s="42" t="s">
        <v>475</v>
      </c>
      <c r="G157" s="42" t="s">
        <v>476</v>
      </c>
      <c r="H157" s="42" t="s">
        <v>476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hidden="1">
      <c r="A158" s="41" t="str">
        <f>[Table Name]&amp;"-"&amp;(COUNTIF($B$1:TableData[[#This Row],[Table Name]],TableData[[#This Row],[Table Name]])-1)</f>
        <v>Resource Form Fields-6</v>
      </c>
      <c r="B158" s="42" t="s">
        <v>122</v>
      </c>
      <c r="C15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58" s="42">
        <v>503</v>
      </c>
      <c r="E158" s="42" t="s">
        <v>94</v>
      </c>
      <c r="F158" s="42" t="s">
        <v>462</v>
      </c>
      <c r="G158" s="42" t="s">
        <v>599</v>
      </c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</row>
    <row r="159" spans="1:18" hidden="1">
      <c r="A159" s="41" t="str">
        <f>[Table Name]&amp;"-"&amp;(COUNTIF($B$1:TableData[[#This Row],[Table Name]],TableData[[#This Row],[Table Name]])-1)</f>
        <v>Resource Form Fields-7</v>
      </c>
      <c r="B159" s="42" t="s">
        <v>122</v>
      </c>
      <c r="C1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59" s="42">
        <v>503</v>
      </c>
      <c r="E159" s="42" t="s">
        <v>167</v>
      </c>
      <c r="F159" s="42" t="s">
        <v>462</v>
      </c>
      <c r="G159" s="42" t="s">
        <v>477</v>
      </c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hidden="1">
      <c r="A160" s="41" t="str">
        <f>[Table Name]&amp;"-"&amp;(COUNTIF($B$1:TableData[[#This Row],[Table Name]],TableData[[#This Row],[Table Name]])-1)</f>
        <v>Resource Form Fields-8</v>
      </c>
      <c r="B160" s="42" t="s">
        <v>122</v>
      </c>
      <c r="C16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0" s="42">
        <v>503</v>
      </c>
      <c r="E160" s="42" t="s">
        <v>218</v>
      </c>
      <c r="F160" s="42" t="s">
        <v>462</v>
      </c>
      <c r="G160" s="42" t="s">
        <v>478</v>
      </c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hidden="1">
      <c r="A161" s="41" t="str">
        <f>[Table Name]&amp;"-"&amp;(COUNTIF($B$1:TableData[[#This Row],[Table Name]],TableData[[#This Row],[Table Name]])-1)</f>
        <v>Resource Form Field Data-6</v>
      </c>
      <c r="B161" s="42" t="s">
        <v>126</v>
      </c>
      <c r="C1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61" s="42">
        <v>506</v>
      </c>
      <c r="E161" s="42" t="s">
        <v>94</v>
      </c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</row>
    <row r="162" spans="1:18" hidden="1">
      <c r="A162" s="41" t="str">
        <f>[Table Name]&amp;"-"&amp;(COUNTIF($B$1:TableData[[#This Row],[Table Name]],TableData[[#This Row],[Table Name]])-1)</f>
        <v>Resource Form Field Data-7</v>
      </c>
      <c r="B162" s="42" t="s">
        <v>126</v>
      </c>
      <c r="C16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62" s="42">
        <v>507</v>
      </c>
      <c r="E162" s="42" t="s">
        <v>167</v>
      </c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</row>
    <row r="163" spans="1:18" hidden="1">
      <c r="A163" s="41" t="str">
        <f>[Table Name]&amp;"-"&amp;(COUNTIF($B$1:TableData[[#This Row],[Table Name]],TableData[[#This Row],[Table Name]])-1)</f>
        <v>Resource Form Field Data-8</v>
      </c>
      <c r="B163" s="42" t="s">
        <v>126</v>
      </c>
      <c r="C16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163" s="42">
        <v>508</v>
      </c>
      <c r="E163" s="42" t="s">
        <v>218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</row>
    <row r="164" spans="1:18" hidden="1">
      <c r="A164" s="39" t="str">
        <f>[Table Name]&amp;"-"&amp;(COUNTIF($B$1:TableData[[#This Row],[Table Name]],TableData[[#This Row],[Table Name]])-1)</f>
        <v>Form Layout-1</v>
      </c>
      <c r="B164" s="42" t="s">
        <v>160</v>
      </c>
      <c r="C1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64" s="40">
        <v>503</v>
      </c>
      <c r="E164" s="40">
        <v>506</v>
      </c>
      <c r="F164" s="40">
        <v>12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 hidden="1">
      <c r="A165" s="39" t="str">
        <f>[Table Name]&amp;"-"&amp;(COUNTIF($B$1:TableData[[#This Row],[Table Name]],TableData[[#This Row],[Table Name]])-1)</f>
        <v>Form Layout-2</v>
      </c>
      <c r="B165" s="42" t="s">
        <v>160</v>
      </c>
      <c r="C1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65" s="40">
        <v>503</v>
      </c>
      <c r="E165" s="40">
        <v>507</v>
      </c>
      <c r="F165" s="40">
        <v>6</v>
      </c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 hidden="1">
      <c r="A166" s="41" t="str">
        <f>[Table Name]&amp;"-"&amp;(COUNTIF($B$1:TableData[[#This Row],[Table Name]],TableData[[#This Row],[Table Name]])-1)</f>
        <v>Form Layout-3</v>
      </c>
      <c r="B166" s="42" t="s">
        <v>160</v>
      </c>
      <c r="C1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66" s="40">
        <v>503</v>
      </c>
      <c r="E166" s="42">
        <v>508</v>
      </c>
      <c r="F166" s="42">
        <v>6</v>
      </c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hidden="1">
      <c r="A167" s="41" t="str">
        <f>[Table Name]&amp;"-"&amp;(COUNTIF($B$1:TableData[[#This Row],[Table Name]],TableData[[#This Row],[Table Name]])-1)</f>
        <v>Resource Forms-4</v>
      </c>
      <c r="B167" s="42" t="s">
        <v>120</v>
      </c>
      <c r="C1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67" s="42">
        <v>305</v>
      </c>
      <c r="E167" s="42" t="s">
        <v>479</v>
      </c>
      <c r="F167" s="42" t="s">
        <v>480</v>
      </c>
      <c r="G167" s="42" t="s">
        <v>481</v>
      </c>
      <c r="H167" s="42" t="s">
        <v>481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</row>
    <row r="168" spans="1:18" hidden="1">
      <c r="A168" s="41" t="str">
        <f>[Table Name]&amp;"-"&amp;(COUNTIF($B$1:TableData[[#This Row],[Table Name]],TableData[[#This Row],[Table Name]])-1)</f>
        <v>Resource Form Fields-9</v>
      </c>
      <c r="B168" s="42" t="s">
        <v>122</v>
      </c>
      <c r="C1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68" s="42">
        <v>504</v>
      </c>
      <c r="E168" s="42" t="s">
        <v>94</v>
      </c>
      <c r="F168" s="42" t="s">
        <v>462</v>
      </c>
      <c r="G168" s="42" t="s">
        <v>483</v>
      </c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s="16" customFormat="1" hidden="1">
      <c r="A169" s="41" t="str">
        <f>[Table Name]&amp;"-"&amp;(COUNTIF($B$1:TableData[[#This Row],[Table Name]],TableData[[#This Row],[Table Name]])-1)</f>
        <v>Resource Form Fields-10</v>
      </c>
      <c r="B169" s="42" t="s">
        <v>122</v>
      </c>
      <c r="C1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69" s="42">
        <v>504</v>
      </c>
      <c r="E169" s="42" t="s">
        <v>95</v>
      </c>
      <c r="F169" s="42" t="s">
        <v>482</v>
      </c>
      <c r="G169" s="42" t="s">
        <v>484</v>
      </c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1:18" hidden="1">
      <c r="A170" s="41" t="str">
        <f>[Table Name]&amp;"-"&amp;(COUNTIF($B$1:TableData[[#This Row],[Table Name]],TableData[[#This Row],[Table Name]])-1)</f>
        <v>Resource Form Fields-11</v>
      </c>
      <c r="B170" s="42" t="s">
        <v>122</v>
      </c>
      <c r="C1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0" s="42">
        <v>504</v>
      </c>
      <c r="E170" s="42" t="s">
        <v>49</v>
      </c>
      <c r="F170" s="42" t="s">
        <v>489</v>
      </c>
      <c r="G170" s="42" t="s">
        <v>490</v>
      </c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hidden="1">
      <c r="A171" s="41" t="str">
        <f>[Table Name]&amp;"-"&amp;(COUNTIF($B$1:TableData[[#This Row],[Table Name]],TableData[[#This Row],[Table Name]])-1)</f>
        <v>Resource Form Field Data-9</v>
      </c>
      <c r="B171" s="42" t="s">
        <v>126</v>
      </c>
      <c r="C1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171" s="42">
        <v>509</v>
      </c>
      <c r="E171" s="42" t="s">
        <v>94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s="16" customFormat="1" hidden="1">
      <c r="A172" s="41" t="str">
        <f>[Table Name]&amp;"-"&amp;(COUNTIF($B$1:TableData[[#This Row],[Table Name]],TableData[[#This Row],[Table Name]])-1)</f>
        <v>Resource Form Field Data-10</v>
      </c>
      <c r="B172" s="42" t="s">
        <v>126</v>
      </c>
      <c r="C1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172" s="42">
        <v>510</v>
      </c>
      <c r="E172" s="42" t="s">
        <v>95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idden="1">
      <c r="A173" s="41" t="str">
        <f>[Table Name]&amp;"-"&amp;(COUNTIF($B$1:TableData[[#This Row],[Table Name]],TableData[[#This Row],[Table Name]])-1)</f>
        <v>Resource Form Field Data-11</v>
      </c>
      <c r="B173" s="42" t="s">
        <v>126</v>
      </c>
      <c r="C1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173" s="42">
        <v>511</v>
      </c>
      <c r="E173" s="42" t="s">
        <v>239</v>
      </c>
      <c r="F173" s="42">
        <v>518</v>
      </c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hidden="1">
      <c r="A174" s="39" t="str">
        <f>[Table Name]&amp;"-"&amp;(COUNTIF($B$1:TableData[[#This Row],[Table Name]],TableData[[#This Row],[Table Name]])-1)</f>
        <v>Resource Forms-5</v>
      </c>
      <c r="B174" s="40" t="s">
        <v>120</v>
      </c>
      <c r="C17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74" s="40">
        <v>305</v>
      </c>
      <c r="E174" s="40" t="s">
        <v>485</v>
      </c>
      <c r="F174" s="40" t="s">
        <v>486</v>
      </c>
      <c r="G174" s="40" t="s">
        <v>487</v>
      </c>
      <c r="H174" s="40" t="s">
        <v>488</v>
      </c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 hidden="1">
      <c r="A175" s="39" t="str">
        <f>[Table Name]&amp;"-"&amp;(COUNTIF($B$1:TableData[[#This Row],[Table Name]],TableData[[#This Row],[Table Name]])-1)</f>
        <v>Resource Form Fields-12</v>
      </c>
      <c r="B175" s="40" t="s">
        <v>122</v>
      </c>
      <c r="C17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5" s="40">
        <v>505</v>
      </c>
      <c r="E175" s="42" t="s">
        <v>94</v>
      </c>
      <c r="F175" s="42" t="s">
        <v>462</v>
      </c>
      <c r="G175" s="42" t="s">
        <v>483</v>
      </c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 spans="1:18" hidden="1">
      <c r="A176" s="39" t="str">
        <f>[Table Name]&amp;"-"&amp;(COUNTIF($B$1:TableData[[#This Row],[Table Name]],TableData[[#This Row],[Table Name]])-1)</f>
        <v>Resource Form Fields-13</v>
      </c>
      <c r="B176" s="40" t="s">
        <v>122</v>
      </c>
      <c r="C17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6" s="40">
        <v>505</v>
      </c>
      <c r="E176" s="42" t="s">
        <v>95</v>
      </c>
      <c r="F176" s="42" t="s">
        <v>482</v>
      </c>
      <c r="G176" s="42" t="s">
        <v>484</v>
      </c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</row>
    <row r="177" spans="1:18" hidden="1">
      <c r="A177" s="39" t="str">
        <f>[Table Name]&amp;"-"&amp;(COUNTIF($B$1:TableData[[#This Row],[Table Name]],TableData[[#This Row],[Table Name]])-1)</f>
        <v>Resource Form Field Data-12</v>
      </c>
      <c r="B177" s="40" t="s">
        <v>126</v>
      </c>
      <c r="C1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177" s="40">
        <v>512</v>
      </c>
      <c r="E177" s="42" t="s">
        <v>94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 hidden="1">
      <c r="A178" s="41" t="str">
        <f>[Table Name]&amp;"-"&amp;(COUNTIF($B$1:TableData[[#This Row],[Table Name]],TableData[[#This Row],[Table Name]])-1)</f>
        <v>Resource Form Field Data-13</v>
      </c>
      <c r="B178" s="42" t="s">
        <v>126</v>
      </c>
      <c r="C1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178" s="42">
        <v>513</v>
      </c>
      <c r="E178" s="42" t="s">
        <v>95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hidden="1">
      <c r="A179" s="41" t="str">
        <f>[Table Name]&amp;"-"&amp;(COUNTIF($B$1:TableData[[#This Row],[Table Name]],TableData[[#This Row],[Table Name]])-1)</f>
        <v>Resource Forms-6</v>
      </c>
      <c r="B179" s="40" t="s">
        <v>120</v>
      </c>
      <c r="C1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179" s="42">
        <v>307</v>
      </c>
      <c r="E179" s="42" t="s">
        <v>492</v>
      </c>
      <c r="F179" s="42" t="s">
        <v>493</v>
      </c>
      <c r="G179" s="42" t="s">
        <v>476</v>
      </c>
      <c r="H179" s="42" t="s">
        <v>476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</row>
    <row r="180" spans="1:18" hidden="1">
      <c r="A180" s="41" t="str">
        <f>[Table Name]&amp;"-"&amp;(COUNTIF($B$1:TableData[[#This Row],[Table Name]],TableData[[#This Row],[Table Name]])-1)</f>
        <v>Resource Form Fields-14</v>
      </c>
      <c r="B180" s="42" t="s">
        <v>122</v>
      </c>
      <c r="C1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0" s="42">
        <v>506</v>
      </c>
      <c r="E180" s="42" t="s">
        <v>209</v>
      </c>
      <c r="F180" s="42" t="s">
        <v>462</v>
      </c>
      <c r="G180" s="42" t="s">
        <v>292</v>
      </c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hidden="1">
      <c r="A181" s="41" t="str">
        <f>[Table Name]&amp;"-"&amp;(COUNTIF($B$1:TableData[[#This Row],[Table Name]],TableData[[#This Row],[Table Name]])-1)</f>
        <v>Resource Form Fields-15</v>
      </c>
      <c r="B181" s="42" t="s">
        <v>122</v>
      </c>
      <c r="C1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1" s="42">
        <v>506</v>
      </c>
      <c r="E181" s="42" t="s">
        <v>250</v>
      </c>
      <c r="F181" s="42" t="s">
        <v>466</v>
      </c>
      <c r="G181" s="42" t="s">
        <v>494</v>
      </c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1:18" hidden="1">
      <c r="A182" s="39" t="str">
        <f>[Table Name]&amp;"-"&amp;(COUNTIF($B$1:TableData[[#This Row],[Table Name]],TableData[[#This Row],[Table Name]])-1)</f>
        <v>Resource Form Field Data-14</v>
      </c>
      <c r="B182" s="40" t="s">
        <v>126</v>
      </c>
      <c r="C18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182" s="40">
        <v>514</v>
      </c>
      <c r="E182" s="42" t="s">
        <v>209</v>
      </c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 hidden="1">
      <c r="A183" s="41" t="str">
        <f>[Table Name]&amp;"-"&amp;(COUNTIF($B$1:TableData[[#This Row],[Table Name]],TableData[[#This Row],[Table Name]])-1)</f>
        <v>Resource Form Field Data-15</v>
      </c>
      <c r="B183" s="42" t="s">
        <v>126</v>
      </c>
      <c r="C1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183" s="40">
        <v>515</v>
      </c>
      <c r="E183" s="42" t="s">
        <v>250</v>
      </c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</row>
    <row r="184" spans="1:18" hidden="1">
      <c r="A184" s="41" t="str">
        <f>[Table Name]&amp;"-"&amp;(COUNTIF($B$1:TableData[[#This Row],[Table Name]],TableData[[#This Row],[Table Name]])-1)</f>
        <v>Field Options-3</v>
      </c>
      <c r="B184" s="42" t="s">
        <v>169</v>
      </c>
      <c r="C1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84" s="42">
        <v>515</v>
      </c>
      <c r="E184" s="42" t="s">
        <v>495</v>
      </c>
      <c r="F184" s="42"/>
      <c r="G184" s="42" t="s">
        <v>10</v>
      </c>
      <c r="H184" s="42" t="s">
        <v>94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hidden="1">
      <c r="A185" s="39" t="str">
        <f>[Table Name]&amp;"-"&amp;(COUNTIF($B$1:TableData[[#This Row],[Table Name]],TableData[[#This Row],[Table Name]])-1)</f>
        <v>Resource Forms-7</v>
      </c>
      <c r="B185" s="40" t="s">
        <v>120</v>
      </c>
      <c r="C18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185" s="40">
        <v>308</v>
      </c>
      <c r="E185" s="40" t="s">
        <v>496</v>
      </c>
      <c r="F185" s="40" t="s">
        <v>497</v>
      </c>
      <c r="G185" s="40" t="s">
        <v>498</v>
      </c>
      <c r="H185" s="40" t="s">
        <v>499</v>
      </c>
      <c r="I185" s="40"/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 hidden="1">
      <c r="A186" s="41" t="str">
        <f>[Table Name]&amp;"-"&amp;(COUNTIF($B$1:TableData[[#This Row],[Table Name]],TableData[[#This Row],[Table Name]])-1)</f>
        <v>Resource Form Fields-16</v>
      </c>
      <c r="B186" s="42" t="s">
        <v>122</v>
      </c>
      <c r="C18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6" s="42">
        <v>507</v>
      </c>
      <c r="E186" s="42" t="s">
        <v>209</v>
      </c>
      <c r="F186" s="42" t="s">
        <v>462</v>
      </c>
      <c r="G186" s="42" t="s">
        <v>292</v>
      </c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</row>
    <row r="187" spans="1:18" hidden="1">
      <c r="A187" s="41" t="str">
        <f>[Table Name]&amp;"-"&amp;(COUNTIF($B$1:TableData[[#This Row],[Table Name]],TableData[[#This Row],[Table Name]])-1)</f>
        <v>Resource Form Fields-17</v>
      </c>
      <c r="B187" s="42" t="s">
        <v>122</v>
      </c>
      <c r="C18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7" s="42">
        <v>507</v>
      </c>
      <c r="E187" s="42" t="s">
        <v>253</v>
      </c>
      <c r="F187" s="42" t="s">
        <v>482</v>
      </c>
      <c r="G187" s="42" t="s">
        <v>500</v>
      </c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hidden="1">
      <c r="A188" s="39" t="str">
        <f>[Table Name]&amp;"-"&amp;(COUNTIF($B$1:TableData[[#This Row],[Table Name]],TableData[[#This Row],[Table Name]])-1)</f>
        <v>Resource Form Field Data-16</v>
      </c>
      <c r="B188" s="42" t="s">
        <v>126</v>
      </c>
      <c r="C18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188" s="40">
        <v>516</v>
      </c>
      <c r="E188" s="42" t="s">
        <v>209</v>
      </c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 spans="1:18" hidden="1">
      <c r="A189" s="41" t="str">
        <f>[Table Name]&amp;"-"&amp;(COUNTIF($B$1:TableData[[#This Row],[Table Name]],TableData[[#This Row],[Table Name]])-1)</f>
        <v>Resource Form Field Data-17</v>
      </c>
      <c r="B189" s="42" t="s">
        <v>126</v>
      </c>
      <c r="C18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189" s="42">
        <v>517</v>
      </c>
      <c r="E189" s="42" t="s">
        <v>253</v>
      </c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hidden="1">
      <c r="A190" s="41" t="str">
        <f>[Table Name]&amp;"-"&amp;(COUNTIF($B$1:TableData[[#This Row],[Table Name]],TableData[[#This Row],[Table Name]])-1)</f>
        <v>Resource Data-1</v>
      </c>
      <c r="B190" s="42" t="s">
        <v>156</v>
      </c>
      <c r="C19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0" s="42">
        <v>304</v>
      </c>
      <c r="E190" s="42" t="s">
        <v>501</v>
      </c>
      <c r="F190" s="42" t="s">
        <v>502</v>
      </c>
      <c r="G190" s="42" t="s">
        <v>94</v>
      </c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</row>
    <row r="191" spans="1:18" hidden="1">
      <c r="A191" s="41" t="str">
        <f>[Table Name]&amp;"-"&amp;(COUNTIF($B$1:TableData[[#This Row],[Table Name]],TableData[[#This Row],[Table Name]])-1)</f>
        <v>Resource Data Relation-1</v>
      </c>
      <c r="B191" s="42" t="s">
        <v>503</v>
      </c>
      <c r="C1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1" s="42">
        <v>501</v>
      </c>
      <c r="E191" s="42">
        <v>511</v>
      </c>
      <c r="F191" s="42">
        <v>518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hidden="1">
      <c r="A192" s="41" t="str">
        <f>[Table Name]&amp;"-"&amp;(COUNTIF($B$1:TableData[[#This Row],[Table Name]],TableData[[#This Row],[Table Name]])-1)</f>
        <v>Resource Data Relation-2</v>
      </c>
      <c r="B192" s="42" t="s">
        <v>503</v>
      </c>
      <c r="C19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2" s="42">
        <v>501</v>
      </c>
      <c r="E192" s="42">
        <v>512</v>
      </c>
      <c r="F192" s="42">
        <v>518</v>
      </c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</row>
    <row r="193" spans="1:18" hidden="1">
      <c r="A193" s="41" t="str">
        <f>[Table Name]&amp;"-"&amp;(COUNTIF($B$1:TableData[[#This Row],[Table Name]],TableData[[#This Row],[Table Name]])-1)</f>
        <v>Data View Section-1</v>
      </c>
      <c r="B193" s="42" t="s">
        <v>162</v>
      </c>
      <c r="C19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3" s="42">
        <v>501</v>
      </c>
      <c r="E193" s="42"/>
      <c r="F193" s="42" t="s">
        <v>94</v>
      </c>
      <c r="G193" s="42"/>
      <c r="H193" s="42">
        <v>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hidden="1">
      <c r="A194" s="41" t="str">
        <f>[Table Name]&amp;"-"&amp;(COUNTIF($B$1:TableData[[#This Row],[Table Name]],TableData[[#This Row],[Table Name]])-1)</f>
        <v>Data View Section items-1</v>
      </c>
      <c r="B194" s="42" t="s">
        <v>504</v>
      </c>
      <c r="C1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194" s="42">
        <v>501</v>
      </c>
      <c r="E194" s="42" t="s">
        <v>477</v>
      </c>
      <c r="F194" s="42" t="s">
        <v>167</v>
      </c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</row>
    <row r="195" spans="1:18" hidden="1">
      <c r="A195" s="41" t="str">
        <f>[Table Name]&amp;"-"&amp;(COUNTIF($B$1:TableData[[#This Row],[Table Name]],TableData[[#This Row],[Table Name]])-1)</f>
        <v>Data View Section items-2</v>
      </c>
      <c r="B195" s="42" t="s">
        <v>504</v>
      </c>
      <c r="C19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5" s="42">
        <v>501</v>
      </c>
      <c r="E195" s="42" t="s">
        <v>478</v>
      </c>
      <c r="F195" s="42" t="s">
        <v>218</v>
      </c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hidden="1">
      <c r="A196" s="41" t="str">
        <f>[Table Name]&amp;"-"&amp;(COUNTIF($B$1:TableData[[#This Row],[Table Name]],TableData[[#This Row],[Table Name]])-1)</f>
        <v>Data View Section-2</v>
      </c>
      <c r="B196" s="42" t="s">
        <v>162</v>
      </c>
      <c r="C19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196" s="42">
        <v>501</v>
      </c>
      <c r="E196" s="42" t="s">
        <v>505</v>
      </c>
      <c r="F196" s="42"/>
      <c r="G196" s="42">
        <v>511</v>
      </c>
      <c r="H196" s="42">
        <v>6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</row>
    <row r="197" spans="1:18" hidden="1">
      <c r="A197" s="41" t="str">
        <f>[Table Name]&amp;"-"&amp;(COUNTIF($B$1:TableData[[#This Row],[Table Name]],TableData[[#This Row],[Table Name]])-1)</f>
        <v>Data View Section items-3</v>
      </c>
      <c r="B197" s="42" t="s">
        <v>504</v>
      </c>
      <c r="C1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197" s="42">
        <v>502</v>
      </c>
      <c r="E197" s="42" t="s">
        <v>0</v>
      </c>
      <c r="F197" s="42" t="s">
        <v>94</v>
      </c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idden="1">
      <c r="A198" s="41" t="str">
        <f>[Table Name]&amp;"-"&amp;(COUNTIF($B$1:TableData[[#This Row],[Table Name]],TableData[[#This Row],[Table Name]])-1)</f>
        <v>Data View Section items-4</v>
      </c>
      <c r="B198" s="42" t="s">
        <v>504</v>
      </c>
      <c r="C1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198" s="42">
        <v>502</v>
      </c>
      <c r="E198" s="42" t="s">
        <v>455</v>
      </c>
      <c r="F198" s="42" t="s">
        <v>95</v>
      </c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</row>
    <row r="199" spans="1:18" hidden="1">
      <c r="A199" s="41" t="str">
        <f>[Table Name]&amp;"-"&amp;(COUNTIF($B$1:TableData[[#This Row],[Table Name]],TableData[[#This Row],[Table Name]])-1)</f>
        <v>Data View Section items-5</v>
      </c>
      <c r="B199" s="42" t="s">
        <v>504</v>
      </c>
      <c r="C1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199" s="42">
        <v>502</v>
      </c>
      <c r="E199" s="42" t="s">
        <v>288</v>
      </c>
      <c r="F199" s="42" t="s">
        <v>94</v>
      </c>
      <c r="G199" s="42">
        <v>518</v>
      </c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hidden="1">
      <c r="A200" s="41" t="str">
        <f>[Table Name]&amp;"-"&amp;(COUNTIF($B$1:TableData[[#This Row],[Table Name]],TableData[[#This Row],[Table Name]])-1)</f>
        <v>Data View Section-3</v>
      </c>
      <c r="B200" s="42" t="s">
        <v>162</v>
      </c>
      <c r="C2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0" s="42">
        <v>501</v>
      </c>
      <c r="E200" s="42" t="s">
        <v>506</v>
      </c>
      <c r="F200" s="42"/>
      <c r="G200" s="42">
        <v>512</v>
      </c>
      <c r="H200" s="42">
        <v>6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hidden="1">
      <c r="A201" s="39" t="str">
        <f>[Table Name]&amp;"-"&amp;(COUNTIF($B$1:TableData[[#This Row],[Table Name]],TableData[[#This Row],[Table Name]])-1)</f>
        <v>Data View Section items-6</v>
      </c>
      <c r="B201" s="40" t="s">
        <v>504</v>
      </c>
      <c r="C20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1" s="40">
        <v>503</v>
      </c>
      <c r="E201" s="42" t="s">
        <v>0</v>
      </c>
      <c r="F201" s="42" t="s">
        <v>94</v>
      </c>
      <c r="G201" s="42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 hidden="1">
      <c r="A202" s="39" t="str">
        <f>[Table Name]&amp;"-"&amp;(COUNTIF($B$1:TableData[[#This Row],[Table Name]],TableData[[#This Row],[Table Name]])-1)</f>
        <v>Data View Section items-7</v>
      </c>
      <c r="B202" s="40" t="s">
        <v>504</v>
      </c>
      <c r="C20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02" s="40">
        <v>503</v>
      </c>
      <c r="E202" s="42" t="s">
        <v>455</v>
      </c>
      <c r="F202" s="42" t="s">
        <v>95</v>
      </c>
      <c r="G202" s="42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 hidden="1">
      <c r="A203" s="41" t="str">
        <f>[Table Name]&amp;"-"&amp;(COUNTIF($B$1:TableData[[#This Row],[Table Name]],TableData[[#This Row],[Table Name]])-1)</f>
        <v>Data View Section items-8</v>
      </c>
      <c r="B203" s="42" t="s">
        <v>504</v>
      </c>
      <c r="C2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03" s="40">
        <v>503</v>
      </c>
      <c r="E203" s="42" t="s">
        <v>288</v>
      </c>
      <c r="F203" s="42" t="s">
        <v>94</v>
      </c>
      <c r="G203" s="42">
        <v>518</v>
      </c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</row>
    <row r="204" spans="1:18" hidden="1">
      <c r="A204" s="41" t="str">
        <f>[Table Name]&amp;"-"&amp;(COUNTIF($B$1:TableData[[#This Row],[Table Name]],TableData[[#This Row],[Table Name]])-1)</f>
        <v>Resource Data-2</v>
      </c>
      <c r="B204" s="42" t="s">
        <v>156</v>
      </c>
      <c r="C2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04" s="42">
        <v>303</v>
      </c>
      <c r="E204" s="42" t="s">
        <v>507</v>
      </c>
      <c r="F204" s="42" t="s">
        <v>508</v>
      </c>
      <c r="G204" s="42" t="s">
        <v>223</v>
      </c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>
      <c r="A205" s="41" t="str">
        <f>[Table Name]&amp;"-"&amp;(COUNTIF($B$1:TableData[[#This Row],[Table Name]],TableData[[#This Row],[Table Name]])-1)</f>
        <v>Resource Scopes-6</v>
      </c>
      <c r="B205" s="42" t="s">
        <v>115</v>
      </c>
      <c r="C20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05" s="42">
        <v>303</v>
      </c>
      <c r="E205" s="42" t="s">
        <v>509</v>
      </c>
      <c r="F205" s="42" t="s">
        <v>510</v>
      </c>
      <c r="G205" s="42" t="s">
        <v>511</v>
      </c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idden="1">
      <c r="A206" s="41" t="str">
        <f>[Table Name]&amp;"-"&amp;(COUNTIF($B$1:TableData[[#This Row],[Table Name]],TableData[[#This Row],[Table Name]])-1)</f>
        <v>Resource Data-3</v>
      </c>
      <c r="B206" s="42" t="s">
        <v>156</v>
      </c>
      <c r="C2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6" s="42">
        <v>305</v>
      </c>
      <c r="E206" s="42" t="s">
        <v>512</v>
      </c>
      <c r="F206" s="42" t="s">
        <v>513</v>
      </c>
      <c r="G206" s="42" t="s">
        <v>94</v>
      </c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</row>
    <row r="207" spans="1:18" hidden="1">
      <c r="A207" s="41" t="str">
        <f>[Table Name]&amp;"-"&amp;(COUNTIF($B$1:TableData[[#This Row],[Table Name]],TableData[[#This Row],[Table Name]])-1)</f>
        <v>Resource Data Relation-3</v>
      </c>
      <c r="B207" s="42" t="s">
        <v>503</v>
      </c>
      <c r="C2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07" s="42">
        <v>503</v>
      </c>
      <c r="E207" s="42">
        <v>513</v>
      </c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1:18" hidden="1">
      <c r="A208" s="41" t="str">
        <f>[Table Name]&amp;"-"&amp;(COUNTIF($B$1:TableData[[#This Row],[Table Name]],TableData[[#This Row],[Table Name]])-1)</f>
        <v>Resource Data Relation-4</v>
      </c>
      <c r="B208" s="42" t="s">
        <v>503</v>
      </c>
      <c r="C20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08" s="42">
        <v>503</v>
      </c>
      <c r="E208" s="42">
        <v>514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</row>
    <row r="209" spans="1:18" hidden="1">
      <c r="A209" s="41" t="str">
        <f>[Table Name]&amp;"-"&amp;(COUNTIF($B$1:TableData[[#This Row],[Table Name]],TableData[[#This Row],[Table Name]])-1)</f>
        <v>Resource Data Relation-5</v>
      </c>
      <c r="B209" s="42" t="s">
        <v>503</v>
      </c>
      <c r="C2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09" s="42">
        <v>503</v>
      </c>
      <c r="E209" s="42">
        <v>515</v>
      </c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1:18" hidden="1">
      <c r="A210" s="41" t="str">
        <f>[Table Name]&amp;"-"&amp;(COUNTIF($B$1:TableData[[#This Row],[Table Name]],TableData[[#This Row],[Table Name]])-1)</f>
        <v>Resource Data Relation-6</v>
      </c>
      <c r="B210" s="42" t="s">
        <v>503</v>
      </c>
      <c r="C2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10" s="42">
        <v>503</v>
      </c>
      <c r="E210" s="42">
        <v>516</v>
      </c>
      <c r="F210" s="42">
        <v>521</v>
      </c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</row>
    <row r="211" spans="1:18" s="16" customFormat="1" hidden="1">
      <c r="A211" s="41" t="str">
        <f>[Table Name]&amp;"-"&amp;(COUNTIF($B$1:TableData[[#This Row],[Table Name]],TableData[[#This Row],[Table Name]])-1)</f>
        <v>Resource Data Relation-7</v>
      </c>
      <c r="B211" s="42" t="s">
        <v>503</v>
      </c>
      <c r="C21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11" s="42">
        <v>503</v>
      </c>
      <c r="E211" s="42">
        <v>517</v>
      </c>
      <c r="F211" s="42">
        <v>526</v>
      </c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</row>
    <row r="212" spans="1:18" s="16" customFormat="1" hidden="1">
      <c r="A212" s="41" t="str">
        <f>[Table Name]&amp;"-"&amp;(COUNTIF($B$1:TableData[[#This Row],[Table Name]],TableData[[#This Row],[Table Name]])-1)</f>
        <v>Resource Data Relation-8</v>
      </c>
      <c r="B212" s="42" t="s">
        <v>503</v>
      </c>
      <c r="C21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12" s="42">
        <v>503</v>
      </c>
      <c r="E212" s="42">
        <v>517</v>
      </c>
      <c r="F212" s="42">
        <v>523</v>
      </c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</row>
    <row r="213" spans="1:18" hidden="1">
      <c r="A213" s="41" t="str">
        <f>[Table Name]&amp;"-"&amp;(COUNTIF($B$1:TableData[[#This Row],[Table Name]],TableData[[#This Row],[Table Name]])-1)</f>
        <v>Resource Data Relation-9</v>
      </c>
      <c r="B213" s="42" t="s">
        <v>503</v>
      </c>
      <c r="C2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3" s="42">
        <v>503</v>
      </c>
      <c r="E213" s="42">
        <v>517</v>
      </c>
      <c r="F213" s="42">
        <v>524</v>
      </c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idden="1">
      <c r="A214" s="41" t="str">
        <f>[Table Name]&amp;"-"&amp;(COUNTIF($B$1:TableData[[#This Row],[Table Name]],TableData[[#This Row],[Table Name]])-1)</f>
        <v>Data View Section-4</v>
      </c>
      <c r="B214" s="42" t="s">
        <v>162</v>
      </c>
      <c r="C2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14" s="42">
        <v>503</v>
      </c>
      <c r="E214" s="42"/>
      <c r="F214" s="42" t="s">
        <v>94</v>
      </c>
      <c r="G214" s="42"/>
      <c r="H214" s="42">
        <v>12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s="16" customFormat="1" hidden="1">
      <c r="A215" s="41" t="str">
        <f>[Table Name]&amp;"-"&amp;(COUNTIF($B$1:TableData[[#This Row],[Table Name]],TableData[[#This Row],[Table Name]])-1)</f>
        <v>Data View Section items-9</v>
      </c>
      <c r="B215" s="42" t="s">
        <v>504</v>
      </c>
      <c r="C2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15" s="42">
        <v>504</v>
      </c>
      <c r="E215" s="42" t="s">
        <v>325</v>
      </c>
      <c r="F215" s="42" t="s">
        <v>94</v>
      </c>
      <c r="G215" s="42">
        <v>513</v>
      </c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</row>
    <row r="216" spans="1:18" hidden="1">
      <c r="A216" s="41" t="str">
        <f>[Table Name]&amp;"-"&amp;(COUNTIF($B$1:TableData[[#This Row],[Table Name]],TableData[[#This Row],[Table Name]])-1)</f>
        <v>Data View Section items-10</v>
      </c>
      <c r="B216" s="42" t="s">
        <v>504</v>
      </c>
      <c r="C2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16" s="42">
        <v>504</v>
      </c>
      <c r="E216" s="42" t="s">
        <v>515</v>
      </c>
      <c r="F216" s="42" t="s">
        <v>223</v>
      </c>
      <c r="G216" s="42">
        <v>514</v>
      </c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</row>
    <row r="217" spans="1:18" hidden="1">
      <c r="A217" s="41" t="str">
        <f>[Table Name]&amp;"-"&amp;(COUNTIF($B$1:TableData[[#This Row],[Table Name]],TableData[[#This Row],[Table Name]])-1)</f>
        <v>Data View Section items-11</v>
      </c>
      <c r="B217" s="42" t="s">
        <v>504</v>
      </c>
      <c r="C21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17" s="42">
        <v>504</v>
      </c>
      <c r="E217" s="42" t="s">
        <v>455</v>
      </c>
      <c r="F217" s="42" t="s">
        <v>95</v>
      </c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1:18" hidden="1">
      <c r="A218" s="41" t="str">
        <f>[Table Name]&amp;"-"&amp;(COUNTIF($B$1:TableData[[#This Row],[Table Name]],TableData[[#This Row],[Table Name]])-1)</f>
        <v>Data View Section-5</v>
      </c>
      <c r="B218" s="42" t="s">
        <v>162</v>
      </c>
      <c r="C21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18" s="42">
        <v>503</v>
      </c>
      <c r="E218" s="42" t="s">
        <v>514</v>
      </c>
      <c r="F218" s="42"/>
      <c r="G218" s="42">
        <v>515</v>
      </c>
      <c r="H218" s="42">
        <v>12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</row>
    <row r="219" spans="1:18" hidden="1">
      <c r="A219" s="41" t="str">
        <f>[Table Name]&amp;"-"&amp;(COUNTIF($B$1:TableData[[#This Row],[Table Name]],TableData[[#This Row],[Table Name]])-1)</f>
        <v>Data View Section items-12</v>
      </c>
      <c r="B219" s="42" t="s">
        <v>504</v>
      </c>
      <c r="C2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19" s="42">
        <v>505</v>
      </c>
      <c r="E219" s="42" t="s">
        <v>0</v>
      </c>
      <c r="F219" s="42" t="s">
        <v>94</v>
      </c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</row>
    <row r="220" spans="1:18" hidden="1">
      <c r="A220" s="41" t="str">
        <f>[Table Name]&amp;"-"&amp;(COUNTIF($B$1:TableData[[#This Row],[Table Name]],TableData[[#This Row],[Table Name]])-1)</f>
        <v>Data View Section items-13</v>
      </c>
      <c r="B220" s="42" t="s">
        <v>504</v>
      </c>
      <c r="C2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20" s="42">
        <v>505</v>
      </c>
      <c r="E220" s="42" t="s">
        <v>453</v>
      </c>
      <c r="F220" s="42" t="s">
        <v>167</v>
      </c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hidden="1">
      <c r="A221" s="41" t="str">
        <f>[Table Name]&amp;"-"&amp;(COUNTIF($B$1:TableData[[#This Row],[Table Name]],TableData[[#This Row],[Table Name]])-1)</f>
        <v>Data View Section items-14</v>
      </c>
      <c r="B221" s="42" t="s">
        <v>504</v>
      </c>
      <c r="C22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21" s="42">
        <v>505</v>
      </c>
      <c r="E221" s="42" t="s">
        <v>454</v>
      </c>
      <c r="F221" s="42" t="s">
        <v>218</v>
      </c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1:18" hidden="1">
      <c r="A222" s="41" t="str">
        <f>[Table Name]&amp;"-"&amp;(COUNTIF($B$1:TableData[[#This Row],[Table Name]],TableData[[#This Row],[Table Name]])-1)</f>
        <v>Data View Section-6</v>
      </c>
      <c r="B222" s="42" t="s">
        <v>162</v>
      </c>
      <c r="C22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22" s="42">
        <v>503</v>
      </c>
      <c r="E222" s="42" t="s">
        <v>288</v>
      </c>
      <c r="F222" s="42"/>
      <c r="G222" s="42">
        <v>517</v>
      </c>
      <c r="H222" s="42">
        <v>12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idden="1">
      <c r="A223" s="41" t="str">
        <f>[Table Name]&amp;"-"&amp;(COUNTIF($B$1:TableData[[#This Row],[Table Name]],TableData[[#This Row],[Table Name]])-1)</f>
        <v>Data View Section items-15</v>
      </c>
      <c r="B223" s="42" t="s">
        <v>504</v>
      </c>
      <c r="C2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23" s="42">
        <v>506</v>
      </c>
      <c r="E223" s="42" t="s">
        <v>283</v>
      </c>
      <c r="F223" s="42" t="s">
        <v>94</v>
      </c>
      <c r="G223" s="42">
        <v>526</v>
      </c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</row>
    <row r="224" spans="1:18" hidden="1">
      <c r="A224" s="41" t="str">
        <f>[Table Name]&amp;"-"&amp;(COUNTIF($B$1:TableData[[#This Row],[Table Name]],TableData[[#This Row],[Table Name]])-1)</f>
        <v>Data View Section items-16</v>
      </c>
      <c r="B224" s="42" t="s">
        <v>504</v>
      </c>
      <c r="C2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24" s="42">
        <v>506</v>
      </c>
      <c r="E224" s="42" t="s">
        <v>516</v>
      </c>
      <c r="F224" s="42" t="s">
        <v>94</v>
      </c>
      <c r="G224" s="42">
        <v>523</v>
      </c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</row>
    <row r="225" spans="1:18" hidden="1">
      <c r="A225" s="41" t="str">
        <f>[Table Name]&amp;"-"&amp;(COUNTIF($B$1:TableData[[#This Row],[Table Name]],TableData[[#This Row],[Table Name]])-1)</f>
        <v>Data View Section items-17</v>
      </c>
      <c r="B225" s="42" t="s">
        <v>504</v>
      </c>
      <c r="C2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25" s="42">
        <v>506</v>
      </c>
      <c r="E225" s="42" t="s">
        <v>517</v>
      </c>
      <c r="F225" s="42" t="s">
        <v>94</v>
      </c>
      <c r="G225" s="42">
        <v>524</v>
      </c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1:18" hidden="1">
      <c r="A226" s="41" t="str">
        <f>[Table Name]&amp;"-"&amp;(COUNTIF($B$1:TableData[[#This Row],[Table Name]],TableData[[#This Row],[Table Name]])-1)</f>
        <v>Data View Section-7</v>
      </c>
      <c r="B226" s="42" t="s">
        <v>162</v>
      </c>
      <c r="C2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26" s="42">
        <v>503</v>
      </c>
      <c r="E226" s="42" t="s">
        <v>451</v>
      </c>
      <c r="F226" s="42"/>
      <c r="G226" s="42">
        <v>516</v>
      </c>
      <c r="H226" s="42">
        <v>12</v>
      </c>
      <c r="I226" s="42"/>
      <c r="J226" s="42"/>
      <c r="K226" s="42"/>
      <c r="L226" s="42"/>
      <c r="M226" s="42"/>
      <c r="N226" s="42"/>
      <c r="O226" s="42"/>
      <c r="P226" s="42"/>
      <c r="Q226" s="42"/>
      <c r="R226" s="42"/>
    </row>
    <row r="227" spans="1:18" hidden="1">
      <c r="A227" s="41" t="str">
        <f>[Table Name]&amp;"-"&amp;(COUNTIF($B$1:TableData[[#This Row],[Table Name]],TableData[[#This Row],[Table Name]])-1)</f>
        <v>Data View Section items-18</v>
      </c>
      <c r="B227" s="42" t="s">
        <v>504</v>
      </c>
      <c r="C2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27" s="42">
        <v>507</v>
      </c>
      <c r="E227" s="42" t="s">
        <v>518</v>
      </c>
      <c r="F227" s="42" t="s">
        <v>253</v>
      </c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</row>
    <row r="228" spans="1:18" hidden="1">
      <c r="A228" s="41" t="str">
        <f>[Table Name]&amp;"-"&amp;(COUNTIF($B$1:TableData[[#This Row],[Table Name]],TableData[[#This Row],[Table Name]])-1)</f>
        <v>Data View Section items-19</v>
      </c>
      <c r="B228" s="42" t="s">
        <v>504</v>
      </c>
      <c r="C2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28" s="42">
        <v>507</v>
      </c>
      <c r="E228" s="42" t="s">
        <v>325</v>
      </c>
      <c r="F228" s="42" t="s">
        <v>94</v>
      </c>
      <c r="G228" s="42">
        <v>521</v>
      </c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</row>
    <row r="229" spans="1:18" hidden="1">
      <c r="A229" s="41" t="str">
        <f>[Table Name]&amp;"-"&amp;(COUNTIF($B$1:TableData[[#This Row],[Table Name]],TableData[[#This Row],[Table Name]])-1)</f>
        <v>Resource List Search-1</v>
      </c>
      <c r="B229" s="42" t="s">
        <v>178</v>
      </c>
      <c r="C2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29" s="42">
        <v>501</v>
      </c>
      <c r="E229" s="42" t="s">
        <v>94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1:18" hidden="1">
      <c r="A230" s="41" t="str">
        <f>[Table Name]&amp;"-"&amp;(COUNTIF($B$1:TableData[[#This Row],[Table Name]],TableData[[#This Row],[Table Name]])-1)</f>
        <v>Resource List Search-2</v>
      </c>
      <c r="B230" s="42" t="s">
        <v>178</v>
      </c>
      <c r="C2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30" s="42">
        <v>502</v>
      </c>
      <c r="E230" s="42" t="s">
        <v>94</v>
      </c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idden="1">
      <c r="A231" s="41" t="str">
        <f>[Table Name]&amp;"-"&amp;(COUNTIF($B$1:TableData[[#This Row],[Table Name]],TableData[[#This Row],[Table Name]])-1)</f>
        <v>Resource List Search-3</v>
      </c>
      <c r="B231" s="42" t="s">
        <v>178</v>
      </c>
      <c r="C2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31" s="42">
        <v>503</v>
      </c>
      <c r="E231" s="42" t="s">
        <v>94</v>
      </c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</row>
    <row r="232" spans="1:18" hidden="1">
      <c r="A232" s="41" t="str">
        <f>[Table Name]&amp;"-"&amp;(COUNTIF($B$1:TableData[[#This Row],[Table Name]],TableData[[#This Row],[Table Name]])-1)</f>
        <v>Resource List Search-4</v>
      </c>
      <c r="B232" s="42" t="s">
        <v>178</v>
      </c>
      <c r="C23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32" s="42">
        <v>504</v>
      </c>
      <c r="E232" s="42" t="s">
        <v>94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</row>
    <row r="233" spans="1:18" hidden="1">
      <c r="A233" s="41" t="str">
        <f>[Table Name]&amp;"-"&amp;(COUNTIF($B$1:TableData[[#This Row],[Table Name]],TableData[[#This Row],[Table Name]])-1)</f>
        <v>Resource List Search-5</v>
      </c>
      <c r="B233" s="42" t="s">
        <v>178</v>
      </c>
      <c r="C23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33" s="42">
        <v>505</v>
      </c>
      <c r="E233" s="42" t="s">
        <v>95</v>
      </c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1:18" hidden="1">
      <c r="A234" s="41" t="str">
        <f>[Table Name]&amp;"-"&amp;(COUNTIF($B$1:TableData[[#This Row],[Table Name]],TableData[[#This Row],[Table Name]])-1)</f>
        <v>Resource List Search-6</v>
      </c>
      <c r="B234" s="42" t="s">
        <v>178</v>
      </c>
      <c r="C23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34" s="42">
        <v>506</v>
      </c>
      <c r="E234" s="42" t="s">
        <v>94</v>
      </c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18" hidden="1">
      <c r="A235" s="41" t="str">
        <f>[Table Name]&amp;"-"&amp;(COUNTIF($B$1:TableData[[#This Row],[Table Name]],TableData[[#This Row],[Table Name]])-1)</f>
        <v>Resource List Search-7</v>
      </c>
      <c r="B235" s="42" t="s">
        <v>178</v>
      </c>
      <c r="C23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35" s="42">
        <v>506</v>
      </c>
      <c r="E235" s="42" t="s">
        <v>167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</row>
    <row r="236" spans="1:18" hidden="1">
      <c r="A236" s="41" t="str">
        <f>[Table Name]&amp;"-"&amp;(COUNTIF($B$1:TableData[[#This Row],[Table Name]],TableData[[#This Row],[Table Name]])-1)</f>
        <v>Resource List Search-8</v>
      </c>
      <c r="B236" s="42" t="s">
        <v>178</v>
      </c>
      <c r="C23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36" s="42">
        <v>506</v>
      </c>
      <c r="E236" s="42" t="s">
        <v>218</v>
      </c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hidden="1">
      <c r="A237" s="41" t="str">
        <f>[Table Name]&amp;"-"&amp;(COUNTIF($B$1:TableData[[#This Row],[Table Name]],TableData[[#This Row],[Table Name]])-1)</f>
        <v>Resource List Search-9</v>
      </c>
      <c r="B237" s="42" t="s">
        <v>178</v>
      </c>
      <c r="C23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37" s="42">
        <v>507</v>
      </c>
      <c r="E237" s="42" t="s">
        <v>94</v>
      </c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1:18" hidden="1">
      <c r="A238" s="41" t="str">
        <f>[Table Name]&amp;"-"&amp;(COUNTIF($B$1:TableData[[#This Row],[Table Name]],TableData[[#This Row],[Table Name]])-1)</f>
        <v>Resource List Search-10</v>
      </c>
      <c r="B238" s="42" t="s">
        <v>178</v>
      </c>
      <c r="C23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38" s="42">
        <v>507</v>
      </c>
      <c r="E238" s="42" t="s">
        <v>95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idden="1">
      <c r="A239" s="41" t="str">
        <f>[Table Name]&amp;"-"&amp;(COUNTIF($B$1:TableData[[#This Row],[Table Name]],TableData[[#This Row],[Table Name]])-1)</f>
        <v>Resource List Search-11</v>
      </c>
      <c r="B239" s="42" t="s">
        <v>178</v>
      </c>
      <c r="C23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39" s="42">
        <v>508</v>
      </c>
      <c r="E239" s="42" t="s">
        <v>94</v>
      </c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</row>
    <row r="240" spans="1:18" hidden="1">
      <c r="A240" s="41" t="str">
        <f>[Table Name]&amp;"-"&amp;(COUNTIF($B$1:TableData[[#This Row],[Table Name]],TableData[[#This Row],[Table Name]])-1)</f>
        <v>Resource List Search-12</v>
      </c>
      <c r="B240" s="42" t="s">
        <v>178</v>
      </c>
      <c r="C24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40" s="42">
        <v>508</v>
      </c>
      <c r="E240" s="42" t="s">
        <v>95</v>
      </c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</row>
    <row r="241" spans="1:18" hidden="1">
      <c r="A241" s="41" t="str">
        <f>[Table Name]&amp;"-"&amp;(COUNTIF($B$1:TableData[[#This Row],[Table Name]],TableData[[#This Row],[Table Name]])-1)</f>
        <v>Resource List Search-13</v>
      </c>
      <c r="B241" s="42" t="s">
        <v>178</v>
      </c>
      <c r="C24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41" s="42">
        <v>509</v>
      </c>
      <c r="E241" s="42" t="s">
        <v>253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hidden="1">
      <c r="A242" s="41" t="str">
        <f>[Table Name]&amp;"-"&amp;(COUNTIF($B$1:TableData[[#This Row],[Table Name]],TableData[[#This Row],[Table Name]])-1)</f>
        <v>Resource Actions-1</v>
      </c>
      <c r="B242" s="42" t="s">
        <v>133</v>
      </c>
      <c r="C24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2" s="42">
        <v>301</v>
      </c>
      <c r="E242" s="42" t="s">
        <v>519</v>
      </c>
      <c r="F242" s="42" t="s">
        <v>520</v>
      </c>
      <c r="G242" s="42" t="s">
        <v>434</v>
      </c>
      <c r="H242" s="42"/>
      <c r="I242" s="42" t="s">
        <v>434</v>
      </c>
      <c r="J242" s="42"/>
      <c r="K242" s="42"/>
      <c r="L242" s="42"/>
      <c r="M242" s="42"/>
      <c r="N242" s="42"/>
      <c r="O242" s="42"/>
      <c r="P242" s="42"/>
      <c r="Q242" s="42"/>
      <c r="R242" s="42"/>
    </row>
    <row r="243" spans="1:18" hidden="1">
      <c r="A243" s="41" t="str">
        <f>[Table Name]&amp;"-"&amp;(COUNTIF($B$1:TableData[[#This Row],[Table Name]],TableData[[#This Row],[Table Name]])-1)</f>
        <v>Resource Action Method-1</v>
      </c>
      <c r="B243" s="42" t="s">
        <v>137</v>
      </c>
      <c r="C24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43" s="42">
        <v>501</v>
      </c>
      <c r="E243" s="42" t="s">
        <v>521</v>
      </c>
      <c r="F243" s="42"/>
      <c r="G243" s="42">
        <v>501</v>
      </c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</row>
    <row r="244" spans="1:18" hidden="1">
      <c r="A244" s="39" t="str">
        <f>[Table Name]&amp;"-"&amp;(COUNTIF($B$1:TableData[[#This Row],[Table Name]],TableData[[#This Row],[Table Name]])-1)</f>
        <v>Resource Actions-2</v>
      </c>
      <c r="B244" s="42" t="s">
        <v>133</v>
      </c>
      <c r="C24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4" s="40">
        <v>301</v>
      </c>
      <c r="E244" s="42" t="s">
        <v>522</v>
      </c>
      <c r="F244" s="42" t="s">
        <v>523</v>
      </c>
      <c r="G244" s="42" t="s">
        <v>437</v>
      </c>
      <c r="H244" s="42"/>
      <c r="I244" s="42" t="s">
        <v>437</v>
      </c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 hidden="1">
      <c r="A245" s="41" t="str">
        <f>[Table Name]&amp;"-"&amp;(COUNTIF($B$1:TableData[[#This Row],[Table Name]],TableData[[#This Row],[Table Name]])-1)</f>
        <v>Resource Action Method-2</v>
      </c>
      <c r="B245" s="42" t="s">
        <v>137</v>
      </c>
      <c r="C24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45" s="42">
        <v>502</v>
      </c>
      <c r="E245" s="42" t="s">
        <v>521</v>
      </c>
      <c r="F245" s="42"/>
      <c r="G245" s="42">
        <v>502</v>
      </c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</row>
    <row r="246" spans="1:18" hidden="1">
      <c r="A246" s="39" t="str">
        <f>[Table Name]&amp;"-"&amp;(COUNTIF($B$1:TableData[[#This Row],[Table Name]],TableData[[#This Row],[Table Name]])-1)</f>
        <v>Resource Actions-3</v>
      </c>
      <c r="B246" s="42" t="s">
        <v>133</v>
      </c>
      <c r="C24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6" s="40">
        <v>301</v>
      </c>
      <c r="E246" s="42" t="s">
        <v>524</v>
      </c>
      <c r="F246" s="42" t="s">
        <v>528</v>
      </c>
      <c r="G246" s="42" t="s">
        <v>525</v>
      </c>
      <c r="H246" s="42"/>
      <c r="I246" s="42" t="s">
        <v>400</v>
      </c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 hidden="1">
      <c r="A247" s="41" t="str">
        <f>[Table Name]&amp;"-"&amp;(COUNTIF($B$1:TableData[[#This Row],[Table Name]],TableData[[#This Row],[Table Name]])-1)</f>
        <v>Resource Action Method-3</v>
      </c>
      <c r="B247" s="42" t="s">
        <v>137</v>
      </c>
      <c r="C24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47" s="42">
        <v>503</v>
      </c>
      <c r="E247" s="42" t="s">
        <v>521</v>
      </c>
      <c r="F247" s="42"/>
      <c r="G247" s="42">
        <v>503</v>
      </c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</row>
    <row r="248" spans="1:18" hidden="1">
      <c r="A248" s="39" t="str">
        <f>[Table Name]&amp;"-"&amp;(COUNTIF($B$1:TableData[[#This Row],[Table Name]],TableData[[#This Row],[Table Name]])-1)</f>
        <v>Resource Actions-4</v>
      </c>
      <c r="B248" s="42" t="s">
        <v>133</v>
      </c>
      <c r="C24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8" s="40">
        <v>301</v>
      </c>
      <c r="E248" s="42" t="s">
        <v>526</v>
      </c>
      <c r="F248" s="42" t="s">
        <v>527</v>
      </c>
      <c r="G248" s="42" t="s">
        <v>529</v>
      </c>
      <c r="H248" s="42"/>
      <c r="I248" s="42" t="s">
        <v>529</v>
      </c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 hidden="1">
      <c r="A249" s="41" t="str">
        <f>[Table Name]&amp;"-"&amp;(COUNTIF($B$1:TableData[[#This Row],[Table Name]],TableData[[#This Row],[Table Name]])-1)</f>
        <v>Resource Action Method-4</v>
      </c>
      <c r="B249" s="42" t="s">
        <v>137</v>
      </c>
      <c r="C24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49" s="42">
        <v>504</v>
      </c>
      <c r="E249" s="42" t="s">
        <v>521</v>
      </c>
      <c r="F249" s="42"/>
      <c r="G249" s="42">
        <v>504</v>
      </c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</row>
    <row r="250" spans="1:18" hidden="1">
      <c r="A250" s="39" t="str">
        <f>[Table Name]&amp;"-"&amp;(COUNTIF($B$1:TableData[[#This Row],[Table Name]],TableData[[#This Row],[Table Name]])-1)</f>
        <v>Resource Actions-5</v>
      </c>
      <c r="B250" s="42" t="s">
        <v>133</v>
      </c>
      <c r="C25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0" s="40">
        <v>302</v>
      </c>
      <c r="E250" s="40" t="s">
        <v>530</v>
      </c>
      <c r="F250" s="40" t="s">
        <v>532</v>
      </c>
      <c r="G250" s="40" t="s">
        <v>288</v>
      </c>
      <c r="H250" s="40"/>
      <c r="I250" s="40" t="s">
        <v>288</v>
      </c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 hidden="1">
      <c r="A251" s="41" t="str">
        <f>[Table Name]&amp;"-"&amp;(COUNTIF($B$1:TableData[[#This Row],[Table Name]],TableData[[#This Row],[Table Name]])-1)</f>
        <v>Resource Action Method-5</v>
      </c>
      <c r="B251" s="42" t="s">
        <v>137</v>
      </c>
      <c r="C25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51" s="42">
        <v>505</v>
      </c>
      <c r="E251" s="42" t="s">
        <v>521</v>
      </c>
      <c r="F251" s="42"/>
      <c r="G251" s="42">
        <v>505</v>
      </c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</row>
    <row r="252" spans="1:18" hidden="1">
      <c r="A252" s="39" t="str">
        <f>[Table Name]&amp;"-"&amp;(COUNTIF($B$1:TableData[[#This Row],[Table Name]],TableData[[#This Row],[Table Name]])-1)</f>
        <v>Resource Actions-6</v>
      </c>
      <c r="B252" s="42" t="s">
        <v>133</v>
      </c>
      <c r="C25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2" s="40">
        <v>304</v>
      </c>
      <c r="E252" s="40" t="s">
        <v>531</v>
      </c>
      <c r="F252" s="40" t="s">
        <v>533</v>
      </c>
      <c r="G252" s="40" t="s">
        <v>291</v>
      </c>
      <c r="H252" s="40"/>
      <c r="I252" s="40" t="s">
        <v>291</v>
      </c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 hidden="1">
      <c r="A253" s="41" t="str">
        <f>[Table Name]&amp;"-"&amp;(COUNTIF($B$1:TableData[[#This Row],[Table Name]],TableData[[#This Row],[Table Name]])-1)</f>
        <v>Resource Action Method-6</v>
      </c>
      <c r="B253" s="42" t="s">
        <v>137</v>
      </c>
      <c r="C25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53" s="42">
        <v>506</v>
      </c>
      <c r="E253" s="42" t="s">
        <v>521</v>
      </c>
      <c r="F253" s="42"/>
      <c r="G253" s="42">
        <v>506</v>
      </c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1:18" hidden="1">
      <c r="A254" s="39" t="str">
        <f>[Table Name]&amp;"-"&amp;(COUNTIF($B$1:TableData[[#This Row],[Table Name]],TableData[[#This Row],[Table Name]])-1)</f>
        <v>Resource Actions-7</v>
      </c>
      <c r="B254" s="42" t="s">
        <v>133</v>
      </c>
      <c r="C25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4" s="40">
        <v>304</v>
      </c>
      <c r="E254" s="40" t="s">
        <v>534</v>
      </c>
      <c r="F254" s="40" t="s">
        <v>535</v>
      </c>
      <c r="G254" s="40" t="s">
        <v>476</v>
      </c>
      <c r="H254" s="40"/>
      <c r="I254" s="40" t="s">
        <v>536</v>
      </c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 hidden="1">
      <c r="A255" s="41" t="str">
        <f>[Table Name]&amp;"-"&amp;(COUNTIF($B$1:TableData[[#This Row],[Table Name]],TableData[[#This Row],[Table Name]])-1)</f>
        <v>Resource Action Method-7</v>
      </c>
      <c r="B255" s="42" t="s">
        <v>137</v>
      </c>
      <c r="C25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55" s="42">
        <v>507</v>
      </c>
      <c r="E255" s="42" t="s">
        <v>537</v>
      </c>
      <c r="F255" s="42"/>
      <c r="G255" s="42">
        <v>503</v>
      </c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</row>
    <row r="256" spans="1:18" hidden="1">
      <c r="A256" s="39" t="str">
        <f>[Table Name]&amp;"-"&amp;(COUNTIF($B$1:TableData[[#This Row],[Table Name]],TableData[[#This Row],[Table Name]])-1)</f>
        <v>Resource Actions-8</v>
      </c>
      <c r="B256" s="42" t="s">
        <v>133</v>
      </c>
      <c r="C25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6" s="40">
        <v>305</v>
      </c>
      <c r="E256" s="40" t="s">
        <v>538</v>
      </c>
      <c r="F256" s="40" t="s">
        <v>539</v>
      </c>
      <c r="G256" s="40" t="s">
        <v>294</v>
      </c>
      <c r="H256" s="40"/>
      <c r="I256" s="40" t="s">
        <v>294</v>
      </c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 hidden="1">
      <c r="A257" s="41" t="str">
        <f>[Table Name]&amp;"-"&amp;(COUNTIF($B$1:TableData[[#This Row],[Table Name]],TableData[[#This Row],[Table Name]])-1)</f>
        <v>Resource Action Method-8</v>
      </c>
      <c r="B257" s="42" t="s">
        <v>137</v>
      </c>
      <c r="C25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57" s="42">
        <v>508</v>
      </c>
      <c r="E257" s="42" t="s">
        <v>521</v>
      </c>
      <c r="F257" s="42"/>
      <c r="G257" s="42">
        <v>507</v>
      </c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</row>
    <row r="258" spans="1:18" hidden="1">
      <c r="A258" s="39" t="str">
        <f>[Table Name]&amp;"-"&amp;(COUNTIF($B$1:TableData[[#This Row],[Table Name]],TableData[[#This Row],[Table Name]])-1)</f>
        <v>Resource Actions-9</v>
      </c>
      <c r="B258" s="42" t="s">
        <v>133</v>
      </c>
      <c r="C25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8" s="40">
        <v>305</v>
      </c>
      <c r="E258" s="40" t="s">
        <v>540</v>
      </c>
      <c r="F258" s="40" t="s">
        <v>541</v>
      </c>
      <c r="G258" s="40" t="s">
        <v>542</v>
      </c>
      <c r="H258" s="40"/>
      <c r="I258" s="40" t="s">
        <v>481</v>
      </c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 hidden="1">
      <c r="A259" s="41" t="str">
        <f>[Table Name]&amp;"-"&amp;(COUNTIF($B$1:TableData[[#This Row],[Table Name]],TableData[[#This Row],[Table Name]])-1)</f>
        <v>Resource Action Method-9</v>
      </c>
      <c r="B259" s="42" t="s">
        <v>137</v>
      </c>
      <c r="C25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59" s="42">
        <v>509</v>
      </c>
      <c r="E259" s="42" t="s">
        <v>537</v>
      </c>
      <c r="F259" s="42"/>
      <c r="G259" s="42">
        <v>504</v>
      </c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</row>
    <row r="260" spans="1:18" hidden="1">
      <c r="A260" s="39" t="str">
        <f>[Table Name]&amp;"-"&amp;(COUNTIF($B$1:TableData[[#This Row],[Table Name]],TableData[[#This Row],[Table Name]])-1)</f>
        <v>Resource Actions-10</v>
      </c>
      <c r="B260" s="42" t="s">
        <v>133</v>
      </c>
      <c r="C26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0" s="40">
        <v>305</v>
      </c>
      <c r="E260" s="40" t="s">
        <v>543</v>
      </c>
      <c r="F260" s="40" t="s">
        <v>544</v>
      </c>
      <c r="G260" s="40" t="s">
        <v>505</v>
      </c>
      <c r="H260" s="40"/>
      <c r="I260" s="40" t="s">
        <v>545</v>
      </c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 hidden="1">
      <c r="A261" s="41" t="str">
        <f>[Table Name]&amp;"-"&amp;(COUNTIF($B$1:TableData[[#This Row],[Table Name]],TableData[[#This Row],[Table Name]])-1)</f>
        <v>Resource Action Method-10</v>
      </c>
      <c r="B261" s="42" t="s">
        <v>137</v>
      </c>
      <c r="C26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61" s="42">
        <v>510</v>
      </c>
      <c r="E261" s="42" t="s">
        <v>521</v>
      </c>
      <c r="F261" s="42"/>
      <c r="G261" s="42">
        <v>508</v>
      </c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</row>
    <row r="262" spans="1:18" s="16" customFormat="1" hidden="1">
      <c r="A262" s="39" t="str">
        <f>[Table Name]&amp;"-"&amp;(COUNTIF($B$1:TableData[[#This Row],[Table Name]],TableData[[#This Row],[Table Name]])-1)</f>
        <v>Resource Actions-11</v>
      </c>
      <c r="B262" s="42" t="s">
        <v>133</v>
      </c>
      <c r="C26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2" s="40">
        <v>301</v>
      </c>
      <c r="E262" s="40" t="s">
        <v>546</v>
      </c>
      <c r="F262" s="40" t="s">
        <v>547</v>
      </c>
      <c r="G262" s="40" t="s">
        <v>288</v>
      </c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</row>
    <row r="263" spans="1:18" s="16" customFormat="1" hidden="1">
      <c r="A263" s="39" t="str">
        <f>[Table Name]&amp;"-"&amp;(COUNTIF($B$1:TableData[[#This Row],[Table Name]],TableData[[#This Row],[Table Name]])-1)</f>
        <v>Resource Actions-12</v>
      </c>
      <c r="B263" s="42" t="s">
        <v>133</v>
      </c>
      <c r="C26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3" s="40">
        <v>301</v>
      </c>
      <c r="E263" s="40" t="s">
        <v>549</v>
      </c>
      <c r="F263" s="40" t="s">
        <v>552</v>
      </c>
      <c r="G263" s="40" t="s">
        <v>288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</row>
    <row r="264" spans="1:18" s="16" customFormat="1" hidden="1">
      <c r="A264" s="39" t="str">
        <f>[Table Name]&amp;"-"&amp;(COUNTIF($B$1:TableData[[#This Row],[Table Name]],TableData[[#This Row],[Table Name]])-1)</f>
        <v>Resource Actions-13</v>
      </c>
      <c r="B264" s="42" t="s">
        <v>133</v>
      </c>
      <c r="C264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4" s="40">
        <v>301</v>
      </c>
      <c r="E264" s="40" t="s">
        <v>550</v>
      </c>
      <c r="F264" s="40" t="s">
        <v>553</v>
      </c>
      <c r="G264" s="40" t="s">
        <v>288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 hidden="1">
      <c r="A265" s="39" t="str">
        <f>[Table Name]&amp;"-"&amp;(COUNTIF($B$1:TableData[[#This Row],[Table Name]],TableData[[#This Row],[Table Name]])-1)</f>
        <v>Resource Actions-14</v>
      </c>
      <c r="B265" s="42" t="s">
        <v>133</v>
      </c>
      <c r="C26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5" s="40">
        <v>301</v>
      </c>
      <c r="E265" s="40" t="s">
        <v>551</v>
      </c>
      <c r="F265" s="40" t="s">
        <v>554</v>
      </c>
      <c r="G265" s="40" t="s">
        <v>288</v>
      </c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 hidden="1">
      <c r="A266" s="41" t="str">
        <f>[Table Name]&amp;"-"&amp;(COUNTIF($B$1:TableData[[#This Row],[Table Name]],TableData[[#This Row],[Table Name]])-1)</f>
        <v>Resource Action Method-11</v>
      </c>
      <c r="B266" s="42" t="s">
        <v>137</v>
      </c>
      <c r="C26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66" s="42">
        <v>511</v>
      </c>
      <c r="E266" s="42" t="s">
        <v>548</v>
      </c>
      <c r="F266" s="42"/>
      <c r="G266" s="42">
        <v>501</v>
      </c>
      <c r="H266" s="42">
        <v>505</v>
      </c>
      <c r="I266" s="42"/>
      <c r="J266" s="42"/>
      <c r="K266" s="42"/>
      <c r="L266" s="42"/>
      <c r="M266" s="42"/>
      <c r="N266" s="42"/>
      <c r="O266" s="42"/>
      <c r="P266" s="42"/>
      <c r="Q266" s="42"/>
      <c r="R266" s="42"/>
    </row>
    <row r="267" spans="1:18" hidden="1">
      <c r="A267" s="41" t="str">
        <f>[Table Name]&amp;"-"&amp;(COUNTIF($B$1:TableData[[#This Row],[Table Name]],TableData[[#This Row],[Table Name]])-1)</f>
        <v>Resource Action Method-12</v>
      </c>
      <c r="B267" s="42" t="s">
        <v>137</v>
      </c>
      <c r="C26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267" s="42">
        <v>512</v>
      </c>
      <c r="E267" s="42" t="s">
        <v>548</v>
      </c>
      <c r="F267" s="42"/>
      <c r="G267" s="42">
        <v>502</v>
      </c>
      <c r="H267" s="42">
        <v>505</v>
      </c>
      <c r="I267" s="42"/>
      <c r="J267" s="42"/>
      <c r="K267" s="42"/>
      <c r="L267" s="42"/>
      <c r="M267" s="42"/>
      <c r="N267" s="42"/>
      <c r="O267" s="42"/>
      <c r="P267" s="42"/>
      <c r="Q267" s="42"/>
      <c r="R267" s="42"/>
    </row>
    <row r="268" spans="1:18" hidden="1">
      <c r="A268" s="41" t="str">
        <f>[Table Name]&amp;"-"&amp;(COUNTIF($B$1:TableData[[#This Row],[Table Name]],TableData[[#This Row],[Table Name]])-1)</f>
        <v>Resource Action Method-13</v>
      </c>
      <c r="B268" s="42" t="s">
        <v>137</v>
      </c>
      <c r="C26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268" s="42">
        <v>513</v>
      </c>
      <c r="E268" s="42" t="s">
        <v>548</v>
      </c>
      <c r="F268" s="42"/>
      <c r="G268" s="42">
        <v>503</v>
      </c>
      <c r="H268" s="42">
        <v>505</v>
      </c>
      <c r="I268" s="42"/>
      <c r="J268" s="42"/>
      <c r="K268" s="42"/>
      <c r="L268" s="42"/>
      <c r="M268" s="42"/>
      <c r="N268" s="42"/>
      <c r="O268" s="42"/>
      <c r="P268" s="42"/>
      <c r="Q268" s="42"/>
      <c r="R268" s="42"/>
    </row>
    <row r="269" spans="1:18" s="16" customFormat="1" hidden="1">
      <c r="A269" s="41" t="str">
        <f>[Table Name]&amp;"-"&amp;(COUNTIF($B$1:TableData[[#This Row],[Table Name]],TableData[[#This Row],[Table Name]])-1)</f>
        <v>Resource Action Method-14</v>
      </c>
      <c r="B269" s="42" t="s">
        <v>137</v>
      </c>
      <c r="C26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269" s="42">
        <v>514</v>
      </c>
      <c r="E269" s="42" t="s">
        <v>548</v>
      </c>
      <c r="F269" s="42"/>
      <c r="G269" s="42">
        <v>504</v>
      </c>
      <c r="H269" s="42">
        <v>505</v>
      </c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1:18" s="16" customFormat="1" hidden="1">
      <c r="A270" s="41" t="str">
        <f>[Table Name]&amp;"-"&amp;(COUNTIF($B$1:TableData[[#This Row],[Table Name]],TableData[[#This Row],[Table Name]])-1)</f>
        <v>Resource Action List-1</v>
      </c>
      <c r="B270" s="42" t="s">
        <v>155</v>
      </c>
      <c r="C27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270" s="42">
        <v>511</v>
      </c>
      <c r="E270" s="42">
        <v>501</v>
      </c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</row>
    <row r="271" spans="1:18" s="16" customFormat="1" hidden="1">
      <c r="A271" s="41" t="str">
        <f>[Table Name]&amp;"-"&amp;(COUNTIF($B$1:TableData[[#This Row],[Table Name]],TableData[[#This Row],[Table Name]])-1)</f>
        <v>Resource Action List-2</v>
      </c>
      <c r="B271" s="42" t="s">
        <v>155</v>
      </c>
      <c r="C27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271" s="42">
        <v>512</v>
      </c>
      <c r="E271" s="42">
        <v>502</v>
      </c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</row>
    <row r="272" spans="1:18" s="16" customFormat="1" hidden="1">
      <c r="A272" s="41" t="str">
        <f>[Table Name]&amp;"-"&amp;(COUNTIF($B$1:TableData[[#This Row],[Table Name]],TableData[[#This Row],[Table Name]])-1)</f>
        <v>Resource Action List-3</v>
      </c>
      <c r="B272" s="42" t="s">
        <v>155</v>
      </c>
      <c r="C27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272" s="42">
        <v>513</v>
      </c>
      <c r="E272" s="42">
        <v>503</v>
      </c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</row>
    <row r="273" spans="1:18" hidden="1">
      <c r="A273" s="41" t="str">
        <f>[Table Name]&amp;"-"&amp;(COUNTIF($B$1:TableData[[#This Row],[Table Name]],TableData[[#This Row],[Table Name]])-1)</f>
        <v>Resource Action List-4</v>
      </c>
      <c r="B273" s="42" t="s">
        <v>155</v>
      </c>
      <c r="C27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273" s="42">
        <v>514</v>
      </c>
      <c r="E273" s="42">
        <v>504</v>
      </c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</row>
    <row r="274" spans="1:18" hidden="1">
      <c r="A274" s="41" t="str">
        <f>[Table Name]&amp;"-"&amp;(COUNTIF($B$1:TableData[[#This Row],[Table Name]],TableData[[#This Row],[Table Name]])-1)</f>
        <v>Resource Actions-15</v>
      </c>
      <c r="B274" s="42" t="s">
        <v>133</v>
      </c>
      <c r="C27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4" s="42">
        <v>302</v>
      </c>
      <c r="E274" s="42" t="s">
        <v>555</v>
      </c>
      <c r="F274" s="42" t="s">
        <v>558</v>
      </c>
      <c r="G274" s="42" t="s">
        <v>461</v>
      </c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</row>
    <row r="275" spans="1:18" s="16" customFormat="1" hidden="1">
      <c r="A275" s="41" t="str">
        <f>[Table Name]&amp;"-"&amp;(COUNTIF($B$1:TableData[[#This Row],[Table Name]],TableData[[#This Row],[Table Name]])-1)</f>
        <v>Resource Action Method-15</v>
      </c>
      <c r="B275" s="42" t="s">
        <v>137</v>
      </c>
      <c r="C27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275" s="42">
        <v>515</v>
      </c>
      <c r="E275" s="42" t="s">
        <v>559</v>
      </c>
      <c r="F275" s="42"/>
      <c r="G275" s="42">
        <v>509</v>
      </c>
      <c r="H275" s="42">
        <v>501</v>
      </c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hidden="1">
      <c r="A276" s="41" t="str">
        <f>[Table Name]&amp;"-"&amp;(COUNTIF($B$1:TableData[[#This Row],[Table Name]],TableData[[#This Row],[Table Name]])-1)</f>
        <v>Resource Action List-5</v>
      </c>
      <c r="B276" s="42" t="s">
        <v>155</v>
      </c>
      <c r="C27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505</v>
      </c>
      <c r="D276" s="42">
        <v>515</v>
      </c>
      <c r="E276" s="42">
        <v>505</v>
      </c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</row>
    <row r="277" spans="1:18" hidden="1">
      <c r="A277" s="39" t="str">
        <f>[Table Name]&amp;"-"&amp;(COUNTIF($B$1:TableData[[#This Row],[Table Name]],TableData[[#This Row],[Table Name]])-1)</f>
        <v>Resource Lists-10</v>
      </c>
      <c r="B277" s="42" t="s">
        <v>116</v>
      </c>
      <c r="C27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77" s="40">
        <v>303</v>
      </c>
      <c r="E277" s="40" t="s">
        <v>560</v>
      </c>
      <c r="F277" s="40" t="s">
        <v>561</v>
      </c>
      <c r="G277" s="40" t="s">
        <v>316</v>
      </c>
      <c r="H277" s="40">
        <v>10</v>
      </c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 hidden="1">
      <c r="A278" s="41" t="str">
        <f>[Table Name]&amp;"-"&amp;(COUNTIF($B$1:TableData[[#This Row],[Table Name]],TableData[[#This Row],[Table Name]])-1)</f>
        <v>Resource Actions-16</v>
      </c>
      <c r="B278" s="42" t="s">
        <v>133</v>
      </c>
      <c r="C27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78" s="42">
        <v>302</v>
      </c>
      <c r="E278" s="42" t="s">
        <v>556</v>
      </c>
      <c r="F278" s="42" t="s">
        <v>557</v>
      </c>
      <c r="G278" s="42" t="s">
        <v>287</v>
      </c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</row>
    <row r="279" spans="1:18" hidden="1">
      <c r="A279" s="41" t="str">
        <f>[Table Name]&amp;"-"&amp;(COUNTIF($B$1:TableData[[#This Row],[Table Name]],TableData[[#This Row],[Table Name]])-1)</f>
        <v>Resource List Layout-30</v>
      </c>
      <c r="B279" s="42" t="s">
        <v>158</v>
      </c>
      <c r="C27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530</v>
      </c>
      <c r="D279" s="42">
        <v>510</v>
      </c>
      <c r="E279" s="42" t="s">
        <v>0</v>
      </c>
      <c r="F279" s="42" t="s">
        <v>94</v>
      </c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hidden="1">
      <c r="A280" s="41" t="str">
        <f>[Table Name]&amp;"-"&amp;(COUNTIF($B$1:TableData[[#This Row],[Table Name]],TableData[[#This Row],[Table Name]])-1)</f>
        <v>Resource List Layout-31</v>
      </c>
      <c r="B280" s="42" t="s">
        <v>158</v>
      </c>
      <c r="C28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531</v>
      </c>
      <c r="D280" s="42">
        <v>510</v>
      </c>
      <c r="E280" s="42" t="s">
        <v>452</v>
      </c>
      <c r="F280" s="42" t="s">
        <v>223</v>
      </c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</row>
    <row r="281" spans="1:18" hidden="1">
      <c r="A281" s="41" t="str">
        <f>[Table Name]&amp;"-"&amp;(COUNTIF($B$1:TableData[[#This Row],[Table Name]],TableData[[#This Row],[Table Name]])-1)</f>
        <v>Resource Action Method-16</v>
      </c>
      <c r="B281" s="42" t="s">
        <v>137</v>
      </c>
      <c r="C28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281" s="42">
        <v>516</v>
      </c>
      <c r="E281" s="42" t="s">
        <v>548</v>
      </c>
      <c r="F281" s="42"/>
      <c r="G281" s="42">
        <v>509</v>
      </c>
      <c r="H281" s="42">
        <v>510</v>
      </c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hidden="1">
      <c r="A282" s="41" t="str">
        <f>[Table Name]&amp;"-"&amp;(COUNTIF($B$1:TableData[[#This Row],[Table Name]],TableData[[#This Row],[Table Name]])-1)</f>
        <v>Resource Action List-6</v>
      </c>
      <c r="B282" s="42" t="s">
        <v>155</v>
      </c>
      <c r="C28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506</v>
      </c>
      <c r="D282" s="42">
        <v>516</v>
      </c>
      <c r="E282" s="42">
        <v>505</v>
      </c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hidden="1">
      <c r="A283" s="41" t="str">
        <f>[Table Name]&amp;"-"&amp;(COUNTIF($B$1:TableData[[#This Row],[Table Name]],TableData[[#This Row],[Table Name]])-1)</f>
        <v>Resource Actions-17</v>
      </c>
      <c r="B283" s="42" t="s">
        <v>133</v>
      </c>
      <c r="C28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3" s="42">
        <v>303</v>
      </c>
      <c r="E283" s="42" t="s">
        <v>563</v>
      </c>
      <c r="F283" s="42" t="s">
        <v>564</v>
      </c>
      <c r="G283" s="42" t="s">
        <v>470</v>
      </c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</row>
    <row r="284" spans="1:18" hidden="1">
      <c r="A284" s="41" t="str">
        <f>[Table Name]&amp;"-"&amp;(COUNTIF($B$1:TableData[[#This Row],[Table Name]],TableData[[#This Row],[Table Name]])-1)</f>
        <v>Resource Action Method-17</v>
      </c>
      <c r="B284" s="42" t="s">
        <v>137</v>
      </c>
      <c r="C28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284" s="42">
        <v>517</v>
      </c>
      <c r="E284" s="42" t="s">
        <v>565</v>
      </c>
      <c r="F284" s="42"/>
      <c r="G284" s="42">
        <v>502</v>
      </c>
      <c r="H284" s="42">
        <v>502</v>
      </c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1:18" hidden="1">
      <c r="A285" s="41" t="str">
        <f>[Table Name]&amp;"-"&amp;(COUNTIF($B$1:TableData[[#This Row],[Table Name]],TableData[[#This Row],[Table Name]])-1)</f>
        <v>Resource Action List-7</v>
      </c>
      <c r="B285" s="42" t="s">
        <v>155</v>
      </c>
      <c r="C28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285" s="42">
        <v>517</v>
      </c>
      <c r="E285" s="42">
        <v>510</v>
      </c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</row>
    <row r="286" spans="1:18" hidden="1">
      <c r="A286" s="39" t="str">
        <f>[Table Name]&amp;"-"&amp;(COUNTIF($B$1:TableData[[#This Row],[Table Name]],TableData[[#This Row],[Table Name]])-1)</f>
        <v>Resource Actions-18</v>
      </c>
      <c r="B286" s="42" t="s">
        <v>133</v>
      </c>
      <c r="C28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6" s="40">
        <v>304</v>
      </c>
      <c r="E286" s="40" t="s">
        <v>566</v>
      </c>
      <c r="F286" s="40" t="s">
        <v>567</v>
      </c>
      <c r="G286" s="40" t="s">
        <v>601</v>
      </c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1:18" hidden="1">
      <c r="A287" s="39" t="str">
        <f>[Table Name]&amp;"-"&amp;(COUNTIF($B$1:TableData[[#This Row],[Table Name]],TableData[[#This Row],[Table Name]])-1)</f>
        <v>Resource Action Method-18</v>
      </c>
      <c r="B287" s="42" t="s">
        <v>137</v>
      </c>
      <c r="C28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518</v>
      </c>
      <c r="D287" s="40">
        <v>518</v>
      </c>
      <c r="E287" s="40" t="s">
        <v>548</v>
      </c>
      <c r="F287" s="40"/>
      <c r="G287" s="40">
        <v>511</v>
      </c>
      <c r="H287" s="40">
        <v>507</v>
      </c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1:18" hidden="1">
      <c r="A288" s="41" t="str">
        <f>[Table Name]&amp;"-"&amp;(COUNTIF($B$1:TableData[[#This Row],[Table Name]],TableData[[#This Row],[Table Name]])-1)</f>
        <v>Resource Action List-8</v>
      </c>
      <c r="B288" s="42" t="s">
        <v>155</v>
      </c>
      <c r="C28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88" s="42">
        <v>518</v>
      </c>
      <c r="E288" s="42">
        <v>506</v>
      </c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</row>
    <row r="289" spans="1:18" hidden="1">
      <c r="A289" s="39" t="str">
        <f>[Table Name]&amp;"-"&amp;(COUNTIF($B$1:TableData[[#This Row],[Table Name]],TableData[[#This Row],[Table Name]])-1)</f>
        <v>Resource Actions-19</v>
      </c>
      <c r="B289" s="42" t="s">
        <v>133</v>
      </c>
      <c r="C289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89" s="40">
        <v>304</v>
      </c>
      <c r="E289" s="40" t="s">
        <v>568</v>
      </c>
      <c r="F289" s="40" t="s">
        <v>569</v>
      </c>
      <c r="G289" s="40" t="s">
        <v>506</v>
      </c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1:18" hidden="1">
      <c r="A290" s="39" t="str">
        <f>[Table Name]&amp;"-"&amp;(COUNTIF($B$1:TableData[[#This Row],[Table Name]],TableData[[#This Row],[Table Name]])-1)</f>
        <v>Resource Action Method-19</v>
      </c>
      <c r="B290" s="42" t="s">
        <v>137</v>
      </c>
      <c r="C290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519</v>
      </c>
      <c r="D290" s="40">
        <v>519</v>
      </c>
      <c r="E290" s="40" t="s">
        <v>548</v>
      </c>
      <c r="F290" s="40"/>
      <c r="G290" s="40">
        <v>512</v>
      </c>
      <c r="H290" s="40">
        <v>507</v>
      </c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1:18" hidden="1">
      <c r="A291" s="41" t="str">
        <f>[Table Name]&amp;"-"&amp;(COUNTIF($B$1:TableData[[#This Row],[Table Name]],TableData[[#This Row],[Table Name]])-1)</f>
        <v>Resource Action List-9</v>
      </c>
      <c r="B291" s="42" t="s">
        <v>155</v>
      </c>
      <c r="C29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291" s="40">
        <v>519</v>
      </c>
      <c r="E291" s="42">
        <v>506</v>
      </c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</row>
    <row r="292" spans="1:18" hidden="1">
      <c r="A292" s="39" t="str">
        <f>[Table Name]&amp;"-"&amp;(COUNTIF($B$1:TableData[[#This Row],[Table Name]],TableData[[#This Row],[Table Name]])-1)</f>
        <v>Resource Actions-20</v>
      </c>
      <c r="B292" s="42" t="s">
        <v>133</v>
      </c>
      <c r="C29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2" s="40">
        <v>305</v>
      </c>
      <c r="E292" s="40" t="s">
        <v>570</v>
      </c>
      <c r="F292" s="40" t="s">
        <v>571</v>
      </c>
      <c r="G292" s="40" t="s">
        <v>572</v>
      </c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1:18" hidden="1">
      <c r="A293" s="39" t="str">
        <f>[Table Name]&amp;"-"&amp;(COUNTIF($B$1:TableData[[#This Row],[Table Name]],TableData[[#This Row],[Table Name]])-1)</f>
        <v>Resource Action Method-20</v>
      </c>
      <c r="B293" s="42" t="s">
        <v>137</v>
      </c>
      <c r="C293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520</v>
      </c>
      <c r="D293" s="40">
        <v>520</v>
      </c>
      <c r="E293" s="40" t="s">
        <v>548</v>
      </c>
      <c r="F293" s="40"/>
      <c r="G293" s="40">
        <v>515</v>
      </c>
      <c r="H293" s="40">
        <v>506</v>
      </c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1:18" hidden="1">
      <c r="A294" s="41" t="str">
        <f>[Table Name]&amp;"-"&amp;(COUNTIF($B$1:TableData[[#This Row],[Table Name]],TableData[[#This Row],[Table Name]])-1)</f>
        <v>Resource Action List-10</v>
      </c>
      <c r="B294" s="42" t="s">
        <v>155</v>
      </c>
      <c r="C29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294" s="40">
        <v>520</v>
      </c>
      <c r="E294" s="42">
        <v>507</v>
      </c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</row>
    <row r="295" spans="1:18" hidden="1">
      <c r="A295" s="39" t="str">
        <f>[Table Name]&amp;"-"&amp;(COUNTIF($B$1:TableData[[#This Row],[Table Name]],TableData[[#This Row],[Table Name]])-1)</f>
        <v>Resource Actions-21</v>
      </c>
      <c r="B295" s="40" t="s">
        <v>133</v>
      </c>
      <c r="C29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5" s="40">
        <v>305</v>
      </c>
      <c r="E295" s="40" t="s">
        <v>573</v>
      </c>
      <c r="F295" s="40" t="s">
        <v>574</v>
      </c>
      <c r="G295" s="40" t="s">
        <v>602</v>
      </c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1:18" hidden="1">
      <c r="A296" s="39" t="str">
        <f>[Table Name]&amp;"-"&amp;(COUNTIF($B$1:TableData[[#This Row],[Table Name]],TableData[[#This Row],[Table Name]])-1)</f>
        <v>Resource Action Method-21</v>
      </c>
      <c r="B296" s="40" t="s">
        <v>137</v>
      </c>
      <c r="C296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521</v>
      </c>
      <c r="D296" s="40">
        <v>521</v>
      </c>
      <c r="E296" s="40" t="s">
        <v>548</v>
      </c>
      <c r="F296" s="40"/>
      <c r="G296" s="40">
        <v>517</v>
      </c>
      <c r="H296" s="40">
        <v>511</v>
      </c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1:18" hidden="1">
      <c r="A297" s="41" t="str">
        <f>[Table Name]&amp;"-"&amp;(COUNTIF($B$1:TableData[[#This Row],[Table Name]],TableData[[#This Row],[Table Name]])-1)</f>
        <v>Resource Action List-11</v>
      </c>
      <c r="B297" s="42" t="s">
        <v>155</v>
      </c>
      <c r="C29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7" s="40">
        <v>521</v>
      </c>
      <c r="E297" s="42">
        <v>507</v>
      </c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</row>
    <row r="298" spans="1:18" hidden="1">
      <c r="A298" s="41" t="str">
        <f>[Table Name]&amp;"-"&amp;(COUNTIF($B$1:TableData[[#This Row],[Table Name]],TableData[[#This Row],[Table Name]])-1)</f>
        <v>Resource Lists-11</v>
      </c>
      <c r="B298" s="42" t="s">
        <v>116</v>
      </c>
      <c r="C29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511</v>
      </c>
      <c r="D298" s="42">
        <v>309</v>
      </c>
      <c r="E298" s="42" t="s">
        <v>575</v>
      </c>
      <c r="F298" s="42" t="s">
        <v>576</v>
      </c>
      <c r="G298" s="42" t="s">
        <v>288</v>
      </c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</row>
    <row r="299" spans="1:18" hidden="1">
      <c r="A299" s="41" t="str">
        <f>[Table Name]&amp;"-"&amp;(COUNTIF($B$1:TableData[[#This Row],[Table Name]],TableData[[#This Row],[Table Name]])-1)</f>
        <v>Resource List Relation-8</v>
      </c>
      <c r="B299" s="42" t="s">
        <v>204</v>
      </c>
      <c r="C29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508</v>
      </c>
      <c r="D299" s="42">
        <v>511</v>
      </c>
      <c r="E299" s="42">
        <v>526</v>
      </c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</row>
    <row r="300" spans="1:18" hidden="1">
      <c r="A300" s="41" t="str">
        <f>[Table Name]&amp;"-"&amp;(COUNTIF($B$1:TableData[[#This Row],[Table Name]],TableData[[#This Row],[Table Name]])-1)</f>
        <v>Resource List Relation-9</v>
      </c>
      <c r="B300" s="42" t="s">
        <v>204</v>
      </c>
      <c r="C30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509</v>
      </c>
      <c r="D300" s="42">
        <v>511</v>
      </c>
      <c r="E300" s="42">
        <v>523</v>
      </c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1:18" hidden="1">
      <c r="A301" s="41" t="str">
        <f>[Table Name]&amp;"-"&amp;(COUNTIF($B$1:TableData[[#This Row],[Table Name]],TableData[[#This Row],[Table Name]])-1)</f>
        <v>Resource List Relation-10</v>
      </c>
      <c r="B301" s="42" t="s">
        <v>204</v>
      </c>
      <c r="C30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510</v>
      </c>
      <c r="D301" s="42">
        <v>511</v>
      </c>
      <c r="E301" s="42">
        <v>524</v>
      </c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</row>
    <row r="302" spans="1:18" hidden="1">
      <c r="A302" s="41" t="str">
        <f>[Table Name]&amp;"-"&amp;(COUNTIF($B$1:TableData[[#This Row],[Table Name]],TableData[[#This Row],[Table Name]])-1)</f>
        <v>Resource List Layout-32</v>
      </c>
      <c r="B302" s="42" t="s">
        <v>158</v>
      </c>
      <c r="C302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532</v>
      </c>
      <c r="D302" s="42">
        <v>511</v>
      </c>
      <c r="E302" s="42" t="s">
        <v>283</v>
      </c>
      <c r="F302" s="42" t="s">
        <v>94</v>
      </c>
      <c r="G302" s="42">
        <v>526</v>
      </c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</row>
    <row r="303" spans="1:18" hidden="1">
      <c r="A303" s="41" t="str">
        <f>[Table Name]&amp;"-"&amp;(COUNTIF($B$1:TableData[[#This Row],[Table Name]],TableData[[#This Row],[Table Name]])-1)</f>
        <v>Resource List Layout-33</v>
      </c>
      <c r="B303" s="42" t="s">
        <v>158</v>
      </c>
      <c r="C30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533</v>
      </c>
      <c r="D303" s="42">
        <v>511</v>
      </c>
      <c r="E303" s="42" t="s">
        <v>516</v>
      </c>
      <c r="F303" s="42" t="s">
        <v>94</v>
      </c>
      <c r="G303" s="42">
        <v>523</v>
      </c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</row>
    <row r="304" spans="1:18" hidden="1">
      <c r="A304" s="41" t="str">
        <f>[Table Name]&amp;"-"&amp;(COUNTIF($B$1:TableData[[#This Row],[Table Name]],TableData[[#This Row],[Table Name]])-1)</f>
        <v>Resource List Layout-34</v>
      </c>
      <c r="B304" s="42" t="s">
        <v>158</v>
      </c>
      <c r="C30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534</v>
      </c>
      <c r="D304" s="42">
        <v>511</v>
      </c>
      <c r="E304" s="42" t="s">
        <v>517</v>
      </c>
      <c r="F304" s="42" t="s">
        <v>94</v>
      </c>
      <c r="G304" s="42">
        <v>524</v>
      </c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</row>
    <row r="305" spans="1:18" hidden="1">
      <c r="A305" s="39" t="str">
        <f>[Table Name]&amp;"-"&amp;(COUNTIF($B$1:TableData[[#This Row],[Table Name]],TableData[[#This Row],[Table Name]])-1)</f>
        <v>Resource Actions-22</v>
      </c>
      <c r="B305" s="42" t="s">
        <v>133</v>
      </c>
      <c r="C305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5" s="40">
        <v>304</v>
      </c>
      <c r="E305" s="40" t="s">
        <v>577</v>
      </c>
      <c r="F305" s="40" t="s">
        <v>578</v>
      </c>
      <c r="G305" s="40" t="s">
        <v>579</v>
      </c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 hidden="1">
      <c r="A306" s="41" t="str">
        <f>[Table Name]&amp;"-"&amp;(COUNTIF($B$1:TableData[[#This Row],[Table Name]],TableData[[#This Row],[Table Name]])-1)</f>
        <v>Resource Action Method-22</v>
      </c>
      <c r="B306" s="42" t="s">
        <v>137</v>
      </c>
      <c r="C30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522</v>
      </c>
      <c r="D306" s="42">
        <v>522</v>
      </c>
      <c r="E306" s="42" t="s">
        <v>580</v>
      </c>
      <c r="F306" s="42"/>
      <c r="G306" s="42">
        <v>501</v>
      </c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</row>
    <row r="307" spans="1:18" hidden="1">
      <c r="A307" s="41" t="str">
        <f>[Table Name]&amp;"-"&amp;(COUNTIF($B$1:TableData[[#This Row],[Table Name]],TableData[[#This Row],[Table Name]])-1)</f>
        <v>Resource Action List-12</v>
      </c>
      <c r="B307" s="42" t="s">
        <v>155</v>
      </c>
      <c r="C30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512</v>
      </c>
      <c r="D307" s="42">
        <v>522</v>
      </c>
      <c r="E307" s="42">
        <v>506</v>
      </c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</row>
    <row r="308" spans="1:18" hidden="1">
      <c r="A308" s="39" t="str">
        <f>[Table Name]&amp;"-"&amp;(COUNTIF($B$1:TableData[[#This Row],[Table Name]],TableData[[#This Row],[Table Name]])-1)</f>
        <v>Resource Actions-23</v>
      </c>
      <c r="B308" s="40" t="s">
        <v>133</v>
      </c>
      <c r="C30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8" s="40">
        <v>305</v>
      </c>
      <c r="E308" s="40" t="s">
        <v>581</v>
      </c>
      <c r="F308" s="40" t="s">
        <v>582</v>
      </c>
      <c r="G308" s="40" t="s">
        <v>603</v>
      </c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1:18" hidden="1">
      <c r="A309" s="41" t="str">
        <f>[Table Name]&amp;"-"&amp;(COUNTIF($B$1:TableData[[#This Row],[Table Name]],TableData[[#This Row],[Table Name]])-1)</f>
        <v>Resource Action Method-23</v>
      </c>
      <c r="B309" s="42" t="s">
        <v>137</v>
      </c>
      <c r="C30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523</v>
      </c>
      <c r="D309" s="42">
        <v>523</v>
      </c>
      <c r="E309" s="42" t="s">
        <v>548</v>
      </c>
      <c r="F309" s="42"/>
      <c r="G309" s="42">
        <v>516</v>
      </c>
      <c r="H309" s="42">
        <v>509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</row>
    <row r="310" spans="1:18" hidden="1">
      <c r="A310" s="41" t="str">
        <f>[Table Name]&amp;"-"&amp;(COUNTIF($B$1:TableData[[#This Row],[Table Name]],TableData[[#This Row],[Table Name]])-1)</f>
        <v>Resource Action List-13</v>
      </c>
      <c r="B310" s="42" t="s">
        <v>155</v>
      </c>
      <c r="C31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513</v>
      </c>
      <c r="D310" s="42">
        <v>523</v>
      </c>
      <c r="E310" s="42">
        <v>507</v>
      </c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</row>
    <row r="311" spans="1:18" hidden="1">
      <c r="A311" s="39" t="str">
        <f>[Table Name]&amp;"-"&amp;(COUNTIF($B$1:TableData[[#This Row],[Table Name]],TableData[[#This Row],[Table Name]])-1)</f>
        <v>Resource Actions-24</v>
      </c>
      <c r="B311" s="40" t="s">
        <v>133</v>
      </c>
      <c r="C31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1" s="40">
        <v>305</v>
      </c>
      <c r="E311" s="40" t="s">
        <v>583</v>
      </c>
      <c r="F311" s="40" t="s">
        <v>584</v>
      </c>
      <c r="G311" s="40" t="s">
        <v>604</v>
      </c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1:18" hidden="1">
      <c r="A312" s="39" t="str">
        <f>[Table Name]&amp;"-"&amp;(COUNTIF($B$1:TableData[[#This Row],[Table Name]],TableData[[#This Row],[Table Name]])-1)</f>
        <v>Resource Action Method-24</v>
      </c>
      <c r="B312" s="42" t="s">
        <v>137</v>
      </c>
      <c r="C31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524</v>
      </c>
      <c r="D312" s="40">
        <v>524</v>
      </c>
      <c r="E312" s="40" t="s">
        <v>585</v>
      </c>
      <c r="F312" s="40"/>
      <c r="G312" s="40">
        <v>518</v>
      </c>
      <c r="H312" s="40">
        <v>505</v>
      </c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1:18" s="16" customFormat="1" hidden="1">
      <c r="A313" s="41" t="str">
        <f>[Table Name]&amp;"-"&amp;(COUNTIF($B$1:TableData[[#This Row],[Table Name]],TableData[[#This Row],[Table Name]])-1)</f>
        <v>Resource Action List-14</v>
      </c>
      <c r="B313" s="42" t="s">
        <v>155</v>
      </c>
      <c r="C31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514</v>
      </c>
      <c r="D313" s="40">
        <v>524</v>
      </c>
      <c r="E313" s="42">
        <v>507</v>
      </c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</row>
    <row r="314" spans="1:18" s="16" customFormat="1" hidden="1">
      <c r="A314" s="41" t="str">
        <f>[Table Name]&amp;"-"&amp;(COUNTIF($B$1:TableData[[#This Row],[Table Name]],TableData[[#This Row],[Table Name]])-1)</f>
        <v>Resource Actions-25</v>
      </c>
      <c r="B314" s="40" t="s">
        <v>133</v>
      </c>
      <c r="C31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4" s="40">
        <v>305</v>
      </c>
      <c r="E314" s="42" t="s">
        <v>588</v>
      </c>
      <c r="F314" s="42" t="s">
        <v>589</v>
      </c>
      <c r="G314" s="42" t="s">
        <v>590</v>
      </c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</row>
    <row r="315" spans="1:18" s="16" customFormat="1" hidden="1">
      <c r="A315" s="41" t="str">
        <f>[Table Name]&amp;"-"&amp;(COUNTIF($B$1:TableData[[#This Row],[Table Name]],TableData[[#This Row],[Table Name]])-1)</f>
        <v>Resource Action Method-25</v>
      </c>
      <c r="B315" s="42" t="s">
        <v>137</v>
      </c>
      <c r="C31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525</v>
      </c>
      <c r="D315" s="40">
        <v>525</v>
      </c>
      <c r="E315" s="42" t="s">
        <v>559</v>
      </c>
      <c r="F315" s="42"/>
      <c r="G315" s="42">
        <v>528</v>
      </c>
      <c r="H315" s="42">
        <v>506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1:18" hidden="1">
      <c r="A316" s="41" t="str">
        <f>[Table Name]&amp;"-"&amp;(COUNTIF($B$1:TableData[[#This Row],[Table Name]],TableData[[#This Row],[Table Name]])-1)</f>
        <v>Resource Action List-15</v>
      </c>
      <c r="B316" s="42" t="s">
        <v>155</v>
      </c>
      <c r="C31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515</v>
      </c>
      <c r="D316" s="40">
        <v>525</v>
      </c>
      <c r="E316" s="42">
        <v>507</v>
      </c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</row>
    <row r="317" spans="1:18" hidden="1">
      <c r="A317" s="39" t="str">
        <f>[Table Name]&amp;"-"&amp;(COUNTIF($B$1:TableData[[#This Row],[Table Name]],TableData[[#This Row],[Table Name]])-1)</f>
        <v>Resource Actions-26</v>
      </c>
      <c r="B317" s="40" t="s">
        <v>133</v>
      </c>
      <c r="C317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7" s="40">
        <v>305</v>
      </c>
      <c r="E317" s="40" t="s">
        <v>586</v>
      </c>
      <c r="F317" s="40" t="s">
        <v>587</v>
      </c>
      <c r="G317" s="40" t="s">
        <v>579</v>
      </c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1:18" hidden="1">
      <c r="A318" s="39" t="str">
        <f>[Table Name]&amp;"-"&amp;(COUNTIF($B$1:TableData[[#This Row],[Table Name]],TableData[[#This Row],[Table Name]])-1)</f>
        <v>Resource Action Method-26</v>
      </c>
      <c r="B318" s="42" t="s">
        <v>137</v>
      </c>
      <c r="C318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526</v>
      </c>
      <c r="D318" s="40">
        <v>526</v>
      </c>
      <c r="E318" s="40" t="s">
        <v>580</v>
      </c>
      <c r="F318" s="40"/>
      <c r="G318" s="40">
        <v>503</v>
      </c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 hidden="1">
      <c r="A319" s="41" t="str">
        <f>[Table Name]&amp;"-"&amp;(COUNTIF($B$1:TableData[[#This Row],[Table Name]],TableData[[#This Row],[Table Name]])-1)</f>
        <v>Resource Action List-16</v>
      </c>
      <c r="B319" s="42" t="s">
        <v>155</v>
      </c>
      <c r="C31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516</v>
      </c>
      <c r="D319" s="40">
        <v>526</v>
      </c>
      <c r="E319" s="42">
        <v>507</v>
      </c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</row>
    <row r="320" spans="1:18" hidden="1">
      <c r="A320" s="41" t="str">
        <f>[Table Name]&amp;"-"&amp;(COUNTIF($B$1:TableData[[#This Row],[Table Name]],TableData[[#This Row],[Table Name]])-1)</f>
        <v>Resource Relations-28</v>
      </c>
      <c r="B320" s="42" t="s">
        <v>111</v>
      </c>
      <c r="C32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0" s="42">
        <v>305</v>
      </c>
      <c r="E320" s="42" t="s">
        <v>591</v>
      </c>
      <c r="F320" s="42" t="s">
        <v>592</v>
      </c>
      <c r="G320" s="42" t="s">
        <v>593</v>
      </c>
      <c r="H320" s="42" t="s">
        <v>317</v>
      </c>
      <c r="I320" s="42">
        <v>307</v>
      </c>
      <c r="J320" s="42"/>
      <c r="K320" s="42"/>
      <c r="L320" s="42"/>
      <c r="M320" s="42"/>
      <c r="N320" s="42"/>
      <c r="O320" s="42"/>
      <c r="P320" s="42"/>
      <c r="Q320" s="42"/>
      <c r="R320" s="42"/>
    </row>
    <row r="321" spans="1:18" hidden="1">
      <c r="A321" s="39" t="str">
        <f>[Table Name]&amp;"-"&amp;(COUNTIF($B$1:TableData[[#This Row],[Table Name]],TableData[[#This Row],[Table Name]])-1)</f>
        <v>Resource Actions-27</v>
      </c>
      <c r="B321" s="40" t="s">
        <v>133</v>
      </c>
      <c r="C321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1" s="40">
        <v>305</v>
      </c>
      <c r="E321" s="40" t="s">
        <v>594</v>
      </c>
      <c r="F321" s="40" t="s">
        <v>595</v>
      </c>
      <c r="G321" s="40" t="s">
        <v>488</v>
      </c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1:18" hidden="1">
      <c r="A322" s="39" t="str">
        <f>[Table Name]&amp;"-"&amp;(COUNTIF($B$1:TableData[[#This Row],[Table Name]],TableData[[#This Row],[Table Name]])-1)</f>
        <v>Resource Action Method-27</v>
      </c>
      <c r="B322" s="42" t="s">
        <v>137</v>
      </c>
      <c r="C322" s="39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527</v>
      </c>
      <c r="D322" s="40">
        <v>527</v>
      </c>
      <c r="E322" s="40" t="s">
        <v>565</v>
      </c>
      <c r="F322" s="40"/>
      <c r="G322" s="40">
        <v>505</v>
      </c>
      <c r="H322" s="40">
        <v>503</v>
      </c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 hidden="1">
      <c r="A323" s="41" t="str">
        <f>[Table Name]&amp;"-"&amp;(COUNTIF($B$1:TableData[[#This Row],[Table Name]],TableData[[#This Row],[Table Name]])-1)</f>
        <v>Resource Action Data-1</v>
      </c>
      <c r="B323" s="42" t="s">
        <v>165</v>
      </c>
      <c r="C323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501</v>
      </c>
      <c r="D323" s="40">
        <v>527</v>
      </c>
      <c r="E323" s="42">
        <v>503</v>
      </c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</row>
    <row r="324" spans="1:18" hidden="1">
      <c r="A324" s="41" t="str">
        <f>[Table Name]&amp;"-"&amp;(COUNTIF($B$1:TableData[[#This Row],[Table Name]],TableData[[#This Row],[Table Name]])-1)</f>
        <v>Resource Action Data-2</v>
      </c>
      <c r="B324" s="42" t="s">
        <v>165</v>
      </c>
      <c r="C324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502</v>
      </c>
      <c r="D324" s="42">
        <v>524</v>
      </c>
      <c r="E324" s="42">
        <v>503</v>
      </c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</row>
    <row r="325" spans="1:18" hidden="1">
      <c r="A325" s="41" t="str">
        <f>[Table Name]&amp;"-"&amp;(COUNTIF($B$1:TableData[[#This Row],[Table Name]],TableData[[#This Row],[Table Name]])-1)</f>
        <v>Resource Action Data-3</v>
      </c>
      <c r="B325" s="42" t="s">
        <v>165</v>
      </c>
      <c r="C325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503</v>
      </c>
      <c r="D325" s="42">
        <v>525</v>
      </c>
      <c r="E325" s="42">
        <v>503</v>
      </c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</row>
    <row r="326" spans="1:18" hidden="1">
      <c r="A326" s="41" t="str">
        <f>[Table Name]&amp;"-"&amp;(COUNTIF($B$1:TableData[[#This Row],[Table Name]],TableData[[#This Row],[Table Name]])-1)</f>
        <v>Resource Actions-28</v>
      </c>
      <c r="B326" s="42" t="s">
        <v>133</v>
      </c>
      <c r="C326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6" s="42">
        <v>305</v>
      </c>
      <c r="E326" s="42" t="s">
        <v>596</v>
      </c>
      <c r="F326" s="42" t="s">
        <v>597</v>
      </c>
      <c r="G326" s="42" t="s">
        <v>598</v>
      </c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</row>
    <row r="327" spans="1:18" hidden="1">
      <c r="A327" s="41" t="str">
        <f>[Table Name]&amp;"-"&amp;(COUNTIF($B$1:TableData[[#This Row],[Table Name]],TableData[[#This Row],[Table Name]])-1)</f>
        <v>Resource Action Method-28</v>
      </c>
      <c r="B327" s="42" t="s">
        <v>137</v>
      </c>
      <c r="C327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528</v>
      </c>
      <c r="D327" s="42">
        <v>528</v>
      </c>
      <c r="E327" s="42" t="s">
        <v>559</v>
      </c>
      <c r="F327" s="42"/>
      <c r="G327" s="42">
        <v>516</v>
      </c>
      <c r="H327" s="42">
        <v>507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</row>
    <row r="328" spans="1:18" hidden="1">
      <c r="A328" s="41" t="str">
        <f>[Table Name]&amp;"-"&amp;(COUNTIF($B$1:TableData[[#This Row],[Table Name]],TableData[[#This Row],[Table Name]])-1)</f>
        <v>Resource Action List-17</v>
      </c>
      <c r="B328" s="42" t="s">
        <v>155</v>
      </c>
      <c r="C328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517</v>
      </c>
      <c r="D328" s="42">
        <v>528</v>
      </c>
      <c r="E328" s="42">
        <v>507</v>
      </c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</row>
    <row r="329" spans="1:18" hidden="1">
      <c r="A329" s="41" t="str">
        <f>[Table Name]&amp;"-"&amp;(COUNTIF($B$1:TableData[[#This Row],[Table Name]],TableData[[#This Row],[Table Name]])-1)</f>
        <v>Resource Action Data-4</v>
      </c>
      <c r="B329" s="42" t="s">
        <v>165</v>
      </c>
      <c r="C329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29" s="42">
        <v>528</v>
      </c>
      <c r="E329" s="42">
        <v>503</v>
      </c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</row>
    <row r="330" spans="1:18" hidden="1">
      <c r="A330" s="41" t="str">
        <f>[Table Name]&amp;"-"&amp;(COUNTIF($B$1:TableData[[#This Row],[Table Name]],TableData[[#This Row],[Table Name]])-1)</f>
        <v>Field Options-4</v>
      </c>
      <c r="B330" s="42" t="s">
        <v>169</v>
      </c>
      <c r="C330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504</v>
      </c>
      <c r="D330" s="42">
        <v>511</v>
      </c>
      <c r="E330" s="42" t="s">
        <v>495</v>
      </c>
      <c r="F330" s="42"/>
      <c r="G330" s="42" t="s">
        <v>10</v>
      </c>
      <c r="H330" s="42" t="s">
        <v>94</v>
      </c>
      <c r="I330" s="42"/>
      <c r="J330" s="42"/>
      <c r="K330" s="42"/>
      <c r="L330" s="42"/>
      <c r="M330" s="42"/>
      <c r="N330" s="42"/>
      <c r="O330" s="42"/>
      <c r="P330" s="42"/>
      <c r="Q330" s="42"/>
      <c r="R330" s="42"/>
    </row>
    <row r="331" spans="1:18">
      <c r="A331" s="41" t="str">
        <f>[Table Name]&amp;"-"&amp;(COUNTIF($B$1:TableData[[#This Row],[Table Name]],TableData[[#This Row],[Table Name]])-1)</f>
        <v>Resource Scopes-7</v>
      </c>
      <c r="B331" s="42" t="s">
        <v>115</v>
      </c>
      <c r="C331" s="41">
        <f>IF(COUNTIF($B$1:TableData[[#This Row],[Table Name]],TableData[[#This Row],[Table Name]])=1,0,IF(ISNUMBER(VLOOKUP([Table Name],SeedMap[],6,0)),COUNTIF($B$1:TableData[[#This Row],[Table Name]],TableData[[#This Row],[Table Name]])+VLOOKUP([Table Name],SeedMap[],6,0)-1,COUNTIF($B$1:TableData[[#This Row],[Table Name]],TableData[[#This Row],[Table Name]])-1))</f>
        <v>507</v>
      </c>
      <c r="D331" s="42">
        <v>301</v>
      </c>
      <c r="E331" s="42" t="s">
        <v>606</v>
      </c>
      <c r="F331" s="42" t="s">
        <v>607</v>
      </c>
      <c r="G331" s="42" t="s">
        <v>608</v>
      </c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49"/>
  <sheetViews>
    <sheetView workbookViewId="0">
      <selection activeCell="F19" sqref="F19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9" customWidth="1"/>
    <col min="7" max="7" width="52" customWidth="1"/>
    <col min="8" max="21" width="11.28515625" customWidth="1"/>
  </cols>
  <sheetData>
    <row r="1" spans="1:7">
      <c r="A1" s="15" t="s">
        <v>0</v>
      </c>
      <c r="B1" s="16" t="s">
        <v>45</v>
      </c>
      <c r="C1" s="15" t="s">
        <v>26</v>
      </c>
      <c r="D1" s="15" t="s">
        <v>43</v>
      </c>
      <c r="E1" s="15" t="s">
        <v>27</v>
      </c>
      <c r="F1" s="16" t="s">
        <v>351</v>
      </c>
      <c r="G1" s="16" t="s">
        <v>491</v>
      </c>
    </row>
    <row r="2" spans="1:7">
      <c r="A2" s="1" t="s">
        <v>93</v>
      </c>
      <c r="B2" s="1" t="s">
        <v>51</v>
      </c>
      <c r="C2" s="1" t="str">
        <f>VLOOKUP([Table Name],Tables[],4,0)</f>
        <v>Milestone\Appframe\Model</v>
      </c>
      <c r="D2" s="1" t="str">
        <f>VLOOKUP([Table Name],Tables[],5,0)</f>
        <v>Group</v>
      </c>
      <c r="E2" s="8" t="s">
        <v>205</v>
      </c>
      <c r="F2" s="43"/>
      <c r="G2" s="39" t="str">
        <f>IF(ISNUMBER([Last ID]),"ALTER TABLE `" &amp; [Table Name] &amp; "`  AUTO_INCREMENT=" &amp; [Last ID]+1,"")</f>
        <v/>
      </c>
    </row>
    <row r="3" spans="1:7">
      <c r="A3" s="4" t="s">
        <v>97</v>
      </c>
      <c r="B3" s="4" t="s">
        <v>53</v>
      </c>
      <c r="C3" s="4" t="str">
        <f>VLOOKUP([Table Name],Tables[],4,0)</f>
        <v>Milestone\Appframe\Model</v>
      </c>
      <c r="D3" s="4" t="str">
        <f>VLOOKUP([Table Name],Tables[],5,0)</f>
        <v>Role</v>
      </c>
      <c r="E3" s="8" t="s">
        <v>205</v>
      </c>
      <c r="F3" s="43"/>
      <c r="G3" s="39" t="str">
        <f>IF(ISNUMBER([Last ID]),"ALTER TABLE `" &amp; [Table Name] &amp; "`  AUTO_INCREMENT=" &amp; [Last ID]+1,"")</f>
        <v/>
      </c>
    </row>
    <row r="4" spans="1:7">
      <c r="A4" s="4" t="s">
        <v>98</v>
      </c>
      <c r="B4" s="4" t="s">
        <v>54</v>
      </c>
      <c r="C4" s="4" t="str">
        <f>VLOOKUP([Table Name],Tables[],4,0)</f>
        <v>Milestone\Appframe\Model</v>
      </c>
      <c r="D4" s="4" t="str">
        <f>VLOOKUP([Table Name],Tables[],5,0)</f>
        <v>GroupRole</v>
      </c>
      <c r="E4" s="8" t="s">
        <v>205</v>
      </c>
      <c r="F4" s="43"/>
      <c r="G4" s="39" t="str">
        <f>IF(ISNUMBER([Last ID]),"ALTER TABLE `" &amp; [Table Name] &amp; "`  AUTO_INCREMENT=" &amp; [Last ID]+1,"")</f>
        <v/>
      </c>
    </row>
    <row r="5" spans="1:7">
      <c r="A5" s="4" t="s">
        <v>101</v>
      </c>
      <c r="B5" s="4" t="s">
        <v>55</v>
      </c>
      <c r="C5" s="4" t="str">
        <f>VLOOKUP([Table Name],Tables[],4,0)</f>
        <v>Milestone\Appframe\Model</v>
      </c>
      <c r="D5" s="4" t="str">
        <f>VLOOKUP([Table Name],Tables[],5,0)</f>
        <v>Resource</v>
      </c>
      <c r="E5" s="8" t="s">
        <v>205</v>
      </c>
      <c r="F5" s="43">
        <v>300</v>
      </c>
      <c r="G5" s="39" t="str">
        <f>IF(ISNUMBER([Last ID]),"ALTER TABLE `" &amp; [Table Name] &amp; "`  AUTO_INCREMENT=" &amp; [Last ID]+1,"")</f>
        <v>ALTER TABLE `resources`  AUTO_INCREMENT=301</v>
      </c>
    </row>
    <row r="6" spans="1:7">
      <c r="A6" s="4" t="s">
        <v>107</v>
      </c>
      <c r="B6" s="4" t="s">
        <v>76</v>
      </c>
      <c r="C6" s="4" t="str">
        <f>VLOOKUP([Table Name],Tables[],4,0)</f>
        <v>Milestone\Appframe\Model</v>
      </c>
      <c r="D6" s="4" t="str">
        <f>VLOOKUP([Table Name],Tables[],5,0)</f>
        <v>ResourceRole</v>
      </c>
      <c r="E6" s="8" t="s">
        <v>205</v>
      </c>
      <c r="F6" s="43"/>
      <c r="G6" s="39" t="str">
        <f>IF(ISNUMBER([Last ID]),"ALTER TABLE `" &amp; [Table Name] &amp; "`  AUTO_INCREMENT=" &amp; [Last ID]+1,"")</f>
        <v/>
      </c>
    </row>
    <row r="7" spans="1:7">
      <c r="A7" s="4" t="s">
        <v>111</v>
      </c>
      <c r="B7" s="4" t="s">
        <v>57</v>
      </c>
      <c r="C7" s="4" t="str">
        <f>VLOOKUP([Table Name],Tables[],4,0)</f>
        <v>Milestone\Appframe\Model</v>
      </c>
      <c r="D7" s="4" t="str">
        <f>VLOOKUP([Table Name],Tables[],5,0)</f>
        <v>ResourceRelation</v>
      </c>
      <c r="E7" s="8" t="s">
        <v>205</v>
      </c>
      <c r="F7" s="43">
        <v>500</v>
      </c>
      <c r="G7" s="39" t="str">
        <f>IF(ISNUMBER([Last ID]),"ALTER TABLE `" &amp; [Table Name] &amp; "`  AUTO_INCREMENT=" &amp; [Last ID]+1,"")</f>
        <v>ALTER TABLE `resource_relations`  AUTO_INCREMENT=501</v>
      </c>
    </row>
    <row r="8" spans="1:7">
      <c r="A8" s="4" t="s">
        <v>115</v>
      </c>
      <c r="B8" s="4" t="s">
        <v>56</v>
      </c>
      <c r="C8" s="4" t="str">
        <f>VLOOKUP([Table Name],Tables[],4,0)</f>
        <v>Milestone\Appframe\Model</v>
      </c>
      <c r="D8" s="4" t="str">
        <f>VLOOKUP([Table Name],Tables[],5,0)</f>
        <v>ResourceScope</v>
      </c>
      <c r="E8" s="8" t="s">
        <v>205</v>
      </c>
      <c r="F8" s="43">
        <v>500</v>
      </c>
      <c r="G8" s="39" t="str">
        <f>IF(ISNUMBER([Last ID]),"ALTER TABLE `" &amp; [Table Name] &amp; "`  AUTO_INCREMENT=" &amp; [Last ID]+1,"")</f>
        <v>ALTER TABLE `resource_scopes`  AUTO_INCREMENT=501</v>
      </c>
    </row>
    <row r="9" spans="1:7">
      <c r="A9" s="4" t="s">
        <v>116</v>
      </c>
      <c r="B9" s="4" t="s">
        <v>63</v>
      </c>
      <c r="C9" s="4" t="str">
        <f>VLOOKUP([Table Name],Tables[],4,0)</f>
        <v>Milestone\Appframe\Model</v>
      </c>
      <c r="D9" s="4" t="str">
        <f>VLOOKUP([Table Name],Tables[],5,0)</f>
        <v>ResourceList</v>
      </c>
      <c r="E9" s="8" t="s">
        <v>205</v>
      </c>
      <c r="F9" s="43">
        <v>500</v>
      </c>
      <c r="G9" s="39" t="str">
        <f>IF(ISNUMBER([Last ID]),"ALTER TABLE `" &amp; [Table Name] &amp; "`  AUTO_INCREMENT=" &amp; [Last ID]+1,"")</f>
        <v>ALTER TABLE `resource_lists`  AUTO_INCREMENT=501</v>
      </c>
    </row>
    <row r="10" spans="1:7">
      <c r="A10" s="4" t="s">
        <v>117</v>
      </c>
      <c r="B10" s="4" t="s">
        <v>65</v>
      </c>
      <c r="C10" s="4" t="str">
        <f>VLOOKUP([Table Name],Tables[],4,0)</f>
        <v>Milestone\Appframe\Model</v>
      </c>
      <c r="D10" s="4" t="str">
        <f>VLOOKUP([Table Name],Tables[],5,0)</f>
        <v>ResourceListScope</v>
      </c>
      <c r="E10" s="8" t="s">
        <v>205</v>
      </c>
      <c r="F10" s="43">
        <v>500</v>
      </c>
      <c r="G10" s="39" t="str">
        <f>IF(ISNUMBER([Last ID]),"ALTER TABLE `" &amp; [Table Name] &amp; "`  AUTO_INCREMENT=" &amp; [Last ID]+1,"")</f>
        <v>ALTER TABLE `resource_list_scopes`  AUTO_INCREMENT=501</v>
      </c>
    </row>
    <row r="11" spans="1:7">
      <c r="A11" s="4" t="s">
        <v>120</v>
      </c>
      <c r="B11" s="4" t="s">
        <v>68</v>
      </c>
      <c r="C11" s="4" t="str">
        <f>VLOOKUP([Table Name],Tables[],4,0)</f>
        <v>Milestone\Appframe\Model</v>
      </c>
      <c r="D11" s="4" t="str">
        <f>VLOOKUP([Table Name],Tables[],5,0)</f>
        <v>ResourceForm</v>
      </c>
      <c r="E11" s="8" t="s">
        <v>205</v>
      </c>
      <c r="F11" s="43">
        <v>500</v>
      </c>
      <c r="G11" s="39" t="str">
        <f>IF(ISNUMBER([Last ID]),"ALTER TABLE `" &amp; [Table Name] &amp; "`  AUTO_INCREMENT=" &amp; [Last ID]+1,"")</f>
        <v>ALTER TABLE `resource_forms`  AUTO_INCREMENT=501</v>
      </c>
    </row>
    <row r="12" spans="1:7">
      <c r="A12" s="4" t="s">
        <v>122</v>
      </c>
      <c r="B12" s="4" t="s">
        <v>77</v>
      </c>
      <c r="C12" s="4" t="str">
        <f>VLOOKUP([Table Name],Tables[],4,0)</f>
        <v>Milestone\Appframe\Model</v>
      </c>
      <c r="D12" s="4" t="str">
        <f>VLOOKUP([Table Name],Tables[],5,0)</f>
        <v>ResourceFormField</v>
      </c>
      <c r="E12" s="8" t="s">
        <v>205</v>
      </c>
      <c r="F12" s="43">
        <v>500</v>
      </c>
      <c r="G12" s="39" t="str">
        <f>IF(ISNUMBER([Last ID]),"ALTER TABLE `" &amp; [Table Name] &amp; "`  AUTO_INCREMENT=" &amp; [Last ID]+1,"")</f>
        <v>ALTER TABLE `resource_form_fields`  AUTO_INCREMENT=501</v>
      </c>
    </row>
    <row r="13" spans="1:7">
      <c r="A13" s="4" t="s">
        <v>126</v>
      </c>
      <c r="B13" s="4" t="s">
        <v>79</v>
      </c>
      <c r="C13" s="4" t="str">
        <f>VLOOKUP([Table Name],Tables[],4,0)</f>
        <v>Milestone\Appframe\Model</v>
      </c>
      <c r="D13" s="4" t="str">
        <f>VLOOKUP([Table Name],Tables[],5,0)</f>
        <v>ResourceFormFieldData</v>
      </c>
      <c r="E13" s="8" t="s">
        <v>205</v>
      </c>
      <c r="F13" s="43">
        <v>500</v>
      </c>
      <c r="G13" s="39" t="str">
        <f>IF(ISNUMBER([Last ID]),"ALTER TABLE `" &amp; [Table Name] &amp; "`  AUTO_INCREMENT=" &amp; [Last ID]+1,"")</f>
        <v>ALTER TABLE `resource_form_field_data`  AUTO_INCREMENT=501</v>
      </c>
    </row>
    <row r="14" spans="1:7">
      <c r="A14" s="4" t="s">
        <v>133</v>
      </c>
      <c r="B14" s="4" t="s">
        <v>71</v>
      </c>
      <c r="C14" s="4" t="str">
        <f>VLOOKUP([Table Name],Tables[],4,0)</f>
        <v>Milestone\Appframe\Model</v>
      </c>
      <c r="D14" s="4" t="str">
        <f>VLOOKUP([Table Name],Tables[],5,0)</f>
        <v>ResourceAction</v>
      </c>
      <c r="E14" s="8" t="s">
        <v>205</v>
      </c>
      <c r="F14" s="43">
        <v>500</v>
      </c>
      <c r="G14" s="39" t="str">
        <f>IF(ISNUMBER([Last ID]),"ALTER TABLE `" &amp; [Table Name] &amp; "`  AUTO_INCREMENT=" &amp; [Last ID]+1,"")</f>
        <v>ALTER TABLE `resource_actions`  AUTO_INCREMENT=501</v>
      </c>
    </row>
    <row r="15" spans="1:7">
      <c r="A15" s="4" t="s">
        <v>137</v>
      </c>
      <c r="B15" s="4" t="s">
        <v>73</v>
      </c>
      <c r="C15" s="4" t="str">
        <f>VLOOKUP([Table Name],Tables[],4,0)</f>
        <v>Milestone\Appframe\Model</v>
      </c>
      <c r="D15" s="4" t="str">
        <f>VLOOKUP([Table Name],Tables[],5,0)</f>
        <v>ResourceActionMethod</v>
      </c>
      <c r="E15" s="8" t="s">
        <v>205</v>
      </c>
      <c r="F15" s="43">
        <v>500</v>
      </c>
      <c r="G15" s="39" t="str">
        <f>IF(ISNUMBER([Last ID]),"ALTER TABLE `" &amp; [Table Name] &amp; "`  AUTO_INCREMENT=" &amp; [Last ID]+1,"")</f>
        <v>ALTER TABLE `resource_action_methods`  AUTO_INCREMENT=501</v>
      </c>
    </row>
    <row r="16" spans="1:7">
      <c r="A16" s="4" t="s">
        <v>144</v>
      </c>
      <c r="B16" s="4" t="s">
        <v>78</v>
      </c>
      <c r="C16" s="4" t="str">
        <f>VLOOKUP([Table Name],Tables[],4,0)</f>
        <v>Milestone\Appframe\Model</v>
      </c>
      <c r="D16" s="4" t="str">
        <f>VLOOKUP([Table Name],Tables[],5,0)</f>
        <v>ResourceFormFieldAttr</v>
      </c>
      <c r="E16" s="8" t="s">
        <v>205</v>
      </c>
      <c r="F16" s="43">
        <v>500</v>
      </c>
      <c r="G16" s="39" t="str">
        <f>IF(ISNUMBER([Last ID]),"ALTER TABLE `" &amp; [Table Name] &amp; "`  AUTO_INCREMENT=" &amp; [Last ID]+1,"")</f>
        <v>ALTER TABLE `resource_form_field_attrs`  AUTO_INCREMENT=501</v>
      </c>
    </row>
    <row r="17" spans="1:7">
      <c r="A17" s="4" t="s">
        <v>146</v>
      </c>
      <c r="B17" s="4" t="s">
        <v>80</v>
      </c>
      <c r="C17" s="4" t="str">
        <f>VLOOKUP([Table Name],Tables[],4,0)</f>
        <v>Milestone\Appframe\Model</v>
      </c>
      <c r="D17" s="4" t="str">
        <f>VLOOKUP([Table Name],Tables[],5,0)</f>
        <v>ResourceFormFieldValidation</v>
      </c>
      <c r="E17" s="8" t="s">
        <v>205</v>
      </c>
      <c r="F17" s="43"/>
      <c r="G17" s="39" t="str">
        <f>IF(ISNUMBER([Last ID]),"ALTER TABLE `" &amp; [Table Name] &amp; "`  AUTO_INCREMENT=" &amp; [Last ID]+1,"")</f>
        <v/>
      </c>
    </row>
    <row r="18" spans="1:7">
      <c r="A18" s="4" t="s">
        <v>154</v>
      </c>
      <c r="B18" s="4" t="s">
        <v>69</v>
      </c>
      <c r="C18" s="4" t="str">
        <f>VLOOKUP([Table Name],Tables[],4,0)</f>
        <v>Milestone\Appframe\Model</v>
      </c>
      <c r="D18" s="4" t="str">
        <f>VLOOKUP([Table Name],Tables[],5,0)</f>
        <v>ResourceFormDefault</v>
      </c>
      <c r="E18" s="8" t="s">
        <v>205</v>
      </c>
      <c r="F18" s="43"/>
      <c r="G18" s="39" t="str">
        <f>IF(ISNUMBER([Last ID]),"ALTER TABLE `" &amp; [Table Name] &amp; "`  AUTO_INCREMENT=" &amp; [Last ID]+1,"")</f>
        <v/>
      </c>
    </row>
    <row r="19" spans="1:7">
      <c r="A19" s="1" t="s">
        <v>600</v>
      </c>
      <c r="B19" s="1" t="s">
        <v>86</v>
      </c>
      <c r="C19" s="1" t="str">
        <f>VLOOKUP([Table Name],Tables[],4,0)</f>
        <v>Milestone\Appframe\Model</v>
      </c>
      <c r="D19" s="1" t="str">
        <f>VLOOKUP([Table Name],Tables[],5,0)</f>
        <v>ResourceFormUpload</v>
      </c>
      <c r="E19" s="8" t="s">
        <v>276</v>
      </c>
      <c r="F19" s="45"/>
      <c r="G19" s="12" t="str">
        <f>IF(ISNUMBER([Last ID]),"ALTER TABLE `" &amp; [Table Name] &amp; "`  AUTO_INCREMENT=" &amp; [Last ID]+1,"")</f>
        <v/>
      </c>
    </row>
    <row r="20" spans="1:7">
      <c r="A20" s="4" t="s">
        <v>155</v>
      </c>
      <c r="B20" s="4" t="s">
        <v>74</v>
      </c>
      <c r="C20" s="4" t="str">
        <f>VLOOKUP([Table Name],Tables[],4,0)</f>
        <v>Milestone\Appframe\Model</v>
      </c>
      <c r="D20" s="4" t="str">
        <f>VLOOKUP([Table Name],Tables[],5,0)</f>
        <v>ResourceActionList</v>
      </c>
      <c r="E20" s="8" t="s">
        <v>205</v>
      </c>
      <c r="F20" s="43">
        <v>500</v>
      </c>
      <c r="G20" s="39" t="str">
        <f>IF(ISNUMBER([Last ID]),"ALTER TABLE `" &amp; [Table Name] &amp; "`  AUTO_INCREMENT=" &amp; [Last ID]+1,"")</f>
        <v>ALTER TABLE `resource_action_lists`  AUTO_INCREMENT=501</v>
      </c>
    </row>
    <row r="21" spans="1:7">
      <c r="A21" s="4" t="s">
        <v>156</v>
      </c>
      <c r="B21" s="4" t="s">
        <v>58</v>
      </c>
      <c r="C21" s="4" t="str">
        <f>VLOOKUP([Table Name],Tables[],4,0)</f>
        <v>Milestone\Appframe\Model</v>
      </c>
      <c r="D21" s="4" t="str">
        <f>VLOOKUP([Table Name],Tables[],5,0)</f>
        <v>ResourceData</v>
      </c>
      <c r="E21" s="8" t="s">
        <v>205</v>
      </c>
      <c r="F21" s="43">
        <v>500</v>
      </c>
      <c r="G21" s="39" t="str">
        <f>IF(ISNUMBER([Last ID]),"ALTER TABLE `" &amp; [Table Name] &amp; "`  AUTO_INCREMENT=" &amp; [Last ID]+1,"")</f>
        <v>ALTER TABLE `resource_data`  AUTO_INCREMENT=501</v>
      </c>
    </row>
    <row r="22" spans="1:7">
      <c r="A22" s="4" t="s">
        <v>158</v>
      </c>
      <c r="B22" s="4" t="s">
        <v>66</v>
      </c>
      <c r="C22" s="4" t="str">
        <f>VLOOKUP([Table Name],Tables[],4,0)</f>
        <v>Milestone\Appframe\Model</v>
      </c>
      <c r="D22" s="4" t="str">
        <f>VLOOKUP([Table Name],Tables[],5,0)</f>
        <v>ResourceListLayout</v>
      </c>
      <c r="E22" s="8" t="s">
        <v>205</v>
      </c>
      <c r="F22" s="43">
        <v>500</v>
      </c>
      <c r="G22" s="39" t="str">
        <f>IF(ISNUMBER([Last ID]),"ALTER TABLE `" &amp; [Table Name] &amp; "`  AUTO_INCREMENT=" &amp; [Last ID]+1,"")</f>
        <v>ALTER TABLE `resource_list_layout`  AUTO_INCREMENT=501</v>
      </c>
    </row>
    <row r="23" spans="1:7">
      <c r="A23" s="1" t="s">
        <v>503</v>
      </c>
      <c r="B23" s="35" t="s">
        <v>59</v>
      </c>
      <c r="C23" s="35" t="str">
        <f>VLOOKUP([Table Name],Tables[],4,0)</f>
        <v>Milestone\Appframe\Model</v>
      </c>
      <c r="D23" s="35" t="str">
        <f>VLOOKUP([Table Name],Tables[],5,0)</f>
        <v>ResourceDataRelation</v>
      </c>
      <c r="E23" s="34" t="s">
        <v>205</v>
      </c>
      <c r="F23" s="44">
        <v>500</v>
      </c>
      <c r="G23" s="39" t="str">
        <f>IF(ISNUMBER([Last ID]),"ALTER TABLE `" &amp; [Table Name] &amp; "`  AUTO_INCREMENT=" &amp; [Last ID]+1,"")</f>
        <v>ALTER TABLE `resource_data_relations`  AUTO_INCREMENT=501</v>
      </c>
    </row>
    <row r="24" spans="1:7">
      <c r="A24" s="4" t="s">
        <v>160</v>
      </c>
      <c r="B24" s="4" t="s">
        <v>84</v>
      </c>
      <c r="C24" s="4" t="str">
        <f>VLOOKUP([Table Name],Tables[],4,0)</f>
        <v>Milestone\Appframe\Model</v>
      </c>
      <c r="D24" s="4" t="str">
        <f>VLOOKUP([Table Name],Tables[],5,0)</f>
        <v>ResourceFormLayout</v>
      </c>
      <c r="E24" s="8" t="s">
        <v>205</v>
      </c>
      <c r="F24" s="43">
        <v>500</v>
      </c>
      <c r="G24" s="39" t="str">
        <f>IF(ISNUMBER([Last ID]),"ALTER TABLE `" &amp; [Table Name] &amp; "`  AUTO_INCREMENT=" &amp; [Last ID]+1,"")</f>
        <v>ALTER TABLE `resource_form_layout`  AUTO_INCREMENT=501</v>
      </c>
    </row>
    <row r="25" spans="1:7">
      <c r="A25" s="1" t="s">
        <v>162</v>
      </c>
      <c r="B25" s="4" t="s">
        <v>61</v>
      </c>
      <c r="C25" s="4" t="str">
        <f>VLOOKUP([Table Name],Tables[],4,0)</f>
        <v>Milestone\Appframe\Model</v>
      </c>
      <c r="D25" s="4" t="str">
        <f>VLOOKUP([Table Name],Tables[],5,0)</f>
        <v>ResourceDataViewSection</v>
      </c>
      <c r="E25" s="8" t="s">
        <v>205</v>
      </c>
      <c r="F25" s="43">
        <v>500</v>
      </c>
      <c r="G25" s="39" t="str">
        <f>IF(ISNUMBER([Last ID]),"ALTER TABLE `" &amp; [Table Name] &amp; "`  AUTO_INCREMENT=" &amp; [Last ID]+1,"")</f>
        <v>ALTER TABLE `resource_data_view_sections`  AUTO_INCREMENT=501</v>
      </c>
    </row>
    <row r="26" spans="1:7">
      <c r="A26" s="4" t="s">
        <v>163</v>
      </c>
      <c r="B26" s="4" t="s">
        <v>62</v>
      </c>
      <c r="C26" s="4" t="str">
        <f>VLOOKUP([Table Name],Tables[],4,0)</f>
        <v>Milestone\Appframe\Model</v>
      </c>
      <c r="D26" s="4" t="str">
        <f>VLOOKUP([Table Name],Tables[],5,0)</f>
        <v>ResourceDataViewSectionItem</v>
      </c>
      <c r="E26" s="8" t="s">
        <v>205</v>
      </c>
      <c r="F26" s="43">
        <v>500</v>
      </c>
      <c r="G26" s="39" t="str">
        <f>IF(ISNUMBER([Last ID]),"ALTER TABLE `" &amp; [Table Name] &amp; "`  AUTO_INCREMENT=" &amp; [Last ID]+1,"")</f>
        <v>ALTER TABLE `resource_data_view_section_items`  AUTO_INCREMENT=501</v>
      </c>
    </row>
    <row r="27" spans="1:7">
      <c r="A27" s="4" t="s">
        <v>165</v>
      </c>
      <c r="B27" s="4" t="s">
        <v>75</v>
      </c>
      <c r="C27" s="4" t="str">
        <f>VLOOKUP([Table Name],Tables[],4,0)</f>
        <v>Milestone\Appframe\Model</v>
      </c>
      <c r="D27" s="4" t="str">
        <f>VLOOKUP([Table Name],Tables[],5,0)</f>
        <v>ResourceActionData</v>
      </c>
      <c r="E27" s="8" t="s">
        <v>205</v>
      </c>
      <c r="F27" s="43">
        <v>500</v>
      </c>
      <c r="G27" s="39" t="str">
        <f>IF(ISNUMBER([Last ID]),"ALTER TABLE `" &amp; [Table Name] &amp; "`  AUTO_INCREMENT=" &amp; [Last ID]+1,"")</f>
        <v>ALTER TABLE `resource_action_data`  AUTO_INCREMENT=501</v>
      </c>
    </row>
    <row r="28" spans="1:7">
      <c r="A28" s="1" t="s">
        <v>204</v>
      </c>
      <c r="B28" s="4" t="s">
        <v>64</v>
      </c>
      <c r="C28" s="4" t="str">
        <f>VLOOKUP([Table Name],Tables[],4,0)</f>
        <v>Milestone\Appframe\Model</v>
      </c>
      <c r="D28" s="4" t="str">
        <f>VLOOKUP([Table Name],Tables[],5,0)</f>
        <v>ResourceListRelation</v>
      </c>
      <c r="E28" s="8" t="s">
        <v>205</v>
      </c>
      <c r="F28" s="43">
        <v>500</v>
      </c>
      <c r="G28" s="39" t="str">
        <f>IF(ISNUMBER([Last ID]),"ALTER TABLE `" &amp; [Table Name] &amp; "`  AUTO_INCREMENT=" &amp; [Last ID]+1,"")</f>
        <v>ALTER TABLE `resource_list_relations`  AUTO_INCREMENT=501</v>
      </c>
    </row>
    <row r="29" spans="1:7">
      <c r="A29" s="4" t="s">
        <v>174</v>
      </c>
      <c r="B29" s="4" t="s">
        <v>85</v>
      </c>
      <c r="C29" s="4" t="str">
        <f>VLOOKUP([Table Name],Tables[],4,0)</f>
        <v>Milestone\Appframe\Model</v>
      </c>
      <c r="D29" s="4" t="str">
        <f>VLOOKUP([Table Name],Tables[],5,0)</f>
        <v>ResourceFormCollection</v>
      </c>
      <c r="E29" s="8" t="s">
        <v>205</v>
      </c>
      <c r="F29" s="43"/>
      <c r="G29" s="39" t="str">
        <f>IF(ISNUMBER([Last ID]),"ALTER TABLE `" &amp; [Table Name] &amp; "`  AUTO_INCREMENT=" &amp; [Last ID]+1,"")</f>
        <v/>
      </c>
    </row>
    <row r="30" spans="1:7">
      <c r="A30" s="4" t="s">
        <v>166</v>
      </c>
      <c r="B30" s="4" t="s">
        <v>50</v>
      </c>
      <c r="C30" s="4" t="str">
        <f>VLOOKUP([Table Name],Tables[],4,0)</f>
        <v>Milestone\Appframe\Model</v>
      </c>
      <c r="D30" s="4" t="str">
        <f>VLOOKUP([Table Name],Tables[],5,0)</f>
        <v>User</v>
      </c>
      <c r="E30" s="8" t="s">
        <v>205</v>
      </c>
      <c r="F30" s="43"/>
      <c r="G30" s="39" t="str">
        <f>IF(ISNUMBER([Last ID]),"ALTER TABLE `" &amp; [Table Name] &amp; "`  AUTO_INCREMENT=" &amp; [Last ID]+1,"")</f>
        <v/>
      </c>
    </row>
    <row r="31" spans="1:7">
      <c r="A31" s="4" t="s">
        <v>169</v>
      </c>
      <c r="B31" s="4" t="s">
        <v>81</v>
      </c>
      <c r="C31" s="4" t="str">
        <f>VLOOKUP([Table Name],Tables[],4,0)</f>
        <v>Milestone\Appframe\Model</v>
      </c>
      <c r="D31" s="4" t="str">
        <f>VLOOKUP([Table Name],Tables[],5,0)</f>
        <v>ResourceFormFieldOption</v>
      </c>
      <c r="E31" s="8" t="s">
        <v>205</v>
      </c>
      <c r="F31" s="43">
        <v>500</v>
      </c>
      <c r="G31" s="39" t="str">
        <f>IF(ISNUMBER([Last ID]),"ALTER TABLE `" &amp; [Table Name] &amp; "`  AUTO_INCREMENT=" &amp; [Last ID]+1,"")</f>
        <v>ALTER TABLE `resource_form_field_options`  AUTO_INCREMENT=501</v>
      </c>
    </row>
    <row r="32" spans="1:7">
      <c r="A32" s="4" t="s">
        <v>177</v>
      </c>
      <c r="B32" s="4" t="s">
        <v>60</v>
      </c>
      <c r="C32" s="4" t="str">
        <f>VLOOKUP([Table Name],Tables[],4,0)</f>
        <v>Milestone\Appframe\Model</v>
      </c>
      <c r="D32" s="4" t="str">
        <f>VLOOKUP([Table Name],Tables[],5,0)</f>
        <v>ResourceDataScope</v>
      </c>
      <c r="E32" s="8" t="s">
        <v>205</v>
      </c>
      <c r="F32" s="43"/>
      <c r="G32" s="39" t="str">
        <f>IF(ISNUMBER([Last ID]),"ALTER TABLE `" &amp; [Table Name] &amp; "`  AUTO_INCREMENT=" &amp; [Last ID]+1,"")</f>
        <v/>
      </c>
    </row>
    <row r="33" spans="1:7">
      <c r="A33" s="4" t="s">
        <v>178</v>
      </c>
      <c r="B33" s="4" t="s">
        <v>67</v>
      </c>
      <c r="C33" s="4" t="str">
        <f>VLOOKUP([Table Name],Tables[],4,0)</f>
        <v>Milestone\Appframe\Model</v>
      </c>
      <c r="D33" s="4" t="str">
        <f>VLOOKUP([Table Name],Tables[],5,0)</f>
        <v>ResourceListSearch</v>
      </c>
      <c r="E33" s="8" t="s">
        <v>205</v>
      </c>
      <c r="F33" s="43">
        <v>500</v>
      </c>
      <c r="G33" s="39" t="str">
        <f>IF(ISNUMBER([Last ID]),"ALTER TABLE `" &amp; [Table Name] &amp; "`  AUTO_INCREMENT=" &amp; [Last ID]+1,"")</f>
        <v>ALTER TABLE `resource_list_search`  AUTO_INCREMENT=501</v>
      </c>
    </row>
    <row r="34" spans="1:7">
      <c r="A34" s="4" t="s">
        <v>179</v>
      </c>
      <c r="B34" s="4" t="s">
        <v>82</v>
      </c>
      <c r="C34" s="4" t="str">
        <f>VLOOKUP([Table Name],Tables[],4,0)</f>
        <v>Milestone\Appframe\Model</v>
      </c>
      <c r="D34" s="4" t="str">
        <f>VLOOKUP([Table Name],Tables[],5,0)</f>
        <v>ResourceFormFieldDepend</v>
      </c>
      <c r="E34" s="8" t="s">
        <v>205</v>
      </c>
      <c r="F34" s="43"/>
      <c r="G34" s="39" t="str">
        <f>IF(ISNUMBER([Last ID]),"ALTER TABLE `" &amp; [Table Name] &amp; "`  AUTO_INCREMENT=" &amp; [Last ID]+1,"")</f>
        <v/>
      </c>
    </row>
    <row r="35" spans="1:7">
      <c r="A35" s="4" t="s">
        <v>186</v>
      </c>
      <c r="B35" s="4" t="s">
        <v>87</v>
      </c>
      <c r="C35" s="4" t="str">
        <f>VLOOKUP([Table Name],Tables[],4,0)</f>
        <v>Milestone\Appframe\Model</v>
      </c>
      <c r="D35" s="4" t="str">
        <f>VLOOKUP([Table Name],Tables[],5,0)</f>
        <v>ResourceDashboard</v>
      </c>
      <c r="E35" s="8" t="s">
        <v>205</v>
      </c>
      <c r="F35" s="43"/>
      <c r="G35" s="39" t="str">
        <f>IF(ISNUMBER([Last ID]),"ALTER TABLE `" &amp; [Table Name] &amp; "`  AUTO_INCREMENT=" &amp; [Last ID]+1,"")</f>
        <v/>
      </c>
    </row>
    <row r="36" spans="1:7">
      <c r="A36" s="4" t="s">
        <v>187</v>
      </c>
      <c r="B36" s="4" t="s">
        <v>88</v>
      </c>
      <c r="C36" s="4" t="str">
        <f>VLOOKUP([Table Name],Tables[],4,0)</f>
        <v>Milestone\Appframe\Model</v>
      </c>
      <c r="D36" s="4" t="str">
        <f>VLOOKUP([Table Name],Tables[],5,0)</f>
        <v>ResourceDashboardSection</v>
      </c>
      <c r="E36" s="8" t="s">
        <v>205</v>
      </c>
      <c r="F36" s="43"/>
      <c r="G36" s="39" t="str">
        <f>IF(ISNUMBER([Last ID]),"ALTER TABLE `" &amp; [Table Name] &amp; "`  AUTO_INCREMENT=" &amp; [Last ID]+1,"")</f>
        <v/>
      </c>
    </row>
    <row r="37" spans="1:7">
      <c r="A37" s="4" t="s">
        <v>189</v>
      </c>
      <c r="B37" s="4" t="s">
        <v>89</v>
      </c>
      <c r="C37" s="4" t="str">
        <f>VLOOKUP([Table Name],Tables[],4,0)</f>
        <v>Milestone\Appframe\Model</v>
      </c>
      <c r="D37" s="4" t="str">
        <f>VLOOKUP([Table Name],Tables[],5,0)</f>
        <v>ResourceDashboardSectionItem</v>
      </c>
      <c r="E37" s="8" t="s">
        <v>205</v>
      </c>
      <c r="F37" s="43"/>
      <c r="G37" s="39" t="str">
        <f>IF(ISNUMBER([Last ID]),"ALTER TABLE `" &amp; [Table Name] &amp; "`  AUTO_INCREMENT=" &amp; [Last ID]+1,"")</f>
        <v/>
      </c>
    </row>
    <row r="38" spans="1:7">
      <c r="A38" s="4" t="s">
        <v>194</v>
      </c>
      <c r="B38" s="4" t="s">
        <v>90</v>
      </c>
      <c r="C38" s="4" t="str">
        <f>VLOOKUP([Table Name],Tables[],4,0)</f>
        <v>Milestone\Appframe\Model</v>
      </c>
      <c r="D38" s="4" t="str">
        <f>VLOOKUP([Table Name],Tables[],5,0)</f>
        <v>ResourceMetric</v>
      </c>
      <c r="E38" s="8" t="s">
        <v>205</v>
      </c>
      <c r="F38" s="43"/>
      <c r="G38" s="39" t="str">
        <f>IF(ISNUMBER([Last ID]),"ALTER TABLE `" &amp; [Table Name] &amp; "`  AUTO_INCREMENT=" &amp; [Last ID]+1,"")</f>
        <v/>
      </c>
    </row>
    <row r="39" spans="1:7">
      <c r="A39" s="4" t="s">
        <v>200</v>
      </c>
      <c r="B39" s="4" t="s">
        <v>83</v>
      </c>
      <c r="C39" s="4" t="str">
        <f>VLOOKUP([Table Name],Tables[],4,0)</f>
        <v>Milestone\Appframe\Model</v>
      </c>
      <c r="D39" s="4" t="str">
        <f>VLOOKUP([Table Name],Tables[],5,0)</f>
        <v>ResourceFormFieldDynamic</v>
      </c>
      <c r="E39" s="8" t="s">
        <v>205</v>
      </c>
      <c r="F39" s="43"/>
      <c r="G39" s="39" t="str">
        <f>IF(ISNUMBER([Last ID]),"ALTER TABLE `" &amp; [Table Name] &amp; "`  AUTO_INCREMENT=" &amp; [Last ID]+1,"")</f>
        <v/>
      </c>
    </row>
    <row r="40" spans="1:7">
      <c r="A40" s="1" t="s">
        <v>364</v>
      </c>
      <c r="B40" s="4" t="s">
        <v>364</v>
      </c>
      <c r="C40" s="4" t="str">
        <f>VLOOKUP([Table Name],Tables[],4,0)</f>
        <v>Milestone\Teebpd\Model</v>
      </c>
      <c r="D40" s="4" t="str">
        <f>VLOOKUP([Table Name],Tables[],5,0)</f>
        <v>ItemGroupMaster</v>
      </c>
      <c r="E40" s="7" t="s">
        <v>276</v>
      </c>
      <c r="F40" s="43"/>
      <c r="G40" s="39" t="str">
        <f>IF(ISNUMBER([Last ID]),"ALTER TABLE `" &amp; [Table Name] &amp; "`  AUTO_INCREMENT=" &amp; [Last ID]+1,"")</f>
        <v/>
      </c>
    </row>
    <row r="41" spans="1:7">
      <c r="A41" s="4" t="s">
        <v>49</v>
      </c>
      <c r="B41" s="4" t="s">
        <v>49</v>
      </c>
      <c r="C41" s="4" t="str">
        <f>VLOOKUP([Table Name],Tables[],4,0)</f>
        <v>Milestone\Teebpd\Model</v>
      </c>
      <c r="D41" s="4" t="str">
        <f>VLOOKUP([Table Name],Tables[],5,0)</f>
        <v>Product</v>
      </c>
      <c r="E41" s="7" t="s">
        <v>276</v>
      </c>
      <c r="F41" s="43"/>
      <c r="G41" s="39" t="str">
        <f>IF(ISNUMBER([Last ID]),"ALTER TABLE `" &amp; [Table Name] &amp; "`  AUTO_INCREMENT=" &amp; [Last ID]+1,"")</f>
        <v/>
      </c>
    </row>
    <row r="42" spans="1:7">
      <c r="A42" s="4" t="s">
        <v>207</v>
      </c>
      <c r="B42" s="4" t="s">
        <v>207</v>
      </c>
      <c r="C42" s="4" t="str">
        <f>VLOOKUP([Table Name],Tables[],4,0)</f>
        <v>Milestone\Teebpd\Model</v>
      </c>
      <c r="D42" s="4" t="str">
        <f>VLOOKUP([Table Name],Tables[],5,0)</f>
        <v>ProductImage</v>
      </c>
      <c r="E42" s="7" t="s">
        <v>276</v>
      </c>
      <c r="F42" s="43"/>
      <c r="G42" s="39" t="str">
        <f>IF(ISNUMBER([Last ID]),"ALTER TABLE `" &amp; [Table Name] &amp; "`  AUTO_INCREMENT=" &amp; [Last ID]+1,"")</f>
        <v/>
      </c>
    </row>
    <row r="43" spans="1:7">
      <c r="A43" s="4" t="s">
        <v>208</v>
      </c>
      <c r="B43" s="4" t="s">
        <v>208</v>
      </c>
      <c r="C43" s="4" t="str">
        <f>VLOOKUP([Table Name],Tables[],4,0)</f>
        <v>Milestone\Teebpd\Model</v>
      </c>
      <c r="D43" s="4" t="str">
        <f>VLOOKUP([Table Name],Tables[],5,0)</f>
        <v>Visitor</v>
      </c>
      <c r="E43" s="7" t="s">
        <v>276</v>
      </c>
      <c r="F43" s="43"/>
      <c r="G43" s="39" t="str">
        <f>IF(ISNUMBER([Last ID]),"ALTER TABLE `" &amp; [Table Name] &amp; "`  AUTO_INCREMENT=" &amp; [Last ID]+1,"")</f>
        <v/>
      </c>
    </row>
    <row r="44" spans="1:7">
      <c r="A44" s="4" t="s">
        <v>210</v>
      </c>
      <c r="B44" s="4" t="s">
        <v>210</v>
      </c>
      <c r="C44" s="4" t="str">
        <f>VLOOKUP([Table Name],Tables[],4,0)</f>
        <v>Milestone\Teebpd\Model</v>
      </c>
      <c r="D44" s="4" t="str">
        <f>VLOOKUP([Table Name],Tables[],5,0)</f>
        <v>Wishlist</v>
      </c>
      <c r="E44" s="7" t="s">
        <v>276</v>
      </c>
      <c r="F44" s="43"/>
      <c r="G44" s="39" t="str">
        <f>IF(ISNUMBER([Last ID]),"ALTER TABLE `" &amp; [Table Name] &amp; "`  AUTO_INCREMENT=" &amp; [Last ID]+1,"")</f>
        <v/>
      </c>
    </row>
    <row r="45" spans="1:7">
      <c r="A45" s="4" t="s">
        <v>211</v>
      </c>
      <c r="B45" s="4" t="s">
        <v>211</v>
      </c>
      <c r="C45" s="4" t="str">
        <f>VLOOKUP([Table Name],Tables[],4,0)</f>
        <v>Milestone\Teebpd\Model</v>
      </c>
      <c r="D45" s="4" t="str">
        <f>VLOOKUP([Table Name],Tables[],5,0)</f>
        <v>WishlistProduct</v>
      </c>
      <c r="E45" s="7" t="s">
        <v>276</v>
      </c>
      <c r="F45" s="43"/>
      <c r="G45" s="39" t="str">
        <f>IF(ISNUMBER([Last ID]),"ALTER TABLE `" &amp; [Table Name] &amp; "`  AUTO_INCREMENT=" &amp; [Last ID]+1,"")</f>
        <v/>
      </c>
    </row>
    <row r="46" spans="1:7">
      <c r="A46" s="4" t="s">
        <v>212</v>
      </c>
      <c r="B46" s="4" t="s">
        <v>212</v>
      </c>
      <c r="C46" s="4" t="str">
        <f>VLOOKUP([Table Name],Tables[],4,0)</f>
        <v>Milestone\Teebpd\Model</v>
      </c>
      <c r="D46" s="4" t="str">
        <f>VLOOKUP([Table Name],Tables[],5,0)</f>
        <v>VisitorWishlist</v>
      </c>
      <c r="E46" s="7" t="s">
        <v>276</v>
      </c>
      <c r="F46" s="43"/>
      <c r="G46" s="39" t="str">
        <f>IF(ISNUMBER([Last ID]),"ALTER TABLE `" &amp; [Table Name] &amp; "`  AUTO_INCREMENT=" &amp; [Last ID]+1,"")</f>
        <v/>
      </c>
    </row>
    <row r="47" spans="1:7">
      <c r="A47" s="4" t="s">
        <v>213</v>
      </c>
      <c r="B47" s="4" t="s">
        <v>213</v>
      </c>
      <c r="C47" s="4" t="str">
        <f>VLOOKUP([Table Name],Tables[],4,0)</f>
        <v>Milestone\Teebpd\Model</v>
      </c>
      <c r="D47" s="4" t="str">
        <f>VLOOKUP([Table Name],Tables[],5,0)</f>
        <v>VendorWishlist</v>
      </c>
      <c r="E47" s="7" t="s">
        <v>276</v>
      </c>
      <c r="F47" s="43"/>
      <c r="G47" s="39" t="str">
        <f>IF(ISNUMBER([Last ID]),"ALTER TABLE `" &amp; [Table Name] &amp; "`  AUTO_INCREMENT=" &amp; [Last ID]+1,"")</f>
        <v/>
      </c>
    </row>
    <row r="48" spans="1:7">
      <c r="A48" s="4" t="s">
        <v>214</v>
      </c>
      <c r="B48" s="4" t="s">
        <v>214</v>
      </c>
      <c r="C48" s="4" t="str">
        <f>VLOOKUP([Table Name],Tables[],4,0)</f>
        <v>Milestone\Teebpd\Model</v>
      </c>
      <c r="D48" s="4" t="str">
        <f>VLOOKUP([Table Name],Tables[],5,0)</f>
        <v>WishlistNote</v>
      </c>
      <c r="E48" s="7" t="s">
        <v>276</v>
      </c>
      <c r="F48" s="43"/>
      <c r="G48" s="39" t="str">
        <f>IF(ISNUMBER([Last ID]),"ALTER TABLE `" &amp; [Table Name] &amp; "`  AUTO_INCREMENT=" &amp; [Last ID]+1,"")</f>
        <v/>
      </c>
    </row>
    <row r="49" spans="1:7">
      <c r="A49" s="3" t="s">
        <v>215</v>
      </c>
      <c r="B49" s="3" t="s">
        <v>215</v>
      </c>
      <c r="C49" s="3" t="str">
        <f>VLOOKUP([Table Name],Tables[],4,0)</f>
        <v>Milestone\Teebpd\Model</v>
      </c>
      <c r="D49" s="3" t="str">
        <f>VLOOKUP([Table Name],Tables[],5,0)</f>
        <v>WishlistProductNote</v>
      </c>
      <c r="E49" s="7" t="s">
        <v>276</v>
      </c>
      <c r="F49" s="43"/>
      <c r="G49" s="39" t="str">
        <f>IF(ISNUMBER([Last ID]),"ALTER TABLE `" &amp; [Table Name] &amp; "`  AUTO_INCREMENT=" &amp; [Last ID]+1,"")</f>
        <v/>
      </c>
    </row>
  </sheetData>
  <conditionalFormatting sqref="B2:B49">
    <cfRule type="duplicateValues" dxfId="8" priority="1"/>
  </conditionalFormatting>
  <dataValidations count="2">
    <dataValidation type="list" allowBlank="1" showInputMessage="1" showErrorMessage="1" sqref="E2:E49">
      <formula1>"truncate,query"</formula1>
    </dataValidation>
    <dataValidation type="list" allowBlank="1" showInputMessage="1" showErrorMessage="1" sqref="B2:B49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B6" sqref="B6:R17"/>
    </sheetView>
  </sheetViews>
  <sheetFormatPr defaultRowHeight="15"/>
  <cols>
    <col min="1" max="16384" width="9.140625" style="16"/>
  </cols>
  <sheetData>
    <row r="1" spans="1:20" s="26" customFormat="1" ht="15" customHeight="1">
      <c r="A1" s="49" t="s">
        <v>115</v>
      </c>
      <c r="B1" s="49"/>
      <c r="C1" s="49"/>
      <c r="D1" s="49"/>
      <c r="E1" s="50" t="str">
        <f>"\"&amp;VLOOKUP($A$1,SeedMap[],3,0)&amp;"\"&amp;VLOOKUP($A$1,SeedMap[],4,0)&amp;"::"&amp;VLOOKUP($A$1,SeedMap[],5,0)&amp;"()"</f>
        <v>\Milestone\Appframe\Model\ResourceScope::query()</v>
      </c>
      <c r="F1" s="50"/>
      <c r="G1" s="50"/>
      <c r="H1" s="50"/>
      <c r="I1" s="51" t="s">
        <v>21</v>
      </c>
      <c r="J1" s="51"/>
      <c r="K1" s="51"/>
      <c r="L1" s="51"/>
      <c r="M1" s="51"/>
      <c r="N1" s="51"/>
      <c r="O1" s="51"/>
      <c r="P1" s="51"/>
      <c r="Q1" s="51"/>
      <c r="R1" s="51"/>
      <c r="S1" s="20" t="str">
        <f>""</f>
        <v/>
      </c>
      <c r="T1" s="9"/>
    </row>
    <row r="2" spans="1:20" s="26" customFormat="1" ht="15" customHeight="1">
      <c r="A2" s="49"/>
      <c r="B2" s="49"/>
      <c r="C2" s="49"/>
      <c r="D2" s="49"/>
      <c r="E2" s="50" t="s">
        <v>46</v>
      </c>
      <c r="F2" s="50"/>
      <c r="G2" s="50"/>
      <c r="H2" s="50"/>
      <c r="I2" s="51" t="s">
        <v>20</v>
      </c>
      <c r="J2" s="51"/>
      <c r="K2" s="51"/>
      <c r="L2" s="51"/>
      <c r="M2" s="51"/>
      <c r="N2" s="51"/>
      <c r="O2" s="51"/>
      <c r="P2" s="51"/>
      <c r="Q2" s="51"/>
      <c r="R2" s="51"/>
      <c r="S2" s="20" t="str">
        <f>";"</f>
        <v>;</v>
      </c>
      <c r="T2" s="9"/>
    </row>
    <row r="3" spans="1:20" s="26" customFormat="1" ht="15" customHeight="1">
      <c r="A3" s="49"/>
      <c r="B3" s="49"/>
      <c r="C3" s="49"/>
      <c r="D3" s="49"/>
      <c r="E3" s="50"/>
      <c r="F3" s="50"/>
      <c r="G3" s="50"/>
      <c r="H3" s="50"/>
      <c r="I3" s="51" t="s">
        <v>44</v>
      </c>
      <c r="J3" s="51"/>
      <c r="K3" s="51"/>
      <c r="L3" s="51"/>
      <c r="M3" s="51"/>
      <c r="N3" s="51"/>
      <c r="O3" s="51"/>
      <c r="P3" s="51"/>
      <c r="Q3" s="51"/>
      <c r="R3" s="51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2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IF(VLOOKUP($A$1&amp;"-0",TableData[[TRCode]:[15]],C$4+$B$4,0)=0,"id",VLOOKUP($A$1&amp;"-0",TableData[[TRCode]:[15]],C$4+$B$4,0))</f>
        <v>id</v>
      </c>
      <c r="D5" s="23" t="str">
        <f>IF(VLOOKUP($A$1&amp;"-0",TableData[[TRCode]:[15]],D$4+$B$4,0)=0,"id",VLOOKUP($A$1&amp;"-0",TableData[[TRCode]:[15]],D$4+$B$4,0))</f>
        <v>resource</v>
      </c>
      <c r="E5" s="23" t="str">
        <f>IF(VLOOKUP($A$1&amp;"-0",TableData[[TRCode]:[15]],E$4+$B$4,0)=0,"id",VLOOKUP($A$1&amp;"-0",TableData[[TRCode]:[15]],E$4+$B$4,0))</f>
        <v>name</v>
      </c>
      <c r="F5" s="23" t="str">
        <f>IF(VLOOKUP($A$1&amp;"-0",TableData[[TRCode]:[15]],F$4+$B$4,0)=0,"id",VLOOKUP($A$1&amp;"-0",TableData[[TRCode]:[15]],F$4+$B$4,0))</f>
        <v>description</v>
      </c>
      <c r="G5" s="23" t="str">
        <f>IF(VLOOKUP($A$1&amp;"-0",TableData[[TRCode]:[15]],G$4+$B$4,0)=0,"",VLOOKUP($A$1&amp;"-0",TableData[[TRCode]:[15]],G$4+$B$4,0))</f>
        <v>method</v>
      </c>
      <c r="H5" s="23" t="str">
        <f>IF(VLOOKUP($A$1&amp;"-0",TableData[[TRCode]:[15]],H$4+$B$4,0)=0,"",VLOOKUP($A$1&amp;"-0",TableData[[TRCode]:[15]],H$4+$B$4,0))</f>
        <v/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46" t="str">
        <f>$I$1</f>
        <v>$_ = \DB::statement('SELECT @@GLOBAL.foreign_key_checks');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9"/>
      <c r="T6" s="9"/>
    </row>
    <row r="7" spans="1:20">
      <c r="A7" s="21"/>
      <c r="B7" s="47" t="str">
        <f>$I$2</f>
        <v>\DB::statement('set foreign_key_checks = 0');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20">
      <c r="A8" s="21"/>
      <c r="B8" s="48" t="str">
        <f>$E$1</f>
        <v>\Milestone\Appframe\Model\ResourceScope::query()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'id' =&gt; '501',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'resource' =&gt; '301', </v>
      </c>
      <c r="E9" s="22" t="str">
        <f t="shared" ca="1" si="0"/>
        <v xml:space="preserve">'name' =&gt; 'ItemGroupCategory', </v>
      </c>
      <c r="F9" s="22" t="str">
        <f t="shared" ca="1" si="0"/>
        <v xml:space="preserve">'description' =&gt; 'Category from Item Group', </v>
      </c>
      <c r="G9" s="22" t="str">
        <f t="shared" ca="1" si="0"/>
        <v xml:space="preserve">'method' =&gt; 'category', </v>
      </c>
      <c r="H9" s="22" t="str">
        <f t="shared" ca="1" si="0"/>
        <v/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'id' =&gt; '502', </v>
      </c>
      <c r="D10" s="22" t="str">
        <f t="shared" ca="1" si="0"/>
        <v xml:space="preserve">'resource' =&gt; '301', </v>
      </c>
      <c r="E10" s="22" t="str">
        <f t="shared" ca="1" si="0"/>
        <v xml:space="preserve">'name' =&gt; 'ItemGroupBrand', </v>
      </c>
      <c r="F10" s="22" t="str">
        <f t="shared" ca="1" si="0"/>
        <v xml:space="preserve">'description' =&gt; 'Brand from Item Group', </v>
      </c>
      <c r="G10" s="22" t="str">
        <f t="shared" ca="1" si="0"/>
        <v xml:space="preserve">'method' =&gt; 'brand', </v>
      </c>
      <c r="H10" s="22" t="str">
        <f t="shared" ca="1" si="0"/>
        <v/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'id' =&gt; '503', </v>
      </c>
      <c r="D11" s="22" t="str">
        <f t="shared" ca="1" si="0"/>
        <v xml:space="preserve">'resource' =&gt; '301', </v>
      </c>
      <c r="E11" s="22" t="str">
        <f t="shared" ca="1" si="0"/>
        <v xml:space="preserve">'name' =&gt; 'ItemGroupSize', </v>
      </c>
      <c r="F11" s="22" t="str">
        <f t="shared" ca="1" si="0"/>
        <v xml:space="preserve">'description' =&gt; 'Size from Item Group', </v>
      </c>
      <c r="G11" s="22" t="str">
        <f t="shared" ca="1" si="0"/>
        <v xml:space="preserve">'method' =&gt; 'size', </v>
      </c>
      <c r="H11" s="22" t="str">
        <f t="shared" ca="1" si="0"/>
        <v/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'id' =&gt; '504', </v>
      </c>
      <c r="D12" s="22" t="str">
        <f t="shared" ca="1" si="0"/>
        <v xml:space="preserve">'resource' =&gt; '301', </v>
      </c>
      <c r="E12" s="22" t="str">
        <f t="shared" ca="1" si="0"/>
        <v xml:space="preserve">'name' =&gt; 'ItemGroupColor', </v>
      </c>
      <c r="F12" s="22" t="str">
        <f t="shared" ca="1" si="0"/>
        <v xml:space="preserve">'description' =&gt; 'Color from Item Group', </v>
      </c>
      <c r="G12" s="22" t="str">
        <f t="shared" ca="1" si="0"/>
        <v xml:space="preserve">'method' =&gt; 'color', </v>
      </c>
      <c r="H12" s="22" t="str">
        <f t="shared" ca="1" si="0"/>
        <v/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'id' =&gt; '505', </v>
      </c>
      <c r="D13" s="22" t="str">
        <f t="shared" ca="1" si="0"/>
        <v xml:space="preserve">'resource' =&gt; '305', </v>
      </c>
      <c r="E13" s="22" t="str">
        <f t="shared" ca="1" si="0"/>
        <v xml:space="preserve">'name' =&gt; 'WishlistVendorActive', </v>
      </c>
      <c r="F13" s="22" t="str">
        <f t="shared" ca="1" si="0"/>
        <v xml:space="preserve">'description' =&gt; 'Wishlists which are shared with vendor', </v>
      </c>
      <c r="G13" s="22" t="str">
        <f t="shared" ca="1" si="0"/>
        <v xml:space="preserve">'method' =&gt; 'vendorShare', </v>
      </c>
      <c r="H13" s="22" t="str">
        <f t="shared" ca="1" si="0"/>
        <v/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'id' =&gt; '506', </v>
      </c>
      <c r="D14" s="22" t="str">
        <f t="shared" ca="1" si="0"/>
        <v xml:space="preserve">'resource' =&gt; '303', </v>
      </c>
      <c r="E14" s="22" t="str">
        <f t="shared" ca="1" si="0"/>
        <v xml:space="preserve">'name' =&gt; 'ImageStatus', </v>
      </c>
      <c r="F14" s="22" t="str">
        <f t="shared" ca="1" si="0"/>
        <v xml:space="preserve">'description' =&gt; 'Get image status', </v>
      </c>
      <c r="G14" s="22" t="str">
        <f t="shared" ca="1" si="0"/>
        <v xml:space="preserve">'method' =&gt; 'statusOnly', </v>
      </c>
      <c r="H14" s="22" t="str">
        <f t="shared" ca="1" si="0"/>
        <v/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'id' =&gt; '507', </v>
      </c>
      <c r="D15" s="22" t="str">
        <f t="shared" ca="1" si="0"/>
        <v xml:space="preserve">'resource' =&gt; '301', </v>
      </c>
      <c r="E15" s="22" t="str">
        <f t="shared" ca="1" si="0"/>
        <v xml:space="preserve">'name' =&gt; 'ItemGroupWeb', </v>
      </c>
      <c r="F15" s="22" t="str">
        <f t="shared" ca="1" si="0"/>
        <v xml:space="preserve">'description' =&gt; 'Item group which are listable on web', </v>
      </c>
      <c r="G15" s="22" t="str">
        <f t="shared" ca="1" si="0"/>
        <v xml:space="preserve">'method' =&gt; 'web', </v>
      </c>
      <c r="H15" s="22" t="str">
        <f t="shared" ca="1" si="0"/>
        <v/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;</v>
      </c>
      <c r="C16" s="22" t="str">
        <f t="shared" ca="1" si="3"/>
        <v/>
      </c>
      <c r="D16" s="22" t="str">
        <f t="shared" ca="1" si="0"/>
        <v/>
      </c>
      <c r="E16" s="22" t="str">
        <f t="shared" ca="1" si="0"/>
        <v/>
      </c>
      <c r="F16" s="22" t="str">
        <f t="shared" ca="1" si="0"/>
        <v/>
      </c>
      <c r="G16" s="22" t="str">
        <f t="shared" ca="1" si="0"/>
        <v/>
      </c>
      <c r="H16" s="22" t="str">
        <f t="shared" ca="1" si="0"/>
        <v/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/>
      </c>
    </row>
    <row r="17" spans="1:18">
      <c r="A17" s="18">
        <v>9</v>
      </c>
      <c r="B17" s="19" t="str">
        <f t="shared" ca="1" si="1"/>
        <v>\DB::statement('set foreign_key_checks = ' . $_);</v>
      </c>
      <c r="C17" s="22" t="str">
        <f t="shared" ca="1" si="3"/>
        <v/>
      </c>
      <c r="D17" s="22" t="str">
        <f t="shared" ca="1" si="0"/>
        <v/>
      </c>
      <c r="E17" s="22" t="str">
        <f t="shared" ca="1" si="0"/>
        <v/>
      </c>
      <c r="F17" s="22" t="str">
        <f t="shared" ca="1" si="0"/>
        <v/>
      </c>
      <c r="G17" s="22" t="str">
        <f t="shared" ca="1" si="0"/>
        <v/>
      </c>
      <c r="H17" s="22" t="str">
        <f t="shared" ca="1" si="0"/>
        <v/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/>
      </c>
    </row>
    <row r="18" spans="1:18">
      <c r="A18" s="18">
        <v>10</v>
      </c>
      <c r="B18" s="19" t="str">
        <f t="shared" ca="1" si="1"/>
        <v/>
      </c>
      <c r="C18" s="22" t="str">
        <f t="shared" ca="1" si="3"/>
        <v/>
      </c>
      <c r="D18" s="22" t="str">
        <f t="shared" ca="1" si="0"/>
        <v/>
      </c>
      <c r="E18" s="22" t="str">
        <f t="shared" ca="1" si="0"/>
        <v/>
      </c>
      <c r="F18" s="22" t="str">
        <f t="shared" ca="1" si="0"/>
        <v/>
      </c>
      <c r="G18" s="22" t="str">
        <f t="shared" ca="1" si="0"/>
        <v/>
      </c>
      <c r="H18" s="22" t="str">
        <f t="shared" ca="1" si="0"/>
        <v/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/>
      </c>
    </row>
    <row r="19" spans="1:18">
      <c r="A19" s="18">
        <v>11</v>
      </c>
      <c r="B19" s="19" t="str">
        <f t="shared" ca="1" si="1"/>
        <v/>
      </c>
      <c r="C19" s="22" t="str">
        <f t="shared" ca="1" si="3"/>
        <v/>
      </c>
      <c r="D19" s="22" t="str">
        <f t="shared" ca="1" si="0"/>
        <v/>
      </c>
      <c r="E19" s="22" t="str">
        <f t="shared" ca="1" si="0"/>
        <v/>
      </c>
      <c r="F19" s="22" t="str">
        <f t="shared" ca="1" si="0"/>
        <v/>
      </c>
      <c r="G19" s="22" t="str">
        <f t="shared" ca="1" si="0"/>
        <v/>
      </c>
      <c r="H19" s="22" t="str">
        <f t="shared" ca="1" si="0"/>
        <v/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/>
      </c>
    </row>
    <row r="20" spans="1:18">
      <c r="A20" s="18">
        <v>12</v>
      </c>
      <c r="B20" s="19" t="str">
        <f t="shared" ca="1" si="1"/>
        <v/>
      </c>
      <c r="C20" s="22" t="str">
        <f t="shared" ca="1" si="3"/>
        <v/>
      </c>
      <c r="D20" s="22" t="str">
        <f t="shared" ca="1" si="0"/>
        <v/>
      </c>
      <c r="E20" s="22" t="str">
        <f t="shared" ca="1" si="0"/>
        <v/>
      </c>
      <c r="F20" s="22" t="str">
        <f t="shared" ca="1" si="0"/>
        <v/>
      </c>
      <c r="G20" s="22" t="str">
        <f t="shared" ca="1" si="0"/>
        <v/>
      </c>
      <c r="H20" s="22" t="str">
        <f t="shared" ca="1" si="0"/>
        <v/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/>
      </c>
    </row>
    <row r="21" spans="1:18">
      <c r="A21" s="18">
        <v>13</v>
      </c>
      <c r="B21" s="19" t="str">
        <f t="shared" ca="1" si="1"/>
        <v/>
      </c>
      <c r="C21" s="22" t="str">
        <f t="shared" ca="1" si="3"/>
        <v/>
      </c>
      <c r="D21" s="22" t="str">
        <f t="shared" ca="1" si="0"/>
        <v/>
      </c>
      <c r="E21" s="22" t="str">
        <f t="shared" ca="1" si="0"/>
        <v/>
      </c>
      <c r="F21" s="22" t="str">
        <f t="shared" ca="1" si="0"/>
        <v/>
      </c>
      <c r="G21" s="22" t="str">
        <f t="shared" ca="1" si="0"/>
        <v/>
      </c>
      <c r="H21" s="22" t="str">
        <f t="shared" ca="1" si="0"/>
        <v/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/>
      </c>
    </row>
    <row r="22" spans="1:18">
      <c r="A22" s="18">
        <v>14</v>
      </c>
      <c r="B22" s="19" t="str">
        <f t="shared" ca="1" si="1"/>
        <v/>
      </c>
      <c r="C22" s="22" t="str">
        <f t="shared" ca="1" si="3"/>
        <v/>
      </c>
      <c r="D22" s="22" t="str">
        <f t="shared" ca="1" si="0"/>
        <v/>
      </c>
      <c r="E22" s="22" t="str">
        <f t="shared" ca="1" si="0"/>
        <v/>
      </c>
      <c r="F22" s="22" t="str">
        <f t="shared" ca="1" si="0"/>
        <v/>
      </c>
      <c r="G22" s="22" t="str">
        <f t="shared" ca="1" si="0"/>
        <v/>
      </c>
      <c r="H22" s="22" t="str">
        <f t="shared" ca="1" si="0"/>
        <v/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/>
      </c>
    </row>
    <row r="23" spans="1:18">
      <c r="A23" s="18">
        <v>15</v>
      </c>
      <c r="B23" s="19" t="str">
        <f t="shared" ca="1" si="1"/>
        <v/>
      </c>
      <c r="C23" s="22" t="str">
        <f t="shared" ca="1" si="3"/>
        <v/>
      </c>
      <c r="D23" s="22" t="str">
        <f t="shared" ca="1" si="0"/>
        <v/>
      </c>
      <c r="E23" s="22" t="str">
        <f t="shared" ca="1" si="0"/>
        <v/>
      </c>
      <c r="F23" s="22" t="str">
        <f t="shared" ca="1" si="0"/>
        <v/>
      </c>
      <c r="G23" s="22" t="str">
        <f t="shared" ca="1" si="0"/>
        <v/>
      </c>
      <c r="H23" s="22" t="str">
        <f t="shared" ca="1" si="0"/>
        <v/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/>
      </c>
    </row>
    <row r="24" spans="1:18">
      <c r="A24" s="18">
        <v>16</v>
      </c>
      <c r="B24" s="19" t="str">
        <f t="shared" ca="1" si="1"/>
        <v/>
      </c>
      <c r="C24" s="22" t="str">
        <f t="shared" ca="1" si="3"/>
        <v/>
      </c>
      <c r="D24" s="22" t="str">
        <f t="shared" ca="1" si="0"/>
        <v/>
      </c>
      <c r="E24" s="22" t="str">
        <f t="shared" ca="1" si="0"/>
        <v/>
      </c>
      <c r="F24" s="22" t="str">
        <f t="shared" ca="1" si="0"/>
        <v/>
      </c>
      <c r="G24" s="22" t="str">
        <f t="shared" ca="1" si="0"/>
        <v/>
      </c>
      <c r="H24" s="22" t="str">
        <f t="shared" ca="1" si="0"/>
        <v/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/>
      </c>
    </row>
    <row r="25" spans="1:18">
      <c r="A25" s="18">
        <v>17</v>
      </c>
      <c r="B25" s="19" t="str">
        <f t="shared" ca="1" si="1"/>
        <v/>
      </c>
      <c r="C25" s="22" t="str">
        <f t="shared" ca="1" si="3"/>
        <v/>
      </c>
      <c r="D25" s="22" t="str">
        <f t="shared" ca="1" si="3"/>
        <v/>
      </c>
      <c r="E25" s="22" t="str">
        <f t="shared" ca="1" si="3"/>
        <v/>
      </c>
      <c r="F25" s="22" t="str">
        <f t="shared" ca="1" si="3"/>
        <v/>
      </c>
      <c r="G25" s="22" t="str">
        <f t="shared" ca="1" si="3"/>
        <v/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/>
      </c>
    </row>
    <row r="26" spans="1:18">
      <c r="A26" s="18">
        <v>18</v>
      </c>
      <c r="B26" s="19" t="str">
        <f t="shared" ca="1" si="1"/>
        <v/>
      </c>
      <c r="C26" s="22" t="str">
        <f t="shared" ca="1" si="3"/>
        <v/>
      </c>
      <c r="D26" s="22" t="str">
        <f t="shared" ca="1" si="3"/>
        <v/>
      </c>
      <c r="E26" s="22" t="str">
        <f t="shared" ca="1" si="3"/>
        <v/>
      </c>
      <c r="F26" s="22" t="str">
        <f t="shared" ca="1" si="3"/>
        <v/>
      </c>
      <c r="G26" s="22" t="str">
        <f t="shared" ca="1" si="3"/>
        <v/>
      </c>
      <c r="H26" s="22" t="str">
        <f t="shared" ca="1" si="4"/>
        <v/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/>
      </c>
    </row>
    <row r="27" spans="1:18">
      <c r="A27" s="18">
        <v>19</v>
      </c>
      <c r="B27" s="19" t="str">
        <f t="shared" ca="1" si="1"/>
        <v/>
      </c>
      <c r="C27" s="22" t="str">
        <f t="shared" ca="1" si="3"/>
        <v/>
      </c>
      <c r="D27" s="22" t="str">
        <f t="shared" ca="1" si="3"/>
        <v/>
      </c>
      <c r="E27" s="22" t="str">
        <f t="shared" ca="1" si="3"/>
        <v/>
      </c>
      <c r="F27" s="22" t="str">
        <f t="shared" ca="1" si="3"/>
        <v/>
      </c>
      <c r="G27" s="22" t="str">
        <f t="shared" ca="1" si="3"/>
        <v/>
      </c>
      <c r="H27" s="22" t="str">
        <f t="shared" ca="1" si="4"/>
        <v/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/>
      </c>
    </row>
    <row r="28" spans="1:18">
      <c r="A28" s="18">
        <v>20</v>
      </c>
      <c r="B28" s="19" t="str">
        <f t="shared" ca="1" si="1"/>
        <v/>
      </c>
      <c r="C28" s="22" t="str">
        <f t="shared" ca="1" si="3"/>
        <v/>
      </c>
      <c r="D28" s="22" t="str">
        <f t="shared" ca="1" si="3"/>
        <v/>
      </c>
      <c r="E28" s="22" t="str">
        <f t="shared" ca="1" si="3"/>
        <v/>
      </c>
      <c r="F28" s="22" t="str">
        <f t="shared" ca="1" si="3"/>
        <v/>
      </c>
      <c r="G28" s="22" t="str">
        <f t="shared" ca="1" si="3"/>
        <v/>
      </c>
      <c r="H28" s="22" t="str">
        <f t="shared" ca="1" si="4"/>
        <v/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/>
      </c>
    </row>
    <row r="29" spans="1:18">
      <c r="A29" s="18">
        <v>21</v>
      </c>
      <c r="B29" s="19" t="str">
        <f t="shared" ca="1" si="1"/>
        <v/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/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2018-12-05T20:07:33Z</dcterms:modified>
</cp:coreProperties>
</file>