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509\Desktop\"/>
    </mc:Choice>
  </mc:AlternateContent>
  <xr:revisionPtr revIDLastSave="0" documentId="13_ncr:1_{252860A2-9751-41C6-BF07-2C12255D327A}" xr6:coauthVersionLast="47" xr6:coauthVersionMax="47" xr10:uidLastSave="{00000000-0000-0000-0000-000000000000}"/>
  <bookViews>
    <workbookView xWindow="-110" yWindow="-110" windowWidth="25820" windowHeight="15500" activeTab="1" xr2:uid="{3CC0AB81-394C-4942-A9D5-AB032BEE885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2" l="1"/>
  <c r="E23" i="2"/>
  <c r="E3" i="2"/>
  <c r="E2" i="2"/>
  <c r="E22" i="2"/>
  <c r="E21" i="2"/>
  <c r="E14" i="2"/>
  <c r="E12" i="2"/>
  <c r="E16" i="2"/>
  <c r="E11" i="2"/>
  <c r="E6" i="2"/>
  <c r="G5" i="1"/>
  <c r="F5" i="1" s="1"/>
  <c r="G6" i="1"/>
  <c r="G7" i="1"/>
  <c r="F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F20" i="1" s="1"/>
  <c r="G21" i="1"/>
  <c r="F21" i="1" s="1"/>
  <c r="G22" i="1"/>
  <c r="F22" i="1" s="1"/>
  <c r="G23" i="1"/>
  <c r="F23" i="1" s="1"/>
  <c r="G4" i="1"/>
  <c r="F4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4" i="1"/>
  <c r="B2" i="1"/>
  <c r="E4" i="2" l="1"/>
  <c r="E13" i="2"/>
  <c r="E15" i="2" s="1"/>
  <c r="E5" i="2"/>
  <c r="E7" i="2" l="1"/>
</calcChain>
</file>

<file path=xl/sharedStrings.xml><?xml version="1.0" encoding="utf-8"?>
<sst xmlns="http://schemas.openxmlformats.org/spreadsheetml/2006/main" count="45" uniqueCount="30">
  <si>
    <t>妮芙</t>
    <phoneticPr fontId="1" type="noConversion"/>
  </si>
  <si>
    <t>攻击力</t>
    <phoneticPr fontId="1" type="noConversion"/>
  </si>
  <si>
    <t>攻击间隔</t>
    <phoneticPr fontId="1" type="noConversion"/>
  </si>
  <si>
    <t>三技能持续</t>
    <phoneticPr fontId="1" type="noConversion"/>
  </si>
  <si>
    <t>攻击力加成固定</t>
    <phoneticPr fontId="1" type="noConversion"/>
  </si>
  <si>
    <t>攻击加成倍率</t>
    <phoneticPr fontId="1" type="noConversion"/>
  </si>
  <si>
    <t>攻击速度加成</t>
    <phoneticPr fontId="1" type="noConversion"/>
  </si>
  <si>
    <t>dps</t>
    <phoneticPr fontId="1" type="noConversion"/>
  </si>
  <si>
    <t>攻击速度加成固定</t>
    <phoneticPr fontId="1" type="noConversion"/>
  </si>
  <si>
    <t>对单总伤</t>
    <phoneticPr fontId="1" type="noConversion"/>
  </si>
  <si>
    <t>凋亡损伤非本体打出，因此不计算凋亡损伤爆发固定伤害；仅计算第一天赋吃满一轮凋亡爆发的总伤</t>
    <phoneticPr fontId="1" type="noConversion"/>
  </si>
  <si>
    <t>第一天赋秒伤倍率</t>
    <phoneticPr fontId="1" type="noConversion"/>
  </si>
  <si>
    <t>一技能</t>
    <phoneticPr fontId="1" type="noConversion"/>
  </si>
  <si>
    <t>第一天赋倍率</t>
    <phoneticPr fontId="1" type="noConversion"/>
  </si>
  <si>
    <t>第二天赋倍率加成</t>
    <phoneticPr fontId="1" type="noConversion"/>
  </si>
  <si>
    <t>总伤</t>
    <phoneticPr fontId="1" type="noConversion"/>
  </si>
  <si>
    <t>法伤</t>
    <phoneticPr fontId="1" type="noConversion"/>
  </si>
  <si>
    <t>元伤</t>
    <phoneticPr fontId="1" type="noConversion"/>
  </si>
  <si>
    <t>法伤dph</t>
    <phoneticPr fontId="1" type="noConversion"/>
  </si>
  <si>
    <t>备注</t>
    <phoneticPr fontId="1" type="noConversion"/>
  </si>
  <si>
    <t>二技能</t>
    <phoneticPr fontId="1" type="noConversion"/>
  </si>
  <si>
    <t>元伤占比</t>
    <phoneticPr fontId="1" type="noConversion"/>
  </si>
  <si>
    <t>4下破条，dps由将所有损伤爆发伤害计入技能期间算得，实际会更低一些</t>
    <phoneticPr fontId="1" type="noConversion"/>
  </si>
  <si>
    <t>控制占比</t>
    <phoneticPr fontId="1" type="noConversion"/>
  </si>
  <si>
    <t>实际攻击力</t>
    <phoneticPr fontId="1" type="noConversion"/>
  </si>
  <si>
    <t>三技能</t>
    <phoneticPr fontId="1" type="noConversion"/>
  </si>
  <si>
    <t>dph</t>
    <phoneticPr fontId="1" type="noConversion"/>
  </si>
  <si>
    <t>实际攻击间隔（帧）</t>
    <phoneticPr fontId="1" type="noConversion"/>
  </si>
  <si>
    <t>假定全程仅触发一类伤害，计算两次第一天赋额外伤害</t>
    <phoneticPr fontId="1" type="noConversion"/>
  </si>
  <si>
    <t>假设目标敌人刚爆条，不计施法抬手与阻回，元伤计算爆发全部伤害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</si>
</sst>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D2EB-1CCD-4785-9128-D02CCD673557}">
  <dimension ref="A1:M23"/>
  <sheetViews>
    <sheetView workbookViewId="0">
      <selection activeCell="F28" sqref="F28"/>
    </sheetView>
  </sheetViews>
  <sheetFormatPr defaultRowHeight="14" x14ac:dyDescent="0.3"/>
  <cols>
    <col min="1" max="1" width="16.25" style="1" bestFit="1" customWidth="1"/>
    <col min="2" max="2" width="6.1640625" style="1" bestFit="1" customWidth="1"/>
    <col min="3" max="3" width="8.6640625" style="1"/>
    <col min="4" max="5" width="12.33203125" style="1" bestFit="1" customWidth="1"/>
    <col min="6" max="6" width="8.1640625" style="1" bestFit="1" customWidth="1"/>
    <col min="7" max="7" width="8.5" style="1" bestFit="1" customWidth="1"/>
    <col min="8" max="8" width="8.6640625" style="1"/>
    <col min="9" max="10" width="12.33203125" style="1" bestFit="1" customWidth="1"/>
    <col min="11" max="11" width="9.1640625" style="1" bestFit="1" customWidth="1"/>
    <col min="12" max="12" width="10.1640625" style="1" bestFit="1" customWidth="1"/>
    <col min="13" max="16384" width="8.6640625" style="1"/>
  </cols>
  <sheetData>
    <row r="1" spans="1:13" x14ac:dyDescent="0.3">
      <c r="A1" s="1" t="s">
        <v>0</v>
      </c>
      <c r="D1" s="2" t="s">
        <v>10</v>
      </c>
      <c r="E1" s="2"/>
      <c r="F1" s="2"/>
      <c r="G1" s="2"/>
      <c r="H1" s="2"/>
      <c r="I1" s="2"/>
      <c r="J1" s="2"/>
      <c r="K1" s="2"/>
      <c r="L1" s="2"/>
      <c r="M1"/>
    </row>
    <row r="2" spans="1:13" x14ac:dyDescent="0.3">
      <c r="A2" s="1" t="s">
        <v>1</v>
      </c>
      <c r="B2" s="1">
        <f>668*1.05</f>
        <v>701.4</v>
      </c>
      <c r="D2" s="2" t="s">
        <v>4</v>
      </c>
      <c r="E2" s="2"/>
      <c r="F2" s="2"/>
      <c r="G2" s="2"/>
      <c r="I2" s="2" t="s">
        <v>8</v>
      </c>
      <c r="J2" s="2"/>
      <c r="K2" s="2"/>
      <c r="L2" s="2"/>
    </row>
    <row r="3" spans="1:13" x14ac:dyDescent="0.3">
      <c r="A3" s="1" t="s">
        <v>2</v>
      </c>
      <c r="B3" s="1">
        <v>1.6</v>
      </c>
      <c r="D3" s="1" t="s">
        <v>5</v>
      </c>
      <c r="E3" s="1" t="s">
        <v>6</v>
      </c>
      <c r="F3" s="1" t="s">
        <v>7</v>
      </c>
      <c r="G3" s="1" t="s">
        <v>9</v>
      </c>
      <c r="I3" s="1" t="s">
        <v>5</v>
      </c>
      <c r="J3" s="1" t="s">
        <v>6</v>
      </c>
      <c r="K3" s="1" t="s">
        <v>7</v>
      </c>
      <c r="L3" s="1" t="s">
        <v>9</v>
      </c>
    </row>
    <row r="4" spans="1:13" x14ac:dyDescent="0.3">
      <c r="A4" s="1" t="s">
        <v>3</v>
      </c>
      <c r="B4" s="1">
        <v>30</v>
      </c>
      <c r="D4" s="1">
        <v>2</v>
      </c>
      <c r="E4" s="1">
        <v>5</v>
      </c>
      <c r="F4" s="1">
        <f>G4/$B$4</f>
        <v>1928.85</v>
      </c>
      <c r="G4" s="1">
        <f>15*$B$2*(1+$D$4)*$B$5+ROUND($B$4/($B$3/(1+E4/100)),0)*$B$2*(1+$D$4)</f>
        <v>57865.5</v>
      </c>
      <c r="I4" s="1">
        <v>0.2</v>
      </c>
      <c r="J4" s="1">
        <v>50</v>
      </c>
      <c r="K4" s="1">
        <f>L4/$B$4</f>
        <v>995.98799999999994</v>
      </c>
      <c r="L4" s="1">
        <f>15*$B$2*(1+I4)*$B$5+ROUND($B$4/($B$3/(1+$J$4/100)),0)*$B$2*(1+I4)</f>
        <v>29879.64</v>
      </c>
    </row>
    <row r="5" spans="1:13" x14ac:dyDescent="0.3">
      <c r="A5" s="1" t="s">
        <v>11</v>
      </c>
      <c r="B5" s="1">
        <v>0.5</v>
      </c>
      <c r="E5" s="1">
        <v>10</v>
      </c>
      <c r="F5" s="1">
        <f t="shared" ref="F5:F23" si="0">G5/$B$4</f>
        <v>1998.99</v>
      </c>
      <c r="G5" s="1">
        <f t="shared" ref="G5:G23" si="1">15*$B$2*(1+$D$4)*$B$5+ROUND($B$4/($B$3/(1+E5/100)),0)*$B$2*(1+$D$4)</f>
        <v>59969.7</v>
      </c>
      <c r="I5" s="1">
        <v>0.4</v>
      </c>
      <c r="K5" s="1">
        <f t="shared" ref="K5:K23" si="2">L5/$B$4</f>
        <v>1161.9860000000001</v>
      </c>
      <c r="L5" s="1">
        <f t="shared" ref="L5:L23" si="3">15*$B$2*(1+I5)*$B$5+ROUND($B$4/($B$3/(1+$J$4/100)),0)*$B$2*(1+I5)</f>
        <v>34859.58</v>
      </c>
    </row>
    <row r="6" spans="1:13" x14ac:dyDescent="0.3">
      <c r="E6" s="1">
        <v>15</v>
      </c>
      <c r="F6" s="1">
        <f t="shared" si="0"/>
        <v>2069.1299999999997</v>
      </c>
      <c r="G6" s="1">
        <f t="shared" si="1"/>
        <v>62073.899999999994</v>
      </c>
      <c r="I6" s="1">
        <v>0.6</v>
      </c>
      <c r="K6" s="1">
        <f t="shared" si="2"/>
        <v>1327.9840000000002</v>
      </c>
      <c r="L6" s="1">
        <f t="shared" si="3"/>
        <v>39839.520000000004</v>
      </c>
    </row>
    <row r="7" spans="1:13" x14ac:dyDescent="0.3">
      <c r="E7" s="1">
        <v>20</v>
      </c>
      <c r="F7" s="1">
        <f t="shared" si="0"/>
        <v>2139.27</v>
      </c>
      <c r="G7" s="1">
        <f t="shared" si="1"/>
        <v>64178.1</v>
      </c>
      <c r="I7" s="1">
        <v>0.8</v>
      </c>
      <c r="K7" s="1">
        <f t="shared" si="2"/>
        <v>1493.9820000000002</v>
      </c>
      <c r="L7" s="1">
        <f t="shared" si="3"/>
        <v>44819.460000000006</v>
      </c>
    </row>
    <row r="8" spans="1:13" x14ac:dyDescent="0.3">
      <c r="E8" s="1">
        <v>25</v>
      </c>
      <c r="F8" s="1">
        <f t="shared" si="0"/>
        <v>2139.27</v>
      </c>
      <c r="G8" s="1">
        <f t="shared" si="1"/>
        <v>64178.1</v>
      </c>
      <c r="I8" s="1">
        <v>1</v>
      </c>
      <c r="K8" s="1">
        <f t="shared" si="2"/>
        <v>1659.98</v>
      </c>
      <c r="L8" s="1">
        <f t="shared" si="3"/>
        <v>49799.4</v>
      </c>
    </row>
    <row r="9" spans="1:13" x14ac:dyDescent="0.3">
      <c r="E9" s="1">
        <v>30</v>
      </c>
      <c r="F9" s="1">
        <f t="shared" si="0"/>
        <v>2209.4099999999994</v>
      </c>
      <c r="G9" s="1">
        <f t="shared" si="1"/>
        <v>66282.299999999988</v>
      </c>
      <c r="I9" s="1">
        <v>1.2</v>
      </c>
      <c r="K9" s="1">
        <f t="shared" si="2"/>
        <v>1825.9780000000001</v>
      </c>
      <c r="L9" s="1">
        <f t="shared" si="3"/>
        <v>54779.340000000004</v>
      </c>
    </row>
    <row r="10" spans="1:13" x14ac:dyDescent="0.3">
      <c r="E10" s="1">
        <v>35</v>
      </c>
      <c r="F10" s="1">
        <f t="shared" si="0"/>
        <v>2279.5500000000002</v>
      </c>
      <c r="G10" s="1">
        <f t="shared" si="1"/>
        <v>68386.5</v>
      </c>
      <c r="I10" s="1">
        <v>1.4</v>
      </c>
      <c r="K10" s="1">
        <f t="shared" si="2"/>
        <v>1991.9759999999999</v>
      </c>
      <c r="L10" s="1">
        <f t="shared" si="3"/>
        <v>59759.28</v>
      </c>
    </row>
    <row r="11" spans="1:13" x14ac:dyDescent="0.3">
      <c r="E11" s="1">
        <v>40</v>
      </c>
      <c r="F11" s="1">
        <f t="shared" si="0"/>
        <v>2349.69</v>
      </c>
      <c r="G11" s="1">
        <f t="shared" si="1"/>
        <v>70490.7</v>
      </c>
      <c r="I11" s="1">
        <v>1.6</v>
      </c>
      <c r="K11" s="1">
        <f t="shared" si="2"/>
        <v>2157.9740000000002</v>
      </c>
      <c r="L11" s="1">
        <f t="shared" si="3"/>
        <v>64739.220000000008</v>
      </c>
    </row>
    <row r="12" spans="1:13" x14ac:dyDescent="0.3">
      <c r="E12" s="1">
        <v>45</v>
      </c>
      <c r="F12" s="1">
        <f t="shared" si="0"/>
        <v>2419.83</v>
      </c>
      <c r="G12" s="1">
        <f t="shared" si="1"/>
        <v>72594.899999999994</v>
      </c>
      <c r="I12" s="1">
        <v>1.8</v>
      </c>
      <c r="K12" s="1">
        <f t="shared" si="2"/>
        <v>2323.9720000000002</v>
      </c>
      <c r="L12" s="1">
        <f t="shared" si="3"/>
        <v>69719.16</v>
      </c>
    </row>
    <row r="13" spans="1:13" x14ac:dyDescent="0.3">
      <c r="E13" s="1">
        <v>50</v>
      </c>
      <c r="F13" s="1">
        <f t="shared" si="0"/>
        <v>2489.9700000000003</v>
      </c>
      <c r="G13" s="1">
        <f t="shared" si="1"/>
        <v>74699.100000000006</v>
      </c>
      <c r="I13" s="1">
        <v>2</v>
      </c>
      <c r="K13" s="1">
        <f t="shared" si="2"/>
        <v>2489.9700000000003</v>
      </c>
      <c r="L13" s="1">
        <f t="shared" si="3"/>
        <v>74699.100000000006</v>
      </c>
    </row>
    <row r="14" spans="1:13" x14ac:dyDescent="0.3">
      <c r="E14" s="1">
        <v>55</v>
      </c>
      <c r="F14" s="1">
        <f t="shared" si="0"/>
        <v>2560.1099999999997</v>
      </c>
      <c r="G14" s="1">
        <f t="shared" si="1"/>
        <v>76803.299999999988</v>
      </c>
      <c r="I14" s="1">
        <v>2.2000000000000002</v>
      </c>
      <c r="K14" s="1">
        <f t="shared" si="2"/>
        <v>2655.9680000000003</v>
      </c>
      <c r="L14" s="1">
        <f t="shared" si="3"/>
        <v>79679.040000000008</v>
      </c>
    </row>
    <row r="15" spans="1:13" x14ac:dyDescent="0.3">
      <c r="E15" s="1">
        <v>60</v>
      </c>
      <c r="F15" s="1">
        <f t="shared" si="0"/>
        <v>2630.25</v>
      </c>
      <c r="G15" s="1">
        <f t="shared" si="1"/>
        <v>78907.5</v>
      </c>
      <c r="I15" s="1">
        <v>2.4</v>
      </c>
      <c r="K15" s="1">
        <f t="shared" si="2"/>
        <v>2821.9659999999999</v>
      </c>
      <c r="L15" s="1">
        <f t="shared" si="3"/>
        <v>84658.98</v>
      </c>
    </row>
    <row r="16" spans="1:13" x14ac:dyDescent="0.3">
      <c r="E16" s="1">
        <v>65</v>
      </c>
      <c r="F16" s="1">
        <f t="shared" si="0"/>
        <v>2700.39</v>
      </c>
      <c r="G16" s="1">
        <f t="shared" si="1"/>
        <v>81011.7</v>
      </c>
      <c r="I16" s="1">
        <v>2.6</v>
      </c>
      <c r="K16" s="1">
        <f t="shared" si="2"/>
        <v>2987.9640000000004</v>
      </c>
      <c r="L16" s="1">
        <f t="shared" si="3"/>
        <v>89638.920000000013</v>
      </c>
    </row>
    <row r="17" spans="5:12" x14ac:dyDescent="0.3">
      <c r="E17" s="1">
        <v>70</v>
      </c>
      <c r="F17" s="1">
        <f t="shared" si="0"/>
        <v>2770.5299999999997</v>
      </c>
      <c r="G17" s="1">
        <f t="shared" si="1"/>
        <v>83115.899999999994</v>
      </c>
      <c r="I17" s="1">
        <v>2.8</v>
      </c>
      <c r="K17" s="1">
        <f t="shared" si="2"/>
        <v>3153.962</v>
      </c>
      <c r="L17" s="1">
        <f t="shared" si="3"/>
        <v>94618.86</v>
      </c>
    </row>
    <row r="18" spans="5:12" x14ac:dyDescent="0.3">
      <c r="E18" s="1">
        <v>75</v>
      </c>
      <c r="F18" s="1">
        <f t="shared" si="0"/>
        <v>2840.67</v>
      </c>
      <c r="G18" s="1">
        <f t="shared" si="1"/>
        <v>85220.1</v>
      </c>
      <c r="I18" s="1">
        <v>3</v>
      </c>
      <c r="K18" s="1">
        <f t="shared" si="2"/>
        <v>3319.96</v>
      </c>
      <c r="L18" s="1">
        <f t="shared" si="3"/>
        <v>99598.8</v>
      </c>
    </row>
    <row r="19" spans="5:12" x14ac:dyDescent="0.3">
      <c r="E19" s="1">
        <v>80</v>
      </c>
      <c r="F19" s="1">
        <f t="shared" si="0"/>
        <v>2910.8099999999995</v>
      </c>
      <c r="G19" s="1">
        <f t="shared" si="1"/>
        <v>87324.299999999988</v>
      </c>
      <c r="I19" s="1">
        <v>3.2</v>
      </c>
      <c r="K19" s="1">
        <f t="shared" si="2"/>
        <v>3485.9580000000001</v>
      </c>
      <c r="L19" s="1">
        <f t="shared" si="3"/>
        <v>104578.74</v>
      </c>
    </row>
    <row r="20" spans="5:12" x14ac:dyDescent="0.3">
      <c r="E20" s="1">
        <v>85</v>
      </c>
      <c r="F20" s="1">
        <f t="shared" si="0"/>
        <v>2980.95</v>
      </c>
      <c r="G20" s="1">
        <f t="shared" si="1"/>
        <v>89428.5</v>
      </c>
      <c r="I20" s="1">
        <v>3.4</v>
      </c>
      <c r="K20" s="1">
        <f t="shared" si="2"/>
        <v>3651.9560000000001</v>
      </c>
      <c r="L20" s="1">
        <f t="shared" si="3"/>
        <v>109558.68000000001</v>
      </c>
    </row>
    <row r="21" spans="5:12" x14ac:dyDescent="0.3">
      <c r="E21" s="1">
        <v>90</v>
      </c>
      <c r="F21" s="1">
        <f t="shared" si="0"/>
        <v>3051.0899999999997</v>
      </c>
      <c r="G21" s="1">
        <f t="shared" si="1"/>
        <v>91532.7</v>
      </c>
      <c r="I21" s="1">
        <v>3.6</v>
      </c>
      <c r="K21" s="1">
        <f t="shared" si="2"/>
        <v>3817.9539999999997</v>
      </c>
      <c r="L21" s="1">
        <f t="shared" si="3"/>
        <v>114538.62</v>
      </c>
    </row>
    <row r="22" spans="5:12" x14ac:dyDescent="0.3">
      <c r="E22" s="1">
        <v>95</v>
      </c>
      <c r="F22" s="1">
        <f t="shared" si="0"/>
        <v>3121.23</v>
      </c>
      <c r="G22" s="1">
        <f t="shared" si="1"/>
        <v>93636.9</v>
      </c>
      <c r="I22" s="1">
        <v>3.8</v>
      </c>
      <c r="K22" s="1">
        <f t="shared" si="2"/>
        <v>3983.9519999999998</v>
      </c>
      <c r="L22" s="1">
        <f t="shared" si="3"/>
        <v>119518.56</v>
      </c>
    </row>
    <row r="23" spans="5:12" x14ac:dyDescent="0.3">
      <c r="E23" s="1">
        <v>100</v>
      </c>
      <c r="F23" s="1">
        <f t="shared" si="0"/>
        <v>3191.3700000000003</v>
      </c>
      <c r="G23" s="1">
        <f t="shared" si="1"/>
        <v>95741.1</v>
      </c>
      <c r="I23" s="1">
        <v>4</v>
      </c>
      <c r="K23" s="1">
        <f t="shared" si="2"/>
        <v>4149.95</v>
      </c>
      <c r="L23" s="1">
        <f t="shared" si="3"/>
        <v>124498.5</v>
      </c>
    </row>
  </sheetData>
  <mergeCells count="3">
    <mergeCell ref="I2:L2"/>
    <mergeCell ref="D2:G2"/>
    <mergeCell ref="D1:L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0406C-607E-416F-AB29-1CD186E1DEF1}">
  <dimension ref="A1:E24"/>
  <sheetViews>
    <sheetView tabSelected="1" workbookViewId="0">
      <selection activeCell="H28" sqref="H28"/>
    </sheetView>
  </sheetViews>
  <sheetFormatPr defaultRowHeight="14" x14ac:dyDescent="0.3"/>
  <cols>
    <col min="1" max="1" width="16.25" style="1" bestFit="1" customWidth="1"/>
    <col min="2" max="2" width="4.1640625" style="1" bestFit="1" customWidth="1"/>
    <col min="3" max="3" width="8.6640625" style="1"/>
    <col min="4" max="4" width="18.25" style="1" bestFit="1" customWidth="1"/>
    <col min="5" max="5" width="63.75" style="1" bestFit="1" customWidth="1"/>
    <col min="6" max="6" width="8.6640625" style="1"/>
    <col min="7" max="7" width="10.4140625" style="1" bestFit="1" customWidth="1"/>
    <col min="8" max="8" width="18.25" style="1" bestFit="1" customWidth="1"/>
    <col min="9" max="16384" width="8.6640625" style="1"/>
  </cols>
  <sheetData>
    <row r="1" spans="1:5" x14ac:dyDescent="0.3">
      <c r="A1" s="1" t="s">
        <v>1</v>
      </c>
      <c r="B1" s="1">
        <v>772</v>
      </c>
      <c r="D1" s="2" t="s">
        <v>12</v>
      </c>
      <c r="E1" s="2"/>
    </row>
    <row r="2" spans="1:5" x14ac:dyDescent="0.3">
      <c r="A2" s="1" t="s">
        <v>14</v>
      </c>
      <c r="B2" s="1">
        <v>0.2</v>
      </c>
      <c r="D2" s="1" t="s">
        <v>16</v>
      </c>
      <c r="E2" s="1">
        <f>ROUND(20*30/ROUND(B3*30,0),0)*E6</f>
        <v>23082.799999999999</v>
      </c>
    </row>
    <row r="3" spans="1:5" x14ac:dyDescent="0.3">
      <c r="A3" s="1" t="s">
        <v>2</v>
      </c>
      <c r="B3" s="1">
        <v>1.6</v>
      </c>
      <c r="D3" s="1" t="s">
        <v>17</v>
      </c>
      <c r="E3" s="1">
        <f>(ROUND(20*30/ROUND(B3*30,0),0)-_xlfn.CEILING.MATH(1000/(E6*0.15)))*E6*0.5+15*(E6*0.4+800)</f>
        <v>30643.8</v>
      </c>
    </row>
    <row r="4" spans="1:5" x14ac:dyDescent="0.3">
      <c r="A4" s="1" t="s">
        <v>13</v>
      </c>
      <c r="B4" s="1">
        <v>0.4</v>
      </c>
      <c r="D4" s="1" t="s">
        <v>15</v>
      </c>
      <c r="E4" s="1">
        <f>SUM(E2:E3)</f>
        <v>53726.6</v>
      </c>
    </row>
    <row r="5" spans="1:5" x14ac:dyDescent="0.3">
      <c r="D5" s="1" t="s">
        <v>7</v>
      </c>
      <c r="E5" s="1">
        <f>E4/20</f>
        <v>2686.33</v>
      </c>
    </row>
    <row r="6" spans="1:5" x14ac:dyDescent="0.3">
      <c r="D6" s="1" t="s">
        <v>18</v>
      </c>
      <c r="E6" s="1">
        <f>B1*(1+B2+1.1)</f>
        <v>1775.6</v>
      </c>
    </row>
    <row r="7" spans="1:5" x14ac:dyDescent="0.3">
      <c r="D7" s="1" t="s">
        <v>21</v>
      </c>
      <c r="E7" s="3">
        <f>E3/E4</f>
        <v>0.57036551726705209</v>
      </c>
    </row>
    <row r="8" spans="1:5" x14ac:dyDescent="0.3">
      <c r="D8" s="1" t="s">
        <v>19</v>
      </c>
      <c r="E8" s="4" t="s">
        <v>22</v>
      </c>
    </row>
    <row r="10" spans="1:5" x14ac:dyDescent="0.3">
      <c r="D10" s="2" t="s">
        <v>20</v>
      </c>
      <c r="E10" s="2"/>
    </row>
    <row r="11" spans="1:5" x14ac:dyDescent="0.3">
      <c r="D11" s="1" t="s">
        <v>16</v>
      </c>
      <c r="E11" s="1">
        <f>B1*(1+B2)*4</f>
        <v>3705.6</v>
      </c>
    </row>
    <row r="12" spans="1:5" x14ac:dyDescent="0.3">
      <c r="D12" s="1" t="s">
        <v>17</v>
      </c>
      <c r="E12" s="1">
        <f>15*(800+E14)</f>
        <v>25896</v>
      </c>
    </row>
    <row r="13" spans="1:5" x14ac:dyDescent="0.3">
      <c r="D13" s="1" t="s">
        <v>15</v>
      </c>
      <c r="E13" s="1">
        <f>SUM(E11:E12)</f>
        <v>29601.599999999999</v>
      </c>
    </row>
    <row r="14" spans="1:5" x14ac:dyDescent="0.3">
      <c r="D14" s="1" t="s">
        <v>24</v>
      </c>
      <c r="E14" s="1">
        <f>B1*(1+B2)</f>
        <v>926.4</v>
      </c>
    </row>
    <row r="15" spans="1:5" x14ac:dyDescent="0.3">
      <c r="D15" s="1" t="s">
        <v>21</v>
      </c>
      <c r="E15" s="3">
        <f>E12/E13</f>
        <v>0.87481757742824717</v>
      </c>
    </row>
    <row r="16" spans="1:5" x14ac:dyDescent="0.3">
      <c r="D16" s="1" t="s">
        <v>23</v>
      </c>
      <c r="E16" s="3">
        <f>5/12</f>
        <v>0.41666666666666669</v>
      </c>
    </row>
    <row r="17" spans="4:5" x14ac:dyDescent="0.3">
      <c r="D17" s="1" t="s">
        <v>19</v>
      </c>
      <c r="E17" s="1" t="s">
        <v>29</v>
      </c>
    </row>
    <row r="19" spans="4:5" x14ac:dyDescent="0.3">
      <c r="D19" s="2" t="s">
        <v>25</v>
      </c>
      <c r="E19" s="2"/>
    </row>
    <row r="20" spans="4:5" x14ac:dyDescent="0.3">
      <c r="D20" s="1" t="s">
        <v>15</v>
      </c>
      <c r="E20" s="1">
        <f>35*30/E22*E21+30*E21*0.4</f>
        <v>123365.6</v>
      </c>
    </row>
    <row r="21" spans="4:5" x14ac:dyDescent="0.3">
      <c r="D21" s="1" t="s">
        <v>26</v>
      </c>
      <c r="E21" s="1">
        <f>B1*(1+B2+2.2)</f>
        <v>2624.8</v>
      </c>
    </row>
    <row r="22" spans="4:5" x14ac:dyDescent="0.3">
      <c r="D22" s="1" t="s">
        <v>27</v>
      </c>
      <c r="E22" s="1">
        <f>ROUND(B3/1.6*30,0)</f>
        <v>30</v>
      </c>
    </row>
    <row r="23" spans="4:5" x14ac:dyDescent="0.3">
      <c r="D23" s="1" t="s">
        <v>7</v>
      </c>
      <c r="E23" s="1">
        <f>E20/35</f>
        <v>3524.7314285714288</v>
      </c>
    </row>
    <row r="24" spans="4:5" x14ac:dyDescent="0.3">
      <c r="D24" s="1" t="s">
        <v>19</v>
      </c>
      <c r="E24" s="1" t="s">
        <v>28</v>
      </c>
    </row>
  </sheetData>
  <mergeCells count="3">
    <mergeCell ref="D1:E1"/>
    <mergeCell ref="D10:E10"/>
    <mergeCell ref="D19:E1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2250957906@qq.com</dc:creator>
  <cp:lastModifiedBy>2250957906@qq.com</cp:lastModifiedBy>
  <dcterms:created xsi:type="dcterms:W3CDTF">2024-07-06T08:32:36Z</dcterms:created>
  <dcterms:modified xsi:type="dcterms:W3CDTF">2024-07-09T10:56:58Z</dcterms:modified>
</cp:coreProperties>
</file>