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economy spreadsheets\"/>
    </mc:Choice>
  </mc:AlternateContent>
  <xr:revisionPtr revIDLastSave="0" documentId="13_ncr:1_{F4273B90-8F74-4066-8889-98DAD49CA30E}" xr6:coauthVersionLast="47" xr6:coauthVersionMax="47" xr10:uidLastSave="{00000000-0000-0000-0000-000000000000}"/>
  <bookViews>
    <workbookView xWindow="-120" yWindow="-120" windowWidth="29040" windowHeight="15840" tabRatio="666" activeTab="2" xr2:uid="{C93B8E2A-6318-41E2-B454-20DC41C43396}"/>
  </bookViews>
  <sheets>
    <sheet name="Country Comparison" sheetId="5" r:id="rId1"/>
    <sheet name="Old Factories" sheetId="8" r:id="rId2"/>
    <sheet name="Energy-Rework Factories" sheetId="12" r:id="rId3"/>
    <sheet name="Support Data" sheetId="9" r:id="rId4"/>
  </sheets>
  <definedNames>
    <definedName name="solver_adj" localSheetId="2" hidden="1">'Energy-Rework Factories'!$I$19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'Energy-Rework Factories'!$AQ$19</definedName>
    <definedName name="solver_lhs10" localSheetId="2" hidden="1">'Energy-Rework Factories'!$B$2</definedName>
    <definedName name="solver_lhs11" localSheetId="2" hidden="1">'Energy-Rework Factories'!$B$2</definedName>
    <definedName name="solver_lhs12" localSheetId="2" hidden="1">'Energy-Rework Factories'!$B$5</definedName>
    <definedName name="solver_lhs13" localSheetId="2" hidden="1">'Energy-Rework Factories'!$B$5</definedName>
    <definedName name="solver_lhs14" localSheetId="2" hidden="1">'Energy-Rework Factories'!$B$6</definedName>
    <definedName name="solver_lhs15" localSheetId="2" hidden="1">'Energy-Rework Factories'!$B$6</definedName>
    <definedName name="solver_lhs16" localSheetId="2" hidden="1">'Energy-Rework Factories'!$H$1</definedName>
    <definedName name="solver_lhs17" localSheetId="2" hidden="1">'Energy-Rework Factories'!$H$1</definedName>
    <definedName name="solver_lhs18" localSheetId="2" hidden="1">'Energy-Rework Factories'!$H$3</definedName>
    <definedName name="solver_lhs19" localSheetId="2" hidden="1">'Energy-Rework Factories'!$H$3</definedName>
    <definedName name="solver_lhs2" localSheetId="2" hidden="1">'Energy-Rework Factories'!$I$19</definedName>
    <definedName name="solver_lhs20" localSheetId="2" hidden="1">'Energy-Rework Factories'!$H$4</definedName>
    <definedName name="solver_lhs21" localSheetId="2" hidden="1">'Energy-Rework Factories'!$H$4</definedName>
    <definedName name="solver_lhs22" localSheetId="2" hidden="1">'Energy-Rework Factories'!$H$5</definedName>
    <definedName name="solver_lhs23" localSheetId="2" hidden="1">'Energy-Rework Factories'!$H$5</definedName>
    <definedName name="solver_lhs24" localSheetId="2" hidden="1">'Energy-Rework Factories'!$H$6</definedName>
    <definedName name="solver_lhs25" localSheetId="2" hidden="1">'Energy-Rework Factories'!$H$6</definedName>
    <definedName name="solver_lhs26" localSheetId="2" hidden="1">'Energy-Rework Factories'!$L$2</definedName>
    <definedName name="solver_lhs27" localSheetId="2" hidden="1">'Energy-Rework Factories'!$L$2</definedName>
    <definedName name="solver_lhs28" localSheetId="2" hidden="1">'Energy-Rework Factories'!$L$2</definedName>
    <definedName name="solver_lhs3" localSheetId="2" hidden="1">'Energy-Rework Factories'!$I$19</definedName>
    <definedName name="solver_lhs4" localSheetId="2" hidden="1">'Energy-Rework Factories'!$BA$10</definedName>
    <definedName name="solver_lhs5" localSheetId="2" hidden="1">'Energy-Rework Factories'!$BA$12</definedName>
    <definedName name="solver_lhs6" localSheetId="2" hidden="1">'Energy-Rework Factories'!$BA$14</definedName>
    <definedName name="solver_lhs7" localSheetId="2" hidden="1">'Energy-Rework Factories'!$BA$21</definedName>
    <definedName name="solver_lhs8" localSheetId="2" hidden="1">'Energy-Rework Factories'!$B$1</definedName>
    <definedName name="solver_lhs9" localSheetId="2" hidden="1">'Energy-Rework Factories'!$B$1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'Energy-Rework Factories'!$AN$19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10" localSheetId="2" hidden="1">1</definedName>
    <definedName name="solver_rel11" localSheetId="2" hidden="1">3</definedName>
    <definedName name="solver_rel12" localSheetId="2" hidden="1">1</definedName>
    <definedName name="solver_rel13" localSheetId="2" hidden="1">3</definedName>
    <definedName name="solver_rel14" localSheetId="2" hidden="1">1</definedName>
    <definedName name="solver_rel15" localSheetId="2" hidden="1">3</definedName>
    <definedName name="solver_rel16" localSheetId="2" hidden="1">1</definedName>
    <definedName name="solver_rel17" localSheetId="2" hidden="1">3</definedName>
    <definedName name="solver_rel18" localSheetId="2" hidden="1">1</definedName>
    <definedName name="solver_rel19" localSheetId="2" hidden="1">3</definedName>
    <definedName name="solver_rel2" localSheetId="2" hidden="1">1</definedName>
    <definedName name="solver_rel20" localSheetId="2" hidden="1">1</definedName>
    <definedName name="solver_rel21" localSheetId="2" hidden="1">3</definedName>
    <definedName name="solver_rel22" localSheetId="2" hidden="1">1</definedName>
    <definedName name="solver_rel23" localSheetId="2" hidden="1">3</definedName>
    <definedName name="solver_rel24" localSheetId="2" hidden="1">1</definedName>
    <definedName name="solver_rel25" localSheetId="2" hidden="1">3</definedName>
    <definedName name="solver_rel26" localSheetId="2" hidden="1">1</definedName>
    <definedName name="solver_rel27" localSheetId="2" hidden="1">3</definedName>
    <definedName name="solver_rel28" localSheetId="2" hidden="1">3</definedName>
    <definedName name="solver_rel3" localSheetId="2" hidden="1">3</definedName>
    <definedName name="solver_rel4" localSheetId="2" hidden="1">3</definedName>
    <definedName name="solver_rel5" localSheetId="2" hidden="1">1</definedName>
    <definedName name="solver_rel6" localSheetId="2" hidden="1">1</definedName>
    <definedName name="solver_rel7" localSheetId="2" hidden="1">3</definedName>
    <definedName name="solver_rel8" localSheetId="2" hidden="1">1</definedName>
    <definedName name="solver_rel9" localSheetId="2" hidden="1">3</definedName>
    <definedName name="solver_rhs1" localSheetId="2" hidden="1">1</definedName>
    <definedName name="solver_rhs10" localSheetId="2" hidden="1">0.25</definedName>
    <definedName name="solver_rhs11" localSheetId="2" hidden="1">0.15</definedName>
    <definedName name="solver_rhs12" localSheetId="2" hidden="1">1.5</definedName>
    <definedName name="solver_rhs13" localSheetId="2" hidden="1">1</definedName>
    <definedName name="solver_rhs14" localSheetId="2" hidden="1">10</definedName>
    <definedName name="solver_rhs15" localSheetId="2" hidden="1">1</definedName>
    <definedName name="solver_rhs16" localSheetId="2" hidden="1">2</definedName>
    <definedName name="solver_rhs17" localSheetId="2" hidden="1">0.45</definedName>
    <definedName name="solver_rhs18" localSheetId="2" hidden="1">0.1</definedName>
    <definedName name="solver_rhs19" localSheetId="2" hidden="1">0.01</definedName>
    <definedName name="solver_rhs2" localSheetId="2" hidden="1">100</definedName>
    <definedName name="solver_rhs20" localSheetId="2" hidden="1">30</definedName>
    <definedName name="solver_rhs21" localSheetId="2" hidden="1">10</definedName>
    <definedName name="solver_rhs22" localSheetId="2" hidden="1">1.35</definedName>
    <definedName name="solver_rhs23" localSheetId="2" hidden="1">1</definedName>
    <definedName name="solver_rhs24" localSheetId="2" hidden="1">1.5</definedName>
    <definedName name="solver_rhs25" localSheetId="2" hidden="1">1</definedName>
    <definedName name="solver_rhs26" localSheetId="2" hidden="1">30</definedName>
    <definedName name="solver_rhs27" localSheetId="2" hidden="1">10</definedName>
    <definedName name="solver_rhs28" localSheetId="2" hidden="1">10</definedName>
    <definedName name="solver_rhs3" localSheetId="2" hidden="1">-100</definedName>
    <definedName name="solver_rhs4" localSheetId="2" hidden="1">1.2</definedName>
    <definedName name="solver_rhs5" localSheetId="2" hidden="1">'Energy-Rework Factories'!$BA$20</definedName>
    <definedName name="solver_rhs6" localSheetId="2" hidden="1">'Energy-Rework Factories'!$BA$19</definedName>
    <definedName name="solver_rhs7" localSheetId="2" hidden="1">'Energy-Rework Factories'!$BA$14</definedName>
    <definedName name="solver_rhs8" localSheetId="2" hidden="1">2</definedName>
    <definedName name="solver_rhs9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1</definedName>
    <definedName name="solver_ver" localSheetId="2" hidden="1">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6" i="12" l="1"/>
  <c r="D151" i="12"/>
  <c r="AQ94" i="12"/>
  <c r="C177" i="12"/>
  <c r="AR5" i="12"/>
  <c r="AQ5" i="12"/>
  <c r="AP5" i="12"/>
  <c r="Y12" i="12"/>
  <c r="Y13" i="12"/>
  <c r="Y14" i="12"/>
  <c r="Y15" i="12"/>
  <c r="Y19" i="12"/>
  <c r="Y21" i="12"/>
  <c r="Y22" i="12"/>
  <c r="Y24" i="12"/>
  <c r="Y25" i="12"/>
  <c r="Y26" i="12"/>
  <c r="Y28" i="12"/>
  <c r="Y29" i="12"/>
  <c r="Y30" i="12"/>
  <c r="Y32" i="12"/>
  <c r="Y33" i="12"/>
  <c r="Y34" i="12"/>
  <c r="Y36" i="12"/>
  <c r="Y37" i="12"/>
  <c r="Y38" i="12"/>
  <c r="Y39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1" i="12"/>
  <c r="Y72" i="12"/>
  <c r="Y73" i="12"/>
  <c r="Y74" i="12"/>
  <c r="Y75" i="12"/>
  <c r="Y76" i="12"/>
  <c r="Y79" i="12"/>
  <c r="Y81" i="12"/>
  <c r="Y82" i="12"/>
  <c r="Y84" i="12"/>
  <c r="Y85" i="12"/>
  <c r="Y88" i="12"/>
  <c r="Y89" i="12"/>
  <c r="Y90" i="12"/>
  <c r="Y91" i="12"/>
  <c r="Y92" i="12"/>
  <c r="Y95" i="12"/>
  <c r="Y96" i="12"/>
  <c r="Y97" i="12"/>
  <c r="Y98" i="12"/>
  <c r="Y99" i="12"/>
  <c r="Y100" i="12"/>
  <c r="Y102" i="12"/>
  <c r="Y104" i="12"/>
  <c r="Y106" i="12"/>
  <c r="Y107" i="12"/>
  <c r="Y108" i="12"/>
  <c r="Y110" i="12"/>
  <c r="Y111" i="12"/>
  <c r="Y113" i="12"/>
  <c r="Y114" i="12"/>
  <c r="Y115" i="12"/>
  <c r="Y116" i="12"/>
  <c r="Y118" i="12"/>
  <c r="Y119" i="12"/>
  <c r="Y120" i="12"/>
  <c r="Y121" i="12"/>
  <c r="Y122" i="12"/>
  <c r="Y123" i="12"/>
  <c r="Y126" i="12"/>
  <c r="Y127" i="12"/>
  <c r="Y129" i="12"/>
  <c r="Y130" i="12"/>
  <c r="Y131" i="12"/>
  <c r="Y132" i="12"/>
  <c r="Y133" i="12"/>
  <c r="Y134" i="12"/>
  <c r="Y135" i="12"/>
  <c r="Y136" i="12"/>
  <c r="Y137" i="12"/>
  <c r="Y138" i="12"/>
  <c r="Y139" i="12"/>
  <c r="Y142" i="12"/>
  <c r="Y143" i="12"/>
  <c r="Y145" i="12"/>
  <c r="Y146" i="12"/>
  <c r="Y148" i="12"/>
  <c r="Y149" i="12"/>
  <c r="Y150" i="12"/>
  <c r="Y151" i="12"/>
  <c r="Y152" i="12"/>
  <c r="Y153" i="12"/>
  <c r="Y154" i="12"/>
  <c r="Y155" i="12"/>
  <c r="Y159" i="12"/>
  <c r="Y160" i="12"/>
  <c r="Y161" i="12"/>
  <c r="Y162" i="12"/>
  <c r="Y166" i="12"/>
  <c r="Y167" i="12"/>
  <c r="Y168" i="12"/>
  <c r="Y170" i="12"/>
  <c r="Y171" i="12"/>
  <c r="Y172" i="12"/>
  <c r="Y174" i="12"/>
  <c r="Y175" i="12"/>
  <c r="Y176" i="12"/>
  <c r="Y178" i="12"/>
  <c r="Y179" i="12"/>
  <c r="Y180" i="12"/>
  <c r="Y181" i="12"/>
  <c r="Y182" i="12"/>
  <c r="Y183" i="12"/>
  <c r="Y184" i="12"/>
  <c r="Y185" i="12"/>
  <c r="Y186" i="12"/>
  <c r="Y187" i="12"/>
  <c r="Y188" i="12"/>
  <c r="Y189" i="12"/>
  <c r="Y190" i="12"/>
  <c r="Y191" i="12"/>
  <c r="Y192" i="12"/>
  <c r="Y193" i="12"/>
  <c r="Y194" i="12"/>
  <c r="Y195" i="12"/>
  <c r="Y196" i="12"/>
  <c r="Y197" i="12"/>
  <c r="Y198" i="12"/>
  <c r="Y199" i="12"/>
  <c r="Y200" i="12"/>
  <c r="Y201" i="12"/>
  <c r="Y202" i="12"/>
  <c r="Y203" i="12"/>
  <c r="Y204" i="12"/>
  <c r="Y205" i="12"/>
  <c r="Y206" i="12"/>
  <c r="Y10" i="12"/>
  <c r="G131" i="12"/>
  <c r="G13" i="12"/>
  <c r="L3" i="12"/>
  <c r="H2" i="12"/>
  <c r="B77" i="12"/>
  <c r="G190" i="12" l="1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H206" i="12" s="1"/>
  <c r="B4" i="12"/>
  <c r="E16" i="8"/>
  <c r="F13" i="8"/>
  <c r="O13" i="8" s="1"/>
  <c r="C129" i="12"/>
  <c r="C49" i="12"/>
  <c r="C176" i="12"/>
  <c r="C78" i="12"/>
  <c r="C181" i="12"/>
  <c r="C29" i="12"/>
  <c r="C142" i="12"/>
  <c r="C28" i="12"/>
  <c r="C38" i="12"/>
  <c r="C107" i="12"/>
  <c r="C143" i="12"/>
  <c r="C106" i="12"/>
  <c r="C53" i="12"/>
  <c r="C166" i="12"/>
  <c r="C75" i="12"/>
  <c r="C36" i="12"/>
  <c r="C178" i="12"/>
  <c r="C132" i="12"/>
  <c r="C171" i="12"/>
  <c r="C95" i="12"/>
  <c r="C111" i="12"/>
  <c r="C128" i="12"/>
  <c r="C19" i="12"/>
  <c r="C118" i="12"/>
  <c r="C73" i="12"/>
  <c r="C136" i="12"/>
  <c r="C163" i="12"/>
  <c r="C130" i="12"/>
  <c r="C101" i="12"/>
  <c r="C23" i="12"/>
  <c r="C167" i="12"/>
  <c r="C156" i="12"/>
  <c r="C54" i="12"/>
  <c r="C12" i="12"/>
  <c r="C42" i="12"/>
  <c r="C180" i="12"/>
  <c r="C105" i="12"/>
  <c r="C141" i="12"/>
  <c r="C91" i="12"/>
  <c r="C83" i="12"/>
  <c r="C74" i="12"/>
  <c r="C72" i="12"/>
  <c r="C119" i="12"/>
  <c r="C52" i="12"/>
  <c r="C50" i="12"/>
  <c r="C184" i="12"/>
  <c r="C183" i="12"/>
  <c r="C76" i="12"/>
  <c r="C69" i="12"/>
  <c r="C33" i="12"/>
  <c r="C104" i="12"/>
  <c r="C158" i="12"/>
  <c r="C172" i="12"/>
  <c r="C114" i="12"/>
  <c r="C161" i="12"/>
  <c r="C93" i="12"/>
  <c r="C154" i="12"/>
  <c r="C57" i="12"/>
  <c r="C16" i="12"/>
  <c r="C125" i="12"/>
  <c r="C170" i="12"/>
  <c r="C127" i="12"/>
  <c r="C13" i="12"/>
  <c r="C87" i="12"/>
  <c r="C46" i="12"/>
  <c r="C182" i="12"/>
  <c r="C80" i="12"/>
  <c r="C140" i="12"/>
  <c r="C174" i="12"/>
  <c r="C160" i="12"/>
  <c r="C120" i="12"/>
  <c r="C110" i="12"/>
  <c r="C59" i="12"/>
  <c r="C146" i="12"/>
  <c r="C14" i="12"/>
  <c r="C22" i="12"/>
  <c r="C30" i="12"/>
  <c r="C60" i="12"/>
  <c r="C61" i="12"/>
  <c r="C58" i="12"/>
  <c r="C15" i="12"/>
  <c r="C115" i="12"/>
  <c r="C11" i="12"/>
  <c r="C97" i="12"/>
  <c r="C64" i="12"/>
  <c r="C70" i="12"/>
  <c r="C187" i="12"/>
  <c r="C24" i="12"/>
  <c r="C152" i="12"/>
  <c r="C67" i="12"/>
  <c r="C135" i="12"/>
  <c r="C134" i="12"/>
  <c r="C108" i="12"/>
  <c r="C85" i="12"/>
  <c r="C169" i="12"/>
  <c r="C165" i="12"/>
  <c r="C86" i="12"/>
  <c r="C92" i="12"/>
  <c r="C102" i="12"/>
  <c r="C112" i="12"/>
  <c r="C151" i="12"/>
  <c r="C39" i="12"/>
  <c r="C168" i="12"/>
  <c r="C131" i="12"/>
  <c r="C149" i="12"/>
  <c r="C188" i="12"/>
  <c r="C145" i="12"/>
  <c r="C139" i="12"/>
  <c r="C20" i="12"/>
  <c r="C185" i="12"/>
  <c r="C138" i="12"/>
  <c r="C148" i="12"/>
  <c r="C155" i="12"/>
  <c r="C65" i="12"/>
  <c r="C147" i="12"/>
  <c r="C90" i="12"/>
  <c r="C144" i="12"/>
  <c r="C100" i="12"/>
  <c r="C27" i="12"/>
  <c r="C66" i="12"/>
  <c r="C126" i="12"/>
  <c r="C150" i="12"/>
  <c r="C40" i="12"/>
  <c r="C123" i="12"/>
  <c r="C51" i="12"/>
  <c r="C79" i="12"/>
  <c r="C34" i="12"/>
  <c r="C186" i="12"/>
  <c r="C99" i="12"/>
  <c r="C133" i="12"/>
  <c r="C96" i="12"/>
  <c r="C62" i="12"/>
  <c r="C44" i="12"/>
  <c r="C31" i="12"/>
  <c r="C47" i="12"/>
  <c r="C89" i="12"/>
  <c r="C48" i="12"/>
  <c r="C18" i="12"/>
  <c r="C157" i="12"/>
  <c r="C189" i="12"/>
  <c r="C26" i="12"/>
  <c r="C117" i="12"/>
  <c r="C84" i="12"/>
  <c r="C179" i="12"/>
  <c r="C164" i="12"/>
  <c r="C56" i="12"/>
  <c r="C71" i="12"/>
  <c r="C88" i="12"/>
  <c r="C35" i="12"/>
  <c r="C21" i="12"/>
  <c r="C68" i="12"/>
  <c r="C173" i="12"/>
  <c r="C162" i="12"/>
  <c r="C41" i="12"/>
  <c r="C37" i="12"/>
  <c r="C113" i="12"/>
  <c r="C153" i="12"/>
  <c r="C94" i="12"/>
  <c r="C32" i="12"/>
  <c r="C175" i="12"/>
  <c r="C159" i="12"/>
  <c r="C121" i="12"/>
  <c r="C81" i="12"/>
  <c r="C25" i="12"/>
  <c r="C122" i="12"/>
  <c r="C109" i="12"/>
  <c r="C43" i="12"/>
  <c r="C45" i="12"/>
  <c r="C17" i="12"/>
  <c r="C98" i="12"/>
  <c r="C82" i="12"/>
  <c r="C63" i="12"/>
  <c r="C55" i="12"/>
  <c r="C116" i="12"/>
  <c r="C124" i="12"/>
  <c r="C103" i="12"/>
  <c r="C137" i="12"/>
  <c r="G129" i="12"/>
  <c r="G49" i="12"/>
  <c r="G176" i="12"/>
  <c r="G78" i="12"/>
  <c r="G181" i="12"/>
  <c r="G29" i="12"/>
  <c r="G142" i="12"/>
  <c r="G28" i="12"/>
  <c r="G38" i="12"/>
  <c r="G107" i="12"/>
  <c r="G143" i="12"/>
  <c r="G106" i="12"/>
  <c r="G53" i="12"/>
  <c r="G166" i="12"/>
  <c r="G75" i="12"/>
  <c r="G36" i="12"/>
  <c r="G178" i="12"/>
  <c r="G132" i="12"/>
  <c r="G171" i="12"/>
  <c r="G95" i="12"/>
  <c r="G111" i="12"/>
  <c r="G128" i="12"/>
  <c r="G19" i="12"/>
  <c r="G118" i="12"/>
  <c r="G73" i="12"/>
  <c r="G136" i="12"/>
  <c r="G163" i="12"/>
  <c r="G177" i="12"/>
  <c r="G130" i="12"/>
  <c r="G101" i="12"/>
  <c r="G23" i="12"/>
  <c r="G167" i="12"/>
  <c r="G156" i="12"/>
  <c r="G54" i="12"/>
  <c r="G12" i="12"/>
  <c r="G42" i="12"/>
  <c r="G180" i="12"/>
  <c r="G105" i="12"/>
  <c r="G141" i="12"/>
  <c r="G91" i="12"/>
  <c r="G83" i="12"/>
  <c r="G74" i="12"/>
  <c r="G72" i="12"/>
  <c r="G119" i="12"/>
  <c r="G52" i="12"/>
  <c r="G50" i="12"/>
  <c r="G184" i="12"/>
  <c r="G183" i="12"/>
  <c r="G76" i="12"/>
  <c r="G69" i="12"/>
  <c r="G33" i="12"/>
  <c r="G104" i="12"/>
  <c r="G158" i="12"/>
  <c r="G172" i="12"/>
  <c r="G114" i="12"/>
  <c r="G161" i="12"/>
  <c r="G93" i="12"/>
  <c r="G154" i="12"/>
  <c r="G57" i="12"/>
  <c r="G16" i="12"/>
  <c r="G125" i="12"/>
  <c r="G170" i="12"/>
  <c r="G127" i="12"/>
  <c r="G87" i="12"/>
  <c r="G46" i="12"/>
  <c r="G182" i="12"/>
  <c r="G80" i="12"/>
  <c r="G140" i="12"/>
  <c r="G174" i="12"/>
  <c r="G160" i="12"/>
  <c r="G120" i="12"/>
  <c r="G110" i="12"/>
  <c r="G59" i="12"/>
  <c r="G146" i="12"/>
  <c r="G14" i="12"/>
  <c r="G22" i="12"/>
  <c r="G30" i="12"/>
  <c r="G60" i="12"/>
  <c r="G61" i="12"/>
  <c r="G58" i="12"/>
  <c r="G15" i="12"/>
  <c r="G115" i="12"/>
  <c r="G11" i="12"/>
  <c r="G97" i="12"/>
  <c r="G64" i="12"/>
  <c r="G70" i="12"/>
  <c r="G187" i="12"/>
  <c r="G24" i="12"/>
  <c r="G152" i="12"/>
  <c r="G67" i="12"/>
  <c r="G135" i="12"/>
  <c r="G134" i="12"/>
  <c r="G108" i="12"/>
  <c r="G85" i="12"/>
  <c r="G169" i="12"/>
  <c r="G165" i="12"/>
  <c r="G86" i="12"/>
  <c r="G92" i="12"/>
  <c r="G102" i="12"/>
  <c r="G112" i="12"/>
  <c r="G151" i="12"/>
  <c r="G39" i="12"/>
  <c r="G168" i="12"/>
  <c r="G149" i="12"/>
  <c r="G188" i="12"/>
  <c r="G145" i="12"/>
  <c r="G139" i="12"/>
  <c r="G20" i="12"/>
  <c r="G185" i="12"/>
  <c r="G138" i="12"/>
  <c r="G148" i="12"/>
  <c r="G155" i="12"/>
  <c r="G65" i="12"/>
  <c r="G147" i="12"/>
  <c r="G90" i="12"/>
  <c r="G144" i="12"/>
  <c r="G100" i="12"/>
  <c r="G27" i="12"/>
  <c r="G66" i="12"/>
  <c r="G126" i="12"/>
  <c r="G150" i="12"/>
  <c r="G40" i="12"/>
  <c r="G123" i="12"/>
  <c r="G51" i="12"/>
  <c r="G79" i="12"/>
  <c r="G34" i="12"/>
  <c r="G186" i="12"/>
  <c r="G99" i="12"/>
  <c r="G133" i="12"/>
  <c r="G96" i="12"/>
  <c r="G62" i="12"/>
  <c r="G44" i="12"/>
  <c r="G31" i="12"/>
  <c r="G47" i="12"/>
  <c r="G89" i="12"/>
  <c r="G48" i="12"/>
  <c r="G18" i="12"/>
  <c r="G157" i="12"/>
  <c r="G189" i="12"/>
  <c r="G26" i="12"/>
  <c r="G117" i="12"/>
  <c r="G84" i="12"/>
  <c r="G179" i="12"/>
  <c r="G164" i="12"/>
  <c r="G56" i="12"/>
  <c r="G71" i="12"/>
  <c r="G88" i="12"/>
  <c r="G35" i="12"/>
  <c r="G21" i="12"/>
  <c r="G68" i="12"/>
  <c r="G77" i="12"/>
  <c r="G173" i="12"/>
  <c r="G162" i="12"/>
  <c r="G41" i="12"/>
  <c r="G37" i="12"/>
  <c r="G113" i="12"/>
  <c r="G153" i="12"/>
  <c r="G94" i="12"/>
  <c r="G32" i="12"/>
  <c r="G175" i="12"/>
  <c r="G159" i="12"/>
  <c r="G121" i="12"/>
  <c r="G81" i="12"/>
  <c r="G25" i="12"/>
  <c r="G122" i="12"/>
  <c r="G109" i="12"/>
  <c r="G43" i="12"/>
  <c r="G45" i="12"/>
  <c r="G17" i="12"/>
  <c r="G98" i="12"/>
  <c r="G82" i="12"/>
  <c r="G63" i="12"/>
  <c r="G55" i="12"/>
  <c r="G116" i="12"/>
  <c r="G124" i="12"/>
  <c r="G103" i="12"/>
  <c r="G137" i="12"/>
  <c r="E142" i="8"/>
  <c r="B10" i="12"/>
  <c r="C13" i="8"/>
  <c r="BI20" i="5"/>
  <c r="D71" i="12" l="1"/>
  <c r="H71" i="12"/>
  <c r="D138" i="12"/>
  <c r="H138" i="12"/>
  <c r="D187" i="12"/>
  <c r="H187" i="12"/>
  <c r="D104" i="12"/>
  <c r="H104" i="12"/>
  <c r="D91" i="12"/>
  <c r="H91" i="12"/>
  <c r="D78" i="12"/>
  <c r="H78" i="12"/>
  <c r="D98" i="12"/>
  <c r="H98" i="12"/>
  <c r="D94" i="12"/>
  <c r="H94" i="12"/>
  <c r="D56" i="12"/>
  <c r="H56" i="12"/>
  <c r="D31" i="12"/>
  <c r="H31" i="12"/>
  <c r="D150" i="12"/>
  <c r="H150" i="12"/>
  <c r="D185" i="12"/>
  <c r="H185" i="12"/>
  <c r="D92" i="12"/>
  <c r="H92" i="12"/>
  <c r="D70" i="12"/>
  <c r="H70" i="12"/>
  <c r="D146" i="12"/>
  <c r="H146" i="12"/>
  <c r="D127" i="12"/>
  <c r="H127" i="12"/>
  <c r="D33" i="12"/>
  <c r="H33" i="12"/>
  <c r="D141" i="12"/>
  <c r="H141" i="12"/>
  <c r="D163" i="12"/>
  <c r="H163" i="12"/>
  <c r="D75" i="12"/>
  <c r="H75" i="12"/>
  <c r="D176" i="12"/>
  <c r="H176" i="12"/>
  <c r="D194" i="12"/>
  <c r="H194" i="12"/>
  <c r="D17" i="12"/>
  <c r="H17" i="12"/>
  <c r="D153" i="12"/>
  <c r="H153" i="12"/>
  <c r="D164" i="12"/>
  <c r="H164" i="12"/>
  <c r="D44" i="12"/>
  <c r="H44" i="12"/>
  <c r="D126" i="12"/>
  <c r="H126" i="12"/>
  <c r="D20" i="12"/>
  <c r="H20" i="12"/>
  <c r="D86" i="12"/>
  <c r="H86" i="12"/>
  <c r="D64" i="12"/>
  <c r="H64" i="12"/>
  <c r="D59" i="12"/>
  <c r="H59" i="12"/>
  <c r="D170" i="12"/>
  <c r="H170" i="12"/>
  <c r="D69" i="12"/>
  <c r="H69" i="12"/>
  <c r="D105" i="12"/>
  <c r="H105" i="12"/>
  <c r="D136" i="12"/>
  <c r="H136" i="12"/>
  <c r="D166" i="12"/>
  <c r="H166" i="12"/>
  <c r="H49" i="12"/>
  <c r="D49" i="12"/>
  <c r="D205" i="12"/>
  <c r="H205" i="12"/>
  <c r="D193" i="12"/>
  <c r="H193" i="12"/>
  <c r="D45" i="12"/>
  <c r="H45" i="12"/>
  <c r="D113" i="12"/>
  <c r="H113" i="12"/>
  <c r="D179" i="12"/>
  <c r="H179" i="12"/>
  <c r="D62" i="12"/>
  <c r="H62" i="12"/>
  <c r="D66" i="12"/>
  <c r="H66" i="12"/>
  <c r="D139" i="12"/>
  <c r="H139" i="12"/>
  <c r="D165" i="12"/>
  <c r="H165" i="12"/>
  <c r="D97" i="12"/>
  <c r="H97" i="12"/>
  <c r="D110" i="12"/>
  <c r="H110" i="12"/>
  <c r="D125" i="12"/>
  <c r="H125" i="12"/>
  <c r="D76" i="12"/>
  <c r="H76" i="12"/>
  <c r="D180" i="12"/>
  <c r="H180" i="12"/>
  <c r="D73" i="12"/>
  <c r="H73" i="12"/>
  <c r="D53" i="12"/>
  <c r="H53" i="12"/>
  <c r="D129" i="12"/>
  <c r="H129" i="12"/>
  <c r="D204" i="12"/>
  <c r="H204" i="12"/>
  <c r="D192" i="12"/>
  <c r="H192" i="12"/>
  <c r="D43" i="12"/>
  <c r="H43" i="12"/>
  <c r="D37" i="12"/>
  <c r="H37" i="12"/>
  <c r="D84" i="12"/>
  <c r="H84" i="12"/>
  <c r="D96" i="12"/>
  <c r="H96" i="12"/>
  <c r="D27" i="12"/>
  <c r="H27" i="12"/>
  <c r="D145" i="12"/>
  <c r="H145" i="12"/>
  <c r="D169" i="12"/>
  <c r="H169" i="12"/>
  <c r="D11" i="12"/>
  <c r="H11" i="12"/>
  <c r="D120" i="12"/>
  <c r="H120" i="12"/>
  <c r="D16" i="12"/>
  <c r="H16" i="12"/>
  <c r="D183" i="12"/>
  <c r="H183" i="12"/>
  <c r="D42" i="12"/>
  <c r="H42" i="12"/>
  <c r="D118" i="12"/>
  <c r="H118" i="12"/>
  <c r="D106" i="12"/>
  <c r="H106" i="12"/>
  <c r="D203" i="12"/>
  <c r="H203" i="12"/>
  <c r="D191" i="12"/>
  <c r="H191" i="12"/>
  <c r="D32" i="12"/>
  <c r="H32" i="12"/>
  <c r="D40" i="12"/>
  <c r="H40" i="12"/>
  <c r="D102" i="12"/>
  <c r="H102" i="12"/>
  <c r="D14" i="12"/>
  <c r="H14" i="12"/>
  <c r="D13" i="12"/>
  <c r="H13" i="12"/>
  <c r="D177" i="12"/>
  <c r="H177" i="12"/>
  <c r="D195" i="12"/>
  <c r="H195" i="12"/>
  <c r="D109" i="12"/>
  <c r="H109" i="12"/>
  <c r="D41" i="12"/>
  <c r="H41" i="12"/>
  <c r="D117" i="12"/>
  <c r="H117" i="12"/>
  <c r="D133" i="12"/>
  <c r="H133" i="12"/>
  <c r="D100" i="12"/>
  <c r="H100" i="12"/>
  <c r="D188" i="12"/>
  <c r="H188" i="12"/>
  <c r="D85" i="12"/>
  <c r="H85" i="12"/>
  <c r="D115" i="12"/>
  <c r="H115" i="12"/>
  <c r="D160" i="12"/>
  <c r="H160" i="12"/>
  <c r="D57" i="12"/>
  <c r="H57" i="12"/>
  <c r="D184" i="12"/>
  <c r="H184" i="12"/>
  <c r="D12" i="12"/>
  <c r="H12" i="12"/>
  <c r="D19" i="12"/>
  <c r="H19" i="12"/>
  <c r="D143" i="12"/>
  <c r="H143" i="12"/>
  <c r="D202" i="12"/>
  <c r="H202" i="12"/>
  <c r="D190" i="12"/>
  <c r="H190" i="12"/>
  <c r="D26" i="12"/>
  <c r="H26" i="12"/>
  <c r="D144" i="12"/>
  <c r="H144" i="12"/>
  <c r="D149" i="12"/>
  <c r="H149" i="12"/>
  <c r="D108" i="12"/>
  <c r="H108" i="12"/>
  <c r="D15" i="12"/>
  <c r="H15" i="12"/>
  <c r="D174" i="12"/>
  <c r="H174" i="12"/>
  <c r="D154" i="12"/>
  <c r="H154" i="12"/>
  <c r="D50" i="12"/>
  <c r="H50" i="12"/>
  <c r="D54" i="12"/>
  <c r="H54" i="12"/>
  <c r="D128" i="12"/>
  <c r="H128" i="12"/>
  <c r="D107" i="12"/>
  <c r="H107" i="12"/>
  <c r="D201" i="12"/>
  <c r="H201" i="12"/>
  <c r="D82" i="12"/>
  <c r="H82" i="12"/>
  <c r="D137" i="12"/>
  <c r="H137" i="12"/>
  <c r="D122" i="12"/>
  <c r="H122" i="12"/>
  <c r="D162" i="12"/>
  <c r="H162" i="12"/>
  <c r="D99" i="12"/>
  <c r="H99" i="12"/>
  <c r="D103" i="12"/>
  <c r="H103" i="12"/>
  <c r="D25" i="12"/>
  <c r="H25" i="12"/>
  <c r="D173" i="12"/>
  <c r="H173" i="12"/>
  <c r="D189" i="12"/>
  <c r="H189" i="12"/>
  <c r="D186" i="12"/>
  <c r="H186" i="12"/>
  <c r="D90" i="12"/>
  <c r="H90" i="12"/>
  <c r="D131" i="12"/>
  <c r="H131" i="12"/>
  <c r="D134" i="12"/>
  <c r="H134" i="12"/>
  <c r="D58" i="12"/>
  <c r="H58" i="12"/>
  <c r="D140" i="12"/>
  <c r="H140" i="12"/>
  <c r="D93" i="12"/>
  <c r="H93" i="12"/>
  <c r="D52" i="12"/>
  <c r="H52" i="12"/>
  <c r="D156" i="12"/>
  <c r="H156" i="12"/>
  <c r="D111" i="12"/>
  <c r="H111" i="12"/>
  <c r="D38" i="12"/>
  <c r="H38" i="12"/>
  <c r="D200" i="12"/>
  <c r="H200" i="12"/>
  <c r="D124" i="12"/>
  <c r="H124" i="12"/>
  <c r="D81" i="12"/>
  <c r="H81" i="12"/>
  <c r="D68" i="12"/>
  <c r="H68" i="12"/>
  <c r="D157" i="12"/>
  <c r="H157" i="12"/>
  <c r="D34" i="12"/>
  <c r="H34" i="12"/>
  <c r="D147" i="12"/>
  <c r="H147" i="12"/>
  <c r="D168" i="12"/>
  <c r="H168" i="12"/>
  <c r="D135" i="12"/>
  <c r="H135" i="12"/>
  <c r="D61" i="12"/>
  <c r="H61" i="12"/>
  <c r="D80" i="12"/>
  <c r="H80" i="12"/>
  <c r="D161" i="12"/>
  <c r="H161" i="12"/>
  <c r="D119" i="12"/>
  <c r="H119" i="12"/>
  <c r="D167" i="12"/>
  <c r="H167" i="12"/>
  <c r="D95" i="12"/>
  <c r="H95" i="12"/>
  <c r="D28" i="12"/>
  <c r="H28" i="12"/>
  <c r="D199" i="12"/>
  <c r="H199" i="12"/>
  <c r="D116" i="12"/>
  <c r="H116" i="12"/>
  <c r="D121" i="12"/>
  <c r="H121" i="12"/>
  <c r="D21" i="12"/>
  <c r="H21" i="12"/>
  <c r="D18" i="12"/>
  <c r="H18" i="12"/>
  <c r="D79" i="12"/>
  <c r="H79" i="12"/>
  <c r="D65" i="12"/>
  <c r="H65" i="12"/>
  <c r="D39" i="12"/>
  <c r="H39" i="12"/>
  <c r="D67" i="12"/>
  <c r="H67" i="12"/>
  <c r="D60" i="12"/>
  <c r="H60" i="12"/>
  <c r="D182" i="12"/>
  <c r="H182" i="12"/>
  <c r="D114" i="12"/>
  <c r="H114" i="12"/>
  <c r="D72" i="12"/>
  <c r="H72" i="12"/>
  <c r="D23" i="12"/>
  <c r="H23" i="12"/>
  <c r="D171" i="12"/>
  <c r="H171" i="12"/>
  <c r="D142" i="12"/>
  <c r="H142" i="12"/>
  <c r="H198" i="12"/>
  <c r="D51" i="12"/>
  <c r="H51" i="12"/>
  <c r="H151" i="12"/>
  <c r="D152" i="12"/>
  <c r="H152" i="12"/>
  <c r="D30" i="12"/>
  <c r="H30" i="12"/>
  <c r="D46" i="12"/>
  <c r="H46" i="12"/>
  <c r="D172" i="12"/>
  <c r="H172" i="12"/>
  <c r="D74" i="12"/>
  <c r="H74" i="12"/>
  <c r="D101" i="12"/>
  <c r="H101" i="12"/>
  <c r="D132" i="12"/>
  <c r="H132" i="12"/>
  <c r="D29" i="12"/>
  <c r="H29" i="12"/>
  <c r="D197" i="12"/>
  <c r="H197" i="12"/>
  <c r="D47" i="12"/>
  <c r="H47" i="12"/>
  <c r="D36" i="12"/>
  <c r="H36" i="12"/>
  <c r="D55" i="12"/>
  <c r="H55" i="12"/>
  <c r="D159" i="12"/>
  <c r="H159" i="12"/>
  <c r="D35" i="12"/>
  <c r="H35" i="12"/>
  <c r="D48" i="12"/>
  <c r="H48" i="12"/>
  <c r="D155" i="12"/>
  <c r="H155" i="12"/>
  <c r="D63" i="12"/>
  <c r="H63" i="12"/>
  <c r="D175" i="12"/>
  <c r="H175" i="12"/>
  <c r="D88" i="12"/>
  <c r="H88" i="12"/>
  <c r="D89" i="12"/>
  <c r="H89" i="12"/>
  <c r="D123" i="12"/>
  <c r="H123" i="12"/>
  <c r="D148" i="12"/>
  <c r="H148" i="12"/>
  <c r="D112" i="12"/>
  <c r="H112" i="12"/>
  <c r="D24" i="12"/>
  <c r="H24" i="12"/>
  <c r="D22" i="12"/>
  <c r="H22" i="12"/>
  <c r="D87" i="12"/>
  <c r="H87" i="12"/>
  <c r="D158" i="12"/>
  <c r="H158" i="12"/>
  <c r="D83" i="12"/>
  <c r="H83" i="12"/>
  <c r="D130" i="12"/>
  <c r="H130" i="12"/>
  <c r="D178" i="12"/>
  <c r="H178" i="12"/>
  <c r="D181" i="12"/>
  <c r="H181" i="12"/>
  <c r="D196" i="12"/>
  <c r="H196" i="12"/>
  <c r="T206" i="12"/>
  <c r="D206" i="12"/>
  <c r="Q198" i="12"/>
  <c r="P198" i="12" s="1"/>
  <c r="S198" i="12" s="1"/>
  <c r="D198" i="12"/>
  <c r="AI19" i="12"/>
  <c r="AB137" i="12"/>
  <c r="AB164" i="12"/>
  <c r="AB126" i="12"/>
  <c r="AB155" i="12"/>
  <c r="AB149" i="12"/>
  <c r="AB86" i="12"/>
  <c r="AB15" i="12"/>
  <c r="AB69" i="12"/>
  <c r="AB74" i="12"/>
  <c r="AB54" i="12"/>
  <c r="AB136" i="12"/>
  <c r="AB132" i="12"/>
  <c r="AB107" i="12"/>
  <c r="AB49" i="12"/>
  <c r="AB152" i="12"/>
  <c r="AB103" i="12"/>
  <c r="AB179" i="12"/>
  <c r="AB131" i="12"/>
  <c r="AB87" i="12"/>
  <c r="AB73" i="12"/>
  <c r="AB124" i="12"/>
  <c r="AB43" i="12"/>
  <c r="AB32" i="12"/>
  <c r="AB68" i="12"/>
  <c r="AB84" i="12"/>
  <c r="AB47" i="12"/>
  <c r="AB34" i="12"/>
  <c r="AB27" i="12"/>
  <c r="AB138" i="12"/>
  <c r="AB168" i="12"/>
  <c r="AB169" i="12"/>
  <c r="AB187" i="12"/>
  <c r="AB61" i="12"/>
  <c r="AB120" i="12"/>
  <c r="AB13" i="12"/>
  <c r="AB161" i="12"/>
  <c r="AB183" i="12"/>
  <c r="AB91" i="12"/>
  <c r="AB167" i="12"/>
  <c r="AB118" i="12"/>
  <c r="AB36" i="12"/>
  <c r="AB28" i="12"/>
  <c r="AB116" i="12"/>
  <c r="AB109" i="12"/>
  <c r="AB94" i="12"/>
  <c r="AB21" i="12"/>
  <c r="AB117" i="12"/>
  <c r="AB31" i="12"/>
  <c r="AB79" i="12"/>
  <c r="AB100" i="12"/>
  <c r="AB185" i="12"/>
  <c r="AB39" i="12"/>
  <c r="AB85" i="12"/>
  <c r="AB70" i="12"/>
  <c r="AB60" i="12"/>
  <c r="AB160" i="12"/>
  <c r="AB127" i="12"/>
  <c r="AB114" i="12"/>
  <c r="AB184" i="12"/>
  <c r="AB141" i="12"/>
  <c r="AB23" i="12"/>
  <c r="AB19" i="12"/>
  <c r="AB75" i="12"/>
  <c r="AB142" i="12"/>
  <c r="AB17" i="12"/>
  <c r="AB162" i="12"/>
  <c r="AB48" i="12"/>
  <c r="AB46" i="12"/>
  <c r="AB58" i="12"/>
  <c r="AB110" i="12"/>
  <c r="AB93" i="12"/>
  <c r="AB76" i="12"/>
  <c r="AB83" i="12"/>
  <c r="AB156" i="12"/>
  <c r="AB178" i="12"/>
  <c r="AB38" i="12"/>
  <c r="AB129" i="12"/>
  <c r="AB55" i="12"/>
  <c r="AB122" i="12"/>
  <c r="AB153" i="12"/>
  <c r="AB35" i="12"/>
  <c r="AB26" i="12"/>
  <c r="AB44" i="12"/>
  <c r="AB51" i="12"/>
  <c r="AB144" i="12"/>
  <c r="AB20" i="12"/>
  <c r="AB151" i="12"/>
  <c r="AB108" i="12"/>
  <c r="AB64" i="12"/>
  <c r="AB30" i="12"/>
  <c r="AB174" i="12"/>
  <c r="AB170" i="12"/>
  <c r="AB172" i="12"/>
  <c r="AB50" i="12"/>
  <c r="AB105" i="12"/>
  <c r="AI105" i="12"/>
  <c r="AB101" i="12"/>
  <c r="AB128" i="12"/>
  <c r="AB166" i="12"/>
  <c r="AB29" i="12"/>
  <c r="AB175" i="12"/>
  <c r="AB186" i="12"/>
  <c r="AB165" i="12"/>
  <c r="AB63" i="12"/>
  <c r="AB25" i="12"/>
  <c r="AB113" i="12"/>
  <c r="AB88" i="12"/>
  <c r="AB189" i="12"/>
  <c r="AB62" i="12"/>
  <c r="AB123" i="12"/>
  <c r="AB90" i="12"/>
  <c r="AB139" i="12"/>
  <c r="AB112" i="12"/>
  <c r="AB134" i="12"/>
  <c r="AB97" i="12"/>
  <c r="AB22" i="12"/>
  <c r="AB140" i="12"/>
  <c r="AB125" i="12"/>
  <c r="AB158" i="12"/>
  <c r="AB52" i="12"/>
  <c r="AB180" i="12"/>
  <c r="AB130" i="12"/>
  <c r="AB111" i="12"/>
  <c r="AB53" i="12"/>
  <c r="AB181" i="12"/>
  <c r="AB59" i="12"/>
  <c r="AB82" i="12"/>
  <c r="AB81" i="12"/>
  <c r="AB37" i="12"/>
  <c r="AB71" i="12"/>
  <c r="AB157" i="12"/>
  <c r="AB96" i="12"/>
  <c r="AB40" i="12"/>
  <c r="AB147" i="12"/>
  <c r="AB145" i="12"/>
  <c r="AB102" i="12"/>
  <c r="AB135" i="12"/>
  <c r="AB11" i="12"/>
  <c r="AB14" i="12"/>
  <c r="AB80" i="12"/>
  <c r="AB16" i="12"/>
  <c r="AB104" i="12"/>
  <c r="AB119" i="12"/>
  <c r="AB42" i="12"/>
  <c r="AB177" i="12"/>
  <c r="AB95" i="12"/>
  <c r="AB106" i="12"/>
  <c r="AB78" i="12"/>
  <c r="AB159" i="12"/>
  <c r="AB99" i="12"/>
  <c r="AB154" i="12"/>
  <c r="AB45" i="12"/>
  <c r="AB173" i="12"/>
  <c r="AB89" i="12"/>
  <c r="AB66" i="12"/>
  <c r="AB148" i="12"/>
  <c r="AB24" i="12"/>
  <c r="AB98" i="12"/>
  <c r="AB121" i="12"/>
  <c r="AB41" i="12"/>
  <c r="AB56" i="12"/>
  <c r="AB18" i="12"/>
  <c r="AB133" i="12"/>
  <c r="AB150" i="12"/>
  <c r="AB65" i="12"/>
  <c r="AB188" i="12"/>
  <c r="AB92" i="12"/>
  <c r="AB67" i="12"/>
  <c r="AB115" i="12"/>
  <c r="AB146" i="12"/>
  <c r="AB182" i="12"/>
  <c r="AB57" i="12"/>
  <c r="AB33" i="12"/>
  <c r="AB72" i="12"/>
  <c r="AB12" i="12"/>
  <c r="AB163" i="12"/>
  <c r="AB171" i="12"/>
  <c r="AB143" i="12"/>
  <c r="AB176" i="12"/>
  <c r="AB204" i="12"/>
  <c r="AB196" i="12"/>
  <c r="AB203" i="12"/>
  <c r="AB195" i="12"/>
  <c r="AB201" i="12"/>
  <c r="AB193" i="12"/>
  <c r="AB200" i="12"/>
  <c r="AB199" i="12"/>
  <c r="AB191" i="12"/>
  <c r="AB205" i="12"/>
  <c r="AB197" i="12"/>
  <c r="AB190" i="12"/>
  <c r="AB194" i="12"/>
  <c r="AB202" i="12"/>
  <c r="AB192" i="12"/>
  <c r="AB198" i="12"/>
  <c r="AB206" i="12"/>
  <c r="C10" i="12"/>
  <c r="C77" i="12"/>
  <c r="D77" i="12" l="1"/>
  <c r="H77" i="12"/>
  <c r="D10" i="12"/>
  <c r="H10" i="12"/>
  <c r="L10" i="12" s="1"/>
  <c r="AI206" i="12"/>
  <c r="Q206" i="12"/>
  <c r="P206" i="12" s="1"/>
  <c r="S206" i="12" s="1"/>
  <c r="T198" i="12"/>
  <c r="AI198" i="12"/>
  <c r="Q201" i="12"/>
  <c r="P201" i="12" s="1"/>
  <c r="S201" i="12" s="1"/>
  <c r="AI201" i="12"/>
  <c r="Q148" i="12"/>
  <c r="P148" i="12" s="1"/>
  <c r="S148" i="12" s="1"/>
  <c r="AI148" i="12"/>
  <c r="Q96" i="12"/>
  <c r="P96" i="12" s="1"/>
  <c r="S96" i="12" s="1"/>
  <c r="AI96" i="12"/>
  <c r="Q139" i="12"/>
  <c r="P139" i="12" s="1"/>
  <c r="S139" i="12" s="1"/>
  <c r="AI139" i="12"/>
  <c r="Q174" i="12"/>
  <c r="P174" i="12" s="1"/>
  <c r="S174" i="12" s="1"/>
  <c r="AI174" i="12"/>
  <c r="Q48" i="12"/>
  <c r="P48" i="12" s="1"/>
  <c r="S48" i="12" s="1"/>
  <c r="AI48" i="12"/>
  <c r="Q21" i="12"/>
  <c r="P21" i="12" s="1"/>
  <c r="S21" i="12" s="1"/>
  <c r="AI21" i="12"/>
  <c r="Q120" i="12"/>
  <c r="P120" i="12" s="1"/>
  <c r="S120" i="12" s="1"/>
  <c r="AI120" i="12"/>
  <c r="Q47" i="12"/>
  <c r="P47" i="12" s="1"/>
  <c r="S47" i="12" s="1"/>
  <c r="AI47" i="12"/>
  <c r="Q131" i="12"/>
  <c r="P131" i="12" s="1"/>
  <c r="S131" i="12" s="1"/>
  <c r="AI131" i="12"/>
  <c r="Q54" i="12"/>
  <c r="P54" i="12" s="1"/>
  <c r="S54" i="12" s="1"/>
  <c r="AI54" i="12"/>
  <c r="Q202" i="12"/>
  <c r="P202" i="12" s="1"/>
  <c r="S202" i="12" s="1"/>
  <c r="AI202" i="12"/>
  <c r="Q190" i="12"/>
  <c r="P190" i="12" s="1"/>
  <c r="S190" i="12" s="1"/>
  <c r="AI190" i="12"/>
  <c r="Q195" i="12"/>
  <c r="P195" i="12" s="1"/>
  <c r="S195" i="12" s="1"/>
  <c r="AI195" i="12"/>
  <c r="Q176" i="12"/>
  <c r="P176" i="12" s="1"/>
  <c r="S176" i="12" s="1"/>
  <c r="AI176" i="12"/>
  <c r="Q12" i="12"/>
  <c r="P12" i="12" s="1"/>
  <c r="S12" i="12" s="1"/>
  <c r="AI12" i="12"/>
  <c r="Q182" i="12"/>
  <c r="P182" i="12" s="1"/>
  <c r="S182" i="12" s="1"/>
  <c r="AI182" i="12"/>
  <c r="Q133" i="12"/>
  <c r="P133" i="12" s="1"/>
  <c r="S133" i="12" s="1"/>
  <c r="AI133" i="12"/>
  <c r="Q121" i="12"/>
  <c r="P121" i="12" s="1"/>
  <c r="S121" i="12" s="1"/>
  <c r="AI121" i="12"/>
  <c r="Q66" i="12"/>
  <c r="P66" i="12" s="1"/>
  <c r="S66" i="12" s="1"/>
  <c r="AI66" i="12"/>
  <c r="Q154" i="12"/>
  <c r="P154" i="12" s="1"/>
  <c r="S154" i="12" s="1"/>
  <c r="AI154" i="12"/>
  <c r="Q106" i="12"/>
  <c r="P106" i="12" s="1"/>
  <c r="S106" i="12" s="1"/>
  <c r="AI106" i="12"/>
  <c r="Q119" i="12"/>
  <c r="P119" i="12" s="1"/>
  <c r="S119" i="12" s="1"/>
  <c r="AI119" i="12"/>
  <c r="Q14" i="12"/>
  <c r="P14" i="12" s="1"/>
  <c r="S14" i="12" s="1"/>
  <c r="AI14" i="12"/>
  <c r="Q145" i="12"/>
  <c r="P145" i="12" s="1"/>
  <c r="S145" i="12" s="1"/>
  <c r="AI145" i="12"/>
  <c r="Q157" i="12"/>
  <c r="P157" i="12" s="1"/>
  <c r="S157" i="12" s="1"/>
  <c r="AI157" i="12"/>
  <c r="Q82" i="12"/>
  <c r="P82" i="12" s="1"/>
  <c r="S82" i="12" s="1"/>
  <c r="AI82" i="12"/>
  <c r="Q111" i="12"/>
  <c r="P111" i="12" s="1"/>
  <c r="S111" i="12" s="1"/>
  <c r="AI111" i="12"/>
  <c r="Q158" i="12"/>
  <c r="P158" i="12" s="1"/>
  <c r="S158" i="12" s="1"/>
  <c r="AI158" i="12"/>
  <c r="Q97" i="12"/>
  <c r="P97" i="12" s="1"/>
  <c r="S97" i="12" s="1"/>
  <c r="AI97" i="12"/>
  <c r="Q90" i="12"/>
  <c r="P90" i="12" s="1"/>
  <c r="S90" i="12" s="1"/>
  <c r="AI90" i="12"/>
  <c r="Q88" i="12"/>
  <c r="P88" i="12" s="1"/>
  <c r="S88" i="12" s="1"/>
  <c r="AI88" i="12"/>
  <c r="Q165" i="12"/>
  <c r="P165" i="12" s="1"/>
  <c r="S165" i="12" s="1"/>
  <c r="AI165" i="12"/>
  <c r="Q166" i="12"/>
  <c r="P166" i="12" s="1"/>
  <c r="S166" i="12" s="1"/>
  <c r="AI166" i="12"/>
  <c r="Q50" i="12"/>
  <c r="P50" i="12" s="1"/>
  <c r="S50" i="12" s="1"/>
  <c r="AI50" i="12"/>
  <c r="Q30" i="12"/>
  <c r="P30" i="12" s="1"/>
  <c r="S30" i="12" s="1"/>
  <c r="AI30" i="12"/>
  <c r="Q20" i="12"/>
  <c r="P20" i="12" s="1"/>
  <c r="S20" i="12" s="1"/>
  <c r="AI20" i="12"/>
  <c r="Q26" i="12"/>
  <c r="P26" i="12" s="1"/>
  <c r="S26" i="12" s="1"/>
  <c r="AI26" i="12"/>
  <c r="Q55" i="12"/>
  <c r="P55" i="12" s="1"/>
  <c r="S55" i="12" s="1"/>
  <c r="AI55" i="12"/>
  <c r="Q156" i="12"/>
  <c r="P156" i="12" s="1"/>
  <c r="S156" i="12" s="1"/>
  <c r="AI156" i="12"/>
  <c r="Q110" i="12"/>
  <c r="P110" i="12" s="1"/>
  <c r="S110" i="12" s="1"/>
  <c r="AI110" i="12"/>
  <c r="Q162" i="12"/>
  <c r="P162" i="12" s="1"/>
  <c r="S162" i="12" s="1"/>
  <c r="AI162" i="12"/>
  <c r="Q163" i="12"/>
  <c r="P163" i="12" s="1"/>
  <c r="S163" i="12" s="1"/>
  <c r="AI163" i="12"/>
  <c r="Q45" i="12"/>
  <c r="P45" i="12" s="1"/>
  <c r="S45" i="12" s="1"/>
  <c r="AI45" i="12"/>
  <c r="Q81" i="12"/>
  <c r="P81" i="12" s="1"/>
  <c r="S81" i="12" s="1"/>
  <c r="AI81" i="12"/>
  <c r="Q189" i="12"/>
  <c r="P189" i="12" s="1"/>
  <c r="S189" i="12" s="1"/>
  <c r="AI189" i="12"/>
  <c r="Q44" i="12"/>
  <c r="P44" i="12" s="1"/>
  <c r="S44" i="12" s="1"/>
  <c r="AI44" i="12"/>
  <c r="Q114" i="12"/>
  <c r="P114" i="12" s="1"/>
  <c r="S114" i="12" s="1"/>
  <c r="AI114" i="12"/>
  <c r="Q28" i="12"/>
  <c r="P28" i="12" s="1"/>
  <c r="S28" i="12" s="1"/>
  <c r="AI28" i="12"/>
  <c r="Q168" i="12"/>
  <c r="P168" i="12" s="1"/>
  <c r="S168" i="12" s="1"/>
  <c r="AI168" i="12"/>
  <c r="Q43" i="12"/>
  <c r="P43" i="12" s="1"/>
  <c r="S43" i="12" s="1"/>
  <c r="AI43" i="12"/>
  <c r="Q49" i="12"/>
  <c r="P49" i="12" s="1"/>
  <c r="S49" i="12" s="1"/>
  <c r="AI49" i="12"/>
  <c r="Q86" i="12"/>
  <c r="P86" i="12" s="1"/>
  <c r="S86" i="12" s="1"/>
  <c r="AI86" i="12"/>
  <c r="Q164" i="12"/>
  <c r="P164" i="12" s="1"/>
  <c r="S164" i="12" s="1"/>
  <c r="AI164" i="12"/>
  <c r="Q199" i="12"/>
  <c r="P199" i="12" s="1"/>
  <c r="S199" i="12" s="1"/>
  <c r="AI199" i="12"/>
  <c r="Q92" i="12"/>
  <c r="P92" i="12" s="1"/>
  <c r="S92" i="12" s="1"/>
  <c r="AI92" i="12"/>
  <c r="Q23" i="12"/>
  <c r="P23" i="12" s="1"/>
  <c r="S23" i="12" s="1"/>
  <c r="AI23" i="12"/>
  <c r="Q127" i="12"/>
  <c r="P127" i="12" s="1"/>
  <c r="S127" i="12" s="1"/>
  <c r="AI127" i="12"/>
  <c r="Q85" i="12"/>
  <c r="P85" i="12" s="1"/>
  <c r="S85" i="12" s="1"/>
  <c r="AI85" i="12"/>
  <c r="Q79" i="12"/>
  <c r="P79" i="12" s="1"/>
  <c r="S79" i="12" s="1"/>
  <c r="AI79" i="12"/>
  <c r="Q94" i="12"/>
  <c r="P94" i="12" s="1"/>
  <c r="S94" i="12" s="1"/>
  <c r="AI94" i="12"/>
  <c r="Q36" i="12"/>
  <c r="P36" i="12" s="1"/>
  <c r="S36" i="12" s="1"/>
  <c r="AI36" i="12"/>
  <c r="Q183" i="12"/>
  <c r="P183" i="12" s="1"/>
  <c r="S183" i="12" s="1"/>
  <c r="AI183" i="12"/>
  <c r="Q61" i="12"/>
  <c r="P61" i="12" s="1"/>
  <c r="S61" i="12" s="1"/>
  <c r="AI61" i="12"/>
  <c r="Q138" i="12"/>
  <c r="P138" i="12" s="1"/>
  <c r="S138" i="12" s="1"/>
  <c r="AI138" i="12"/>
  <c r="Q84" i="12"/>
  <c r="P84" i="12" s="1"/>
  <c r="S84" i="12" s="1"/>
  <c r="AI84" i="12"/>
  <c r="Q124" i="12"/>
  <c r="P124" i="12" s="1"/>
  <c r="S124" i="12" s="1"/>
  <c r="AI124" i="12"/>
  <c r="Q179" i="12"/>
  <c r="P179" i="12" s="1"/>
  <c r="S179" i="12" s="1"/>
  <c r="AI179" i="12"/>
  <c r="Q107" i="12"/>
  <c r="P107" i="12" s="1"/>
  <c r="S107" i="12" s="1"/>
  <c r="AI107" i="12"/>
  <c r="Q74" i="12"/>
  <c r="P74" i="12" s="1"/>
  <c r="S74" i="12" s="1"/>
  <c r="AI74" i="12"/>
  <c r="Q149" i="12"/>
  <c r="P149" i="12" s="1"/>
  <c r="S149" i="12" s="1"/>
  <c r="AI149" i="12"/>
  <c r="Q137" i="12"/>
  <c r="P137" i="12" s="1"/>
  <c r="S137" i="12" s="1"/>
  <c r="AI137" i="12"/>
  <c r="Q191" i="12"/>
  <c r="P191" i="12" s="1"/>
  <c r="S191" i="12" s="1"/>
  <c r="AI191" i="12"/>
  <c r="Q204" i="12"/>
  <c r="P204" i="12" s="1"/>
  <c r="S204" i="12" s="1"/>
  <c r="AI204" i="12"/>
  <c r="Q67" i="12"/>
  <c r="P67" i="12" s="1"/>
  <c r="S67" i="12" s="1"/>
  <c r="AI67" i="12"/>
  <c r="Q41" i="12"/>
  <c r="P41" i="12" s="1"/>
  <c r="S41" i="12" s="1"/>
  <c r="AI41" i="12"/>
  <c r="Q78" i="12"/>
  <c r="P78" i="12" s="1"/>
  <c r="S78" i="12" s="1"/>
  <c r="AI78" i="12"/>
  <c r="Q102" i="12"/>
  <c r="P102" i="12" s="1"/>
  <c r="S102" i="12" s="1"/>
  <c r="AI102" i="12"/>
  <c r="Q53" i="12"/>
  <c r="P53" i="12" s="1"/>
  <c r="S53" i="12" s="1"/>
  <c r="AI53" i="12"/>
  <c r="Q151" i="12"/>
  <c r="P151" i="12" s="1"/>
  <c r="S151" i="12" s="1"/>
  <c r="AI151" i="12"/>
  <c r="Q178" i="12"/>
  <c r="P178" i="12" s="1"/>
  <c r="S178" i="12" s="1"/>
  <c r="AI178" i="12"/>
  <c r="Q75" i="12"/>
  <c r="P75" i="12" s="1"/>
  <c r="S75" i="12" s="1"/>
  <c r="AI75" i="12"/>
  <c r="Q194" i="12"/>
  <c r="P194" i="12" s="1"/>
  <c r="S194" i="12" s="1"/>
  <c r="AI194" i="12"/>
  <c r="Q91" i="12"/>
  <c r="P91" i="12" s="1"/>
  <c r="S91" i="12" s="1"/>
  <c r="AI91" i="12"/>
  <c r="Q203" i="12"/>
  <c r="P203" i="12" s="1"/>
  <c r="S203" i="12" s="1"/>
  <c r="AI203" i="12"/>
  <c r="Q143" i="12"/>
  <c r="P143" i="12" s="1"/>
  <c r="S143" i="12" s="1"/>
  <c r="AI143" i="12"/>
  <c r="Q188" i="12"/>
  <c r="P188" i="12" s="1"/>
  <c r="S188" i="12" s="1"/>
  <c r="AI188" i="12"/>
  <c r="Q18" i="12"/>
  <c r="P18" i="12" s="1"/>
  <c r="S18" i="12" s="1"/>
  <c r="AI18" i="12"/>
  <c r="Q99" i="12"/>
  <c r="P99" i="12" s="1"/>
  <c r="S99" i="12" s="1"/>
  <c r="AI99" i="12"/>
  <c r="Q95" i="12"/>
  <c r="P95" i="12" s="1"/>
  <c r="S95" i="12" s="1"/>
  <c r="AI95" i="12"/>
  <c r="Q104" i="12"/>
  <c r="P104" i="12" s="1"/>
  <c r="S104" i="12" s="1"/>
  <c r="AI104" i="12"/>
  <c r="Q71" i="12"/>
  <c r="P71" i="12" s="1"/>
  <c r="S71" i="12" s="1"/>
  <c r="AI71" i="12"/>
  <c r="Q59" i="12"/>
  <c r="P59" i="12" s="1"/>
  <c r="S59" i="12" s="1"/>
  <c r="AI59" i="12"/>
  <c r="Q134" i="12"/>
  <c r="P134" i="12" s="1"/>
  <c r="S134" i="12" s="1"/>
  <c r="AI134" i="12"/>
  <c r="Q123" i="12"/>
  <c r="P123" i="12" s="1"/>
  <c r="S123" i="12" s="1"/>
  <c r="AI123" i="12"/>
  <c r="Q113" i="12"/>
  <c r="P113" i="12" s="1"/>
  <c r="S113" i="12" s="1"/>
  <c r="AI113" i="12"/>
  <c r="Q172" i="12"/>
  <c r="P172" i="12" s="1"/>
  <c r="S172" i="12" s="1"/>
  <c r="AI172" i="12"/>
  <c r="Q144" i="12"/>
  <c r="P144" i="12" s="1"/>
  <c r="S144" i="12" s="1"/>
  <c r="AI144" i="12"/>
  <c r="Q129" i="12"/>
  <c r="P129" i="12" s="1"/>
  <c r="S129" i="12" s="1"/>
  <c r="AI129" i="12"/>
  <c r="Q83" i="12"/>
  <c r="P83" i="12" s="1"/>
  <c r="S83" i="12" s="1"/>
  <c r="AI83" i="12"/>
  <c r="Q58" i="12"/>
  <c r="P58" i="12" s="1"/>
  <c r="S58" i="12" s="1"/>
  <c r="AI58" i="12"/>
  <c r="Q17" i="12"/>
  <c r="P17" i="12" s="1"/>
  <c r="S17" i="12" s="1"/>
  <c r="AI17" i="12"/>
  <c r="Q141" i="12"/>
  <c r="P141" i="12" s="1"/>
  <c r="S141" i="12" s="1"/>
  <c r="AI141" i="12"/>
  <c r="Q160" i="12"/>
  <c r="P160" i="12" s="1"/>
  <c r="S160" i="12" s="1"/>
  <c r="AI160" i="12"/>
  <c r="Q39" i="12"/>
  <c r="P39" i="12" s="1"/>
  <c r="S39" i="12" s="1"/>
  <c r="AI39" i="12"/>
  <c r="Q31" i="12"/>
  <c r="P31" i="12" s="1"/>
  <c r="S31" i="12" s="1"/>
  <c r="AI31" i="12"/>
  <c r="Q109" i="12"/>
  <c r="P109" i="12" s="1"/>
  <c r="S109" i="12" s="1"/>
  <c r="AI109" i="12"/>
  <c r="Q118" i="12"/>
  <c r="P118" i="12" s="1"/>
  <c r="S118" i="12" s="1"/>
  <c r="AI118" i="12"/>
  <c r="Q161" i="12"/>
  <c r="P161" i="12" s="1"/>
  <c r="S161" i="12" s="1"/>
  <c r="AI161" i="12"/>
  <c r="Q187" i="12"/>
  <c r="P187" i="12" s="1"/>
  <c r="S187" i="12" s="1"/>
  <c r="AI187" i="12"/>
  <c r="Q27" i="12"/>
  <c r="P27" i="12" s="1"/>
  <c r="S27" i="12" s="1"/>
  <c r="AI27" i="12"/>
  <c r="Q68" i="12"/>
  <c r="P68" i="12" s="1"/>
  <c r="S68" i="12" s="1"/>
  <c r="AI68" i="12"/>
  <c r="Q73" i="12"/>
  <c r="P73" i="12" s="1"/>
  <c r="S73" i="12" s="1"/>
  <c r="AI73" i="12"/>
  <c r="Q103" i="12"/>
  <c r="P103" i="12" s="1"/>
  <c r="S103" i="12" s="1"/>
  <c r="AI103" i="12"/>
  <c r="Q132" i="12"/>
  <c r="P132" i="12" s="1"/>
  <c r="S132" i="12" s="1"/>
  <c r="AI132" i="12"/>
  <c r="Q69" i="12"/>
  <c r="P69" i="12" s="1"/>
  <c r="S69" i="12" s="1"/>
  <c r="AI69" i="12"/>
  <c r="Q155" i="12"/>
  <c r="P155" i="12" s="1"/>
  <c r="S155" i="12" s="1"/>
  <c r="AI155" i="12"/>
  <c r="Q192" i="12"/>
  <c r="P192" i="12" s="1"/>
  <c r="S192" i="12" s="1"/>
  <c r="AI192" i="12"/>
  <c r="Q57" i="12"/>
  <c r="P57" i="12" s="1"/>
  <c r="S57" i="12" s="1"/>
  <c r="AI57" i="12"/>
  <c r="Q42" i="12"/>
  <c r="P42" i="12" s="1"/>
  <c r="S42" i="12" s="1"/>
  <c r="AI42" i="12"/>
  <c r="Q52" i="12"/>
  <c r="P52" i="12" s="1"/>
  <c r="S52" i="12" s="1"/>
  <c r="AI52" i="12"/>
  <c r="Q63" i="12"/>
  <c r="P63" i="12" s="1"/>
  <c r="S63" i="12" s="1"/>
  <c r="AI63" i="12"/>
  <c r="Q122" i="12"/>
  <c r="P122" i="12" s="1"/>
  <c r="S122" i="12" s="1"/>
  <c r="AI122" i="12"/>
  <c r="Q70" i="12"/>
  <c r="P70" i="12" s="1"/>
  <c r="S70" i="12" s="1"/>
  <c r="AI70" i="12"/>
  <c r="Q197" i="12"/>
  <c r="P197" i="12" s="1"/>
  <c r="S197" i="12" s="1"/>
  <c r="AI197" i="12"/>
  <c r="Q72" i="12"/>
  <c r="P72" i="12" s="1"/>
  <c r="S72" i="12" s="1"/>
  <c r="AI72" i="12"/>
  <c r="Q98" i="12"/>
  <c r="P98" i="12" s="1"/>
  <c r="S98" i="12" s="1"/>
  <c r="AI98" i="12"/>
  <c r="Q147" i="12"/>
  <c r="P147" i="12" s="1"/>
  <c r="S147" i="12" s="1"/>
  <c r="AI147" i="12"/>
  <c r="Q125" i="12"/>
  <c r="P125" i="12" s="1"/>
  <c r="S125" i="12" s="1"/>
  <c r="AI125" i="12"/>
  <c r="Q186" i="12"/>
  <c r="P186" i="12" s="1"/>
  <c r="S186" i="12" s="1"/>
  <c r="AI186" i="12"/>
  <c r="Q64" i="12"/>
  <c r="P64" i="12" s="1"/>
  <c r="S64" i="12" s="1"/>
  <c r="AI64" i="12"/>
  <c r="Q205" i="12"/>
  <c r="P205" i="12" s="1"/>
  <c r="S205" i="12" s="1"/>
  <c r="AI205" i="12"/>
  <c r="Q196" i="12"/>
  <c r="P196" i="12" s="1"/>
  <c r="S196" i="12" s="1"/>
  <c r="AI196" i="12"/>
  <c r="Q33" i="12"/>
  <c r="P33" i="12" s="1"/>
  <c r="S33" i="12" s="1"/>
  <c r="AI33" i="12"/>
  <c r="Q115" i="12"/>
  <c r="P115" i="12" s="1"/>
  <c r="S115" i="12" s="1"/>
  <c r="AI115" i="12"/>
  <c r="Q65" i="12"/>
  <c r="P65" i="12" s="1"/>
  <c r="S65" i="12" s="1"/>
  <c r="AI65" i="12"/>
  <c r="Q56" i="12"/>
  <c r="P56" i="12" s="1"/>
  <c r="S56" i="12" s="1"/>
  <c r="AI56" i="12"/>
  <c r="Q24" i="12"/>
  <c r="P24" i="12" s="1"/>
  <c r="S24" i="12" s="1"/>
  <c r="AI24" i="12"/>
  <c r="Q173" i="12"/>
  <c r="P173" i="12" s="1"/>
  <c r="S173" i="12" s="1"/>
  <c r="AI173" i="12"/>
  <c r="Q159" i="12"/>
  <c r="P159" i="12" s="1"/>
  <c r="S159" i="12" s="1"/>
  <c r="AI159" i="12"/>
  <c r="Q177" i="12"/>
  <c r="P177" i="12" s="1"/>
  <c r="S177" i="12" s="1"/>
  <c r="AI177" i="12"/>
  <c r="Q16" i="12"/>
  <c r="P16" i="12" s="1"/>
  <c r="S16" i="12" s="1"/>
  <c r="AI16" i="12"/>
  <c r="Q135" i="12"/>
  <c r="P135" i="12" s="1"/>
  <c r="S135" i="12" s="1"/>
  <c r="AI135" i="12"/>
  <c r="Q40" i="12"/>
  <c r="P40" i="12" s="1"/>
  <c r="S40" i="12" s="1"/>
  <c r="AI40" i="12"/>
  <c r="Q37" i="12"/>
  <c r="P37" i="12" s="1"/>
  <c r="S37" i="12" s="1"/>
  <c r="AI37" i="12"/>
  <c r="Q181" i="12"/>
  <c r="P181" i="12" s="1"/>
  <c r="S181" i="12" s="1"/>
  <c r="AI181" i="12"/>
  <c r="Q180" i="12"/>
  <c r="P180" i="12" s="1"/>
  <c r="S180" i="12" s="1"/>
  <c r="AI180" i="12"/>
  <c r="Q140" i="12"/>
  <c r="P140" i="12" s="1"/>
  <c r="S140" i="12" s="1"/>
  <c r="AI140" i="12"/>
  <c r="Q112" i="12"/>
  <c r="P112" i="12" s="1"/>
  <c r="S112" i="12" s="1"/>
  <c r="AI112" i="12"/>
  <c r="Q62" i="12"/>
  <c r="P62" i="12" s="1"/>
  <c r="S62" i="12" s="1"/>
  <c r="AI62" i="12"/>
  <c r="Q25" i="12"/>
  <c r="P25" i="12" s="1"/>
  <c r="S25" i="12" s="1"/>
  <c r="AI25" i="12"/>
  <c r="Q175" i="12"/>
  <c r="P175" i="12" s="1"/>
  <c r="S175" i="12" s="1"/>
  <c r="AI175" i="12"/>
  <c r="Q101" i="12"/>
  <c r="P101" i="12" s="1"/>
  <c r="S101" i="12" s="1"/>
  <c r="AI101" i="12"/>
  <c r="Q170" i="12"/>
  <c r="P170" i="12" s="1"/>
  <c r="S170" i="12" s="1"/>
  <c r="AI170" i="12"/>
  <c r="Q108" i="12"/>
  <c r="P108" i="12" s="1"/>
  <c r="S108" i="12" s="1"/>
  <c r="AI108" i="12"/>
  <c r="Q51" i="12"/>
  <c r="P51" i="12" s="1"/>
  <c r="S51" i="12" s="1"/>
  <c r="AI51" i="12"/>
  <c r="Q153" i="12"/>
  <c r="P153" i="12" s="1"/>
  <c r="S153" i="12" s="1"/>
  <c r="AI153" i="12"/>
  <c r="Q38" i="12"/>
  <c r="P38" i="12" s="1"/>
  <c r="S38" i="12" s="1"/>
  <c r="AI38" i="12"/>
  <c r="Q76" i="12"/>
  <c r="P76" i="12" s="1"/>
  <c r="S76" i="12" s="1"/>
  <c r="AI76" i="12"/>
  <c r="Q46" i="12"/>
  <c r="P46" i="12" s="1"/>
  <c r="S46" i="12" s="1"/>
  <c r="AI46" i="12"/>
  <c r="Q142" i="12"/>
  <c r="P142" i="12" s="1"/>
  <c r="S142" i="12" s="1"/>
  <c r="AI142" i="12"/>
  <c r="Q150" i="12"/>
  <c r="P150" i="12" s="1"/>
  <c r="S150" i="12" s="1"/>
  <c r="AI150" i="12"/>
  <c r="Q80" i="12"/>
  <c r="P80" i="12" s="1"/>
  <c r="S80" i="12" s="1"/>
  <c r="AI80" i="12"/>
  <c r="Q22" i="12"/>
  <c r="P22" i="12" s="1"/>
  <c r="S22" i="12" s="1"/>
  <c r="AI22" i="12"/>
  <c r="Q29" i="12"/>
  <c r="P29" i="12" s="1"/>
  <c r="S29" i="12" s="1"/>
  <c r="AI29" i="12"/>
  <c r="Q93" i="12"/>
  <c r="P93" i="12" s="1"/>
  <c r="S93" i="12" s="1"/>
  <c r="AI93" i="12"/>
  <c r="Q100" i="12"/>
  <c r="P100" i="12" s="1"/>
  <c r="S100" i="12" s="1"/>
  <c r="AI100" i="12"/>
  <c r="Q200" i="12"/>
  <c r="P200" i="12" s="1"/>
  <c r="S200" i="12" s="1"/>
  <c r="AI200" i="12"/>
  <c r="Q146" i="12"/>
  <c r="P146" i="12" s="1"/>
  <c r="S146" i="12" s="1"/>
  <c r="AI146" i="12"/>
  <c r="Q89" i="12"/>
  <c r="P89" i="12" s="1"/>
  <c r="S89" i="12" s="1"/>
  <c r="AI89" i="12"/>
  <c r="Q11" i="12"/>
  <c r="P11" i="12" s="1"/>
  <c r="S11" i="12" s="1"/>
  <c r="AI11" i="12"/>
  <c r="Q130" i="12"/>
  <c r="P130" i="12" s="1"/>
  <c r="S130" i="12" s="1"/>
  <c r="AI130" i="12"/>
  <c r="Q128" i="12"/>
  <c r="P128" i="12" s="1"/>
  <c r="S128" i="12" s="1"/>
  <c r="AI128" i="12"/>
  <c r="Q35" i="12"/>
  <c r="P35" i="12" s="1"/>
  <c r="S35" i="12" s="1"/>
  <c r="AI35" i="12"/>
  <c r="Q193" i="12"/>
  <c r="P193" i="12" s="1"/>
  <c r="S193" i="12" s="1"/>
  <c r="AI193" i="12"/>
  <c r="Q171" i="12"/>
  <c r="P171" i="12" s="1"/>
  <c r="S171" i="12" s="1"/>
  <c r="AI171" i="12"/>
  <c r="Q184" i="12"/>
  <c r="P184" i="12" s="1"/>
  <c r="S184" i="12" s="1"/>
  <c r="AI184" i="12"/>
  <c r="Q60" i="12"/>
  <c r="P60" i="12" s="1"/>
  <c r="S60" i="12" s="1"/>
  <c r="AI60" i="12"/>
  <c r="Q185" i="12"/>
  <c r="P185" i="12" s="1"/>
  <c r="S185" i="12" s="1"/>
  <c r="AI185" i="12"/>
  <c r="Q117" i="12"/>
  <c r="P117" i="12" s="1"/>
  <c r="S117" i="12" s="1"/>
  <c r="AI117" i="12"/>
  <c r="Q116" i="12"/>
  <c r="P116" i="12" s="1"/>
  <c r="S116" i="12" s="1"/>
  <c r="AI116" i="12"/>
  <c r="Q167" i="12"/>
  <c r="P167" i="12" s="1"/>
  <c r="S167" i="12" s="1"/>
  <c r="AI167" i="12"/>
  <c r="Q13" i="12"/>
  <c r="P13" i="12" s="1"/>
  <c r="S13" i="12" s="1"/>
  <c r="AI13" i="12"/>
  <c r="Q169" i="12"/>
  <c r="P169" i="12" s="1"/>
  <c r="S169" i="12" s="1"/>
  <c r="AI169" i="12"/>
  <c r="Q34" i="12"/>
  <c r="P34" i="12" s="1"/>
  <c r="S34" i="12" s="1"/>
  <c r="AI34" i="12"/>
  <c r="Q32" i="12"/>
  <c r="P32" i="12" s="1"/>
  <c r="S32" i="12" s="1"/>
  <c r="AI32" i="12"/>
  <c r="Q87" i="12"/>
  <c r="P87" i="12" s="1"/>
  <c r="S87" i="12" s="1"/>
  <c r="AI87" i="12"/>
  <c r="Q152" i="12"/>
  <c r="P152" i="12" s="1"/>
  <c r="S152" i="12" s="1"/>
  <c r="AI152" i="12"/>
  <c r="Q136" i="12"/>
  <c r="P136" i="12" s="1"/>
  <c r="S136" i="12" s="1"/>
  <c r="AI136" i="12"/>
  <c r="Q15" i="12"/>
  <c r="P15" i="12" s="1"/>
  <c r="S15" i="12" s="1"/>
  <c r="AI15" i="12"/>
  <c r="Q126" i="12"/>
  <c r="P126" i="12" s="1"/>
  <c r="S126" i="12" s="1"/>
  <c r="AI126" i="12"/>
  <c r="Q19" i="12"/>
  <c r="P19" i="12" s="1"/>
  <c r="S19" i="12" s="1"/>
  <c r="L105" i="12"/>
  <c r="Q105" i="12"/>
  <c r="P105" i="12" s="1"/>
  <c r="S105" i="12" s="1"/>
  <c r="W198" i="12"/>
  <c r="U198" i="12" s="1"/>
  <c r="V198" i="12" s="1"/>
  <c r="O198" i="12" s="1"/>
  <c r="W206" i="12"/>
  <c r="U206" i="12" s="1"/>
  <c r="V206" i="12" s="1"/>
  <c r="O206" i="12" s="1"/>
  <c r="T205" i="12"/>
  <c r="T193" i="12"/>
  <c r="T196" i="12"/>
  <c r="T171" i="12"/>
  <c r="T33" i="12"/>
  <c r="T115" i="12"/>
  <c r="T65" i="12"/>
  <c r="T56" i="12"/>
  <c r="T24" i="12"/>
  <c r="T173" i="12"/>
  <c r="T159" i="12"/>
  <c r="T177" i="12"/>
  <c r="T16" i="12"/>
  <c r="T135" i="12"/>
  <c r="T40" i="12"/>
  <c r="T37" i="12"/>
  <c r="T181" i="12"/>
  <c r="T180" i="12"/>
  <c r="T140" i="12"/>
  <c r="T112" i="12"/>
  <c r="T62" i="12"/>
  <c r="T25" i="12"/>
  <c r="T175" i="12"/>
  <c r="T101" i="12"/>
  <c r="T170" i="12"/>
  <c r="T108" i="12"/>
  <c r="T51" i="12"/>
  <c r="T153" i="12"/>
  <c r="T38" i="12"/>
  <c r="T76" i="12"/>
  <c r="T46" i="12"/>
  <c r="T142" i="12"/>
  <c r="T141" i="12"/>
  <c r="T160" i="12"/>
  <c r="T39" i="12"/>
  <c r="T31" i="12"/>
  <c r="T109" i="12"/>
  <c r="T118" i="12"/>
  <c r="T161" i="12"/>
  <c r="T187" i="12"/>
  <c r="T27" i="12"/>
  <c r="T68" i="12"/>
  <c r="T73" i="12"/>
  <c r="T103" i="12"/>
  <c r="T132" i="12"/>
  <c r="T69" i="12"/>
  <c r="T155" i="12"/>
  <c r="T192" i="12"/>
  <c r="T191" i="12"/>
  <c r="T201" i="12"/>
  <c r="T204" i="12"/>
  <c r="T163" i="12"/>
  <c r="T57" i="12"/>
  <c r="T67" i="12"/>
  <c r="T150" i="12"/>
  <c r="T41" i="12"/>
  <c r="T148" i="12"/>
  <c r="T45" i="12"/>
  <c r="T78" i="12"/>
  <c r="T42" i="12"/>
  <c r="T80" i="12"/>
  <c r="T102" i="12"/>
  <c r="T96" i="12"/>
  <c r="T81" i="12"/>
  <c r="T53" i="12"/>
  <c r="T52" i="12"/>
  <c r="T22" i="12"/>
  <c r="T139" i="12"/>
  <c r="T189" i="12"/>
  <c r="T63" i="12"/>
  <c r="T29" i="12"/>
  <c r="T105" i="12"/>
  <c r="T174" i="12"/>
  <c r="T151" i="12"/>
  <c r="T44" i="12"/>
  <c r="T122" i="12"/>
  <c r="T178" i="12"/>
  <c r="T93" i="12"/>
  <c r="T48" i="12"/>
  <c r="T75" i="12"/>
  <c r="T184" i="12"/>
  <c r="T60" i="12"/>
  <c r="T185" i="12"/>
  <c r="T117" i="12"/>
  <c r="T116" i="12"/>
  <c r="T167" i="12"/>
  <c r="T13" i="12"/>
  <c r="T169" i="12"/>
  <c r="T34" i="12"/>
  <c r="T32" i="12"/>
  <c r="T87" i="12"/>
  <c r="T152" i="12"/>
  <c r="T136" i="12"/>
  <c r="T15" i="12"/>
  <c r="T126" i="12"/>
  <c r="T190" i="12"/>
  <c r="T199" i="12"/>
  <c r="T195" i="12"/>
  <c r="T176" i="12"/>
  <c r="T12" i="12"/>
  <c r="T182" i="12"/>
  <c r="T92" i="12"/>
  <c r="T133" i="12"/>
  <c r="T121" i="12"/>
  <c r="T66" i="12"/>
  <c r="T154" i="12"/>
  <c r="T106" i="12"/>
  <c r="T119" i="12"/>
  <c r="T14" i="12"/>
  <c r="T145" i="12"/>
  <c r="T157" i="12"/>
  <c r="T82" i="12"/>
  <c r="T111" i="12"/>
  <c r="T158" i="12"/>
  <c r="T97" i="12"/>
  <c r="T90" i="12"/>
  <c r="T88" i="12"/>
  <c r="T165" i="12"/>
  <c r="T166" i="12"/>
  <c r="T50" i="12"/>
  <c r="T30" i="12"/>
  <c r="T20" i="12"/>
  <c r="T26" i="12"/>
  <c r="T55" i="12"/>
  <c r="T156" i="12"/>
  <c r="T110" i="12"/>
  <c r="T162" i="12"/>
  <c r="T19" i="12"/>
  <c r="T114" i="12"/>
  <c r="T70" i="12"/>
  <c r="T100" i="12"/>
  <c r="T21" i="12"/>
  <c r="T28" i="12"/>
  <c r="T91" i="12"/>
  <c r="T120" i="12"/>
  <c r="T168" i="12"/>
  <c r="T47" i="12"/>
  <c r="T43" i="12"/>
  <c r="T131" i="12"/>
  <c r="T49" i="12"/>
  <c r="T54" i="12"/>
  <c r="T86" i="12"/>
  <c r="T164" i="12"/>
  <c r="T194" i="12"/>
  <c r="T197" i="12"/>
  <c r="T200" i="12"/>
  <c r="T203" i="12"/>
  <c r="T143" i="12"/>
  <c r="T72" i="12"/>
  <c r="T146" i="12"/>
  <c r="T188" i="12"/>
  <c r="T18" i="12"/>
  <c r="T98" i="12"/>
  <c r="T89" i="12"/>
  <c r="T99" i="12"/>
  <c r="T95" i="12"/>
  <c r="T104" i="12"/>
  <c r="T11" i="12"/>
  <c r="T147" i="12"/>
  <c r="T71" i="12"/>
  <c r="T59" i="12"/>
  <c r="T130" i="12"/>
  <c r="T125" i="12"/>
  <c r="T134" i="12"/>
  <c r="T123" i="12"/>
  <c r="T113" i="12"/>
  <c r="T186" i="12"/>
  <c r="T128" i="12"/>
  <c r="T172" i="12"/>
  <c r="T64" i="12"/>
  <c r="T144" i="12"/>
  <c r="T35" i="12"/>
  <c r="T129" i="12"/>
  <c r="T83" i="12"/>
  <c r="T58" i="12"/>
  <c r="T17" i="12"/>
  <c r="T23" i="12"/>
  <c r="T127" i="12"/>
  <c r="T85" i="12"/>
  <c r="T79" i="12"/>
  <c r="T94" i="12"/>
  <c r="T36" i="12"/>
  <c r="T183" i="12"/>
  <c r="T61" i="12"/>
  <c r="T138" i="12"/>
  <c r="T84" i="12"/>
  <c r="T124" i="12"/>
  <c r="T179" i="12"/>
  <c r="T107" i="12"/>
  <c r="T74" i="12"/>
  <c r="T149" i="12"/>
  <c r="T137" i="12"/>
  <c r="T202" i="12"/>
  <c r="AB10" i="12"/>
  <c r="AB77" i="12"/>
  <c r="L20" i="12"/>
  <c r="K20" i="12" s="1"/>
  <c r="AM20" i="12"/>
  <c r="L68" i="12"/>
  <c r="K68" i="12" s="1"/>
  <c r="AM68" i="12"/>
  <c r="L57" i="12"/>
  <c r="K57" i="12" s="1"/>
  <c r="AM57" i="12"/>
  <c r="L85" i="12"/>
  <c r="AM85" i="12"/>
  <c r="L22" i="12"/>
  <c r="K22" i="12" s="1"/>
  <c r="AM22" i="12"/>
  <c r="L21" i="12"/>
  <c r="AM21" i="12"/>
  <c r="L46" i="12"/>
  <c r="K46" i="12" s="1"/>
  <c r="AM46" i="12"/>
  <c r="L23" i="12"/>
  <c r="K23" i="12" s="1"/>
  <c r="AM23" i="12"/>
  <c r="L191" i="12"/>
  <c r="K191" i="12" s="1"/>
  <c r="AM191" i="12"/>
  <c r="L36" i="12"/>
  <c r="K36" i="12" s="1"/>
  <c r="AM36" i="12"/>
  <c r="L93" i="12"/>
  <c r="K93" i="12" s="1"/>
  <c r="AM93" i="12"/>
  <c r="L133" i="12"/>
  <c r="K133" i="12" s="1"/>
  <c r="AM133" i="12"/>
  <c r="L111" i="12"/>
  <c r="K111" i="12" s="1"/>
  <c r="AM111" i="12"/>
  <c r="L97" i="12"/>
  <c r="K97" i="12" s="1"/>
  <c r="AM97" i="12"/>
  <c r="L88" i="12"/>
  <c r="K88" i="12" s="1"/>
  <c r="AM88" i="12"/>
  <c r="L59" i="12"/>
  <c r="K59" i="12" s="1"/>
  <c r="AM59" i="12"/>
  <c r="L122" i="12"/>
  <c r="AM122" i="12"/>
  <c r="L75" i="12"/>
  <c r="K75" i="12" s="1"/>
  <c r="AM75" i="12"/>
  <c r="L195" i="12"/>
  <c r="K195" i="12" s="1"/>
  <c r="AM195" i="12"/>
  <c r="L199" i="12"/>
  <c r="AM199" i="12"/>
  <c r="L170" i="12"/>
  <c r="K170" i="12" s="1"/>
  <c r="AM170" i="12"/>
  <c r="L51" i="12"/>
  <c r="K51" i="12" s="1"/>
  <c r="AM51" i="12"/>
  <c r="L118" i="12"/>
  <c r="AM118" i="12"/>
  <c r="L169" i="12"/>
  <c r="AM169" i="12"/>
  <c r="L109" i="12"/>
  <c r="AM109" i="12"/>
  <c r="L129" i="12"/>
  <c r="AM129" i="12"/>
  <c r="L87" i="12"/>
  <c r="AM87" i="12"/>
  <c r="L143" i="12"/>
  <c r="AM143" i="12"/>
  <c r="L146" i="12"/>
  <c r="AM146" i="12"/>
  <c r="L18" i="12"/>
  <c r="K18" i="12" s="1"/>
  <c r="AM18" i="12"/>
  <c r="L106" i="12"/>
  <c r="AM106" i="12"/>
  <c r="L14" i="12"/>
  <c r="K14" i="12" s="1"/>
  <c r="AM14" i="12"/>
  <c r="L157" i="12"/>
  <c r="K157" i="12" s="1"/>
  <c r="AM157" i="12"/>
  <c r="L130" i="12"/>
  <c r="K130" i="12" s="1"/>
  <c r="AM130" i="12"/>
  <c r="L134" i="12"/>
  <c r="K134" i="12" s="1"/>
  <c r="AM134" i="12"/>
  <c r="L63" i="12"/>
  <c r="K63" i="12" s="1"/>
  <c r="AM63" i="12"/>
  <c r="L39" i="12"/>
  <c r="K39" i="12" s="1"/>
  <c r="AM39" i="12"/>
  <c r="L132" i="12"/>
  <c r="AM132" i="12"/>
  <c r="L15" i="12"/>
  <c r="AM15" i="12"/>
  <c r="L164" i="12"/>
  <c r="K164" i="12" s="1"/>
  <c r="AM164" i="12"/>
  <c r="L127" i="12"/>
  <c r="K127" i="12" s="1"/>
  <c r="AM127" i="12"/>
  <c r="L34" i="12"/>
  <c r="K34" i="12" s="1"/>
  <c r="AM34" i="12"/>
  <c r="L203" i="12"/>
  <c r="K203" i="12" s="1"/>
  <c r="AM203" i="12"/>
  <c r="AM198" i="12"/>
  <c r="L82" i="12"/>
  <c r="K82" i="12" s="1"/>
  <c r="AM82" i="12"/>
  <c r="L148" i="12"/>
  <c r="K148" i="12" s="1"/>
  <c r="AM148" i="12"/>
  <c r="L53" i="12"/>
  <c r="AM53" i="12"/>
  <c r="L144" i="12"/>
  <c r="AM144" i="12"/>
  <c r="L124" i="12"/>
  <c r="K124" i="12" s="1"/>
  <c r="AM124" i="12"/>
  <c r="L78" i="12"/>
  <c r="K78" i="12" s="1"/>
  <c r="AM78" i="12"/>
  <c r="L107" i="12"/>
  <c r="K107" i="12" s="1"/>
  <c r="AM107" i="12"/>
  <c r="L44" i="12"/>
  <c r="AM44" i="12"/>
  <c r="L55" i="12"/>
  <c r="K55" i="12" s="1"/>
  <c r="AM55" i="12"/>
  <c r="L171" i="12"/>
  <c r="AM171" i="12"/>
  <c r="L11" i="12"/>
  <c r="AM11" i="12"/>
  <c r="L66" i="12"/>
  <c r="K66" i="12" s="1"/>
  <c r="AM66" i="12"/>
  <c r="AM206" i="12"/>
  <c r="L30" i="12"/>
  <c r="K30" i="12" s="1"/>
  <c r="AM30" i="12"/>
  <c r="L138" i="12"/>
  <c r="K138" i="12" s="1"/>
  <c r="AM138" i="12"/>
  <c r="L41" i="12"/>
  <c r="K41" i="12" s="1"/>
  <c r="AM41" i="12"/>
  <c r="L183" i="12"/>
  <c r="AM183" i="12"/>
  <c r="L12" i="12"/>
  <c r="K12" i="12" s="1"/>
  <c r="AM12" i="12"/>
  <c r="L121" i="12"/>
  <c r="AM121" i="12"/>
  <c r="L102" i="12"/>
  <c r="AM102" i="12"/>
  <c r="L81" i="12"/>
  <c r="K81" i="12" s="1"/>
  <c r="AM81" i="12"/>
  <c r="L158" i="12"/>
  <c r="AM158" i="12"/>
  <c r="L90" i="12"/>
  <c r="AM90" i="12"/>
  <c r="L117" i="12"/>
  <c r="K117" i="12" s="1"/>
  <c r="AM117" i="12"/>
  <c r="L31" i="12"/>
  <c r="K31" i="12" s="1"/>
  <c r="AM31" i="12"/>
  <c r="L74" i="12"/>
  <c r="K74" i="12" s="1"/>
  <c r="AM74" i="12"/>
  <c r="L149" i="12"/>
  <c r="AM149" i="12"/>
  <c r="L17" i="12"/>
  <c r="K17" i="12" s="1"/>
  <c r="AM17" i="12"/>
  <c r="L184" i="12"/>
  <c r="K184" i="12" s="1"/>
  <c r="AM184" i="12"/>
  <c r="L79" i="12"/>
  <c r="K79" i="12" s="1"/>
  <c r="AM79" i="12"/>
  <c r="L205" i="12"/>
  <c r="K205" i="12" s="1"/>
  <c r="AM205" i="12"/>
  <c r="AM204" i="12"/>
  <c r="AM192" i="12"/>
  <c r="L61" i="12"/>
  <c r="K61" i="12" s="1"/>
  <c r="AM61" i="12"/>
  <c r="L76" i="12"/>
  <c r="AM76" i="12"/>
  <c r="L150" i="12"/>
  <c r="K150" i="12" s="1"/>
  <c r="AM150" i="12"/>
  <c r="L40" i="12"/>
  <c r="K40" i="12" s="1"/>
  <c r="AM40" i="12"/>
  <c r="L189" i="12"/>
  <c r="K189" i="12" s="1"/>
  <c r="AM189" i="12"/>
  <c r="L49" i="12"/>
  <c r="K49" i="12" s="1"/>
  <c r="AM49" i="12"/>
  <c r="L99" i="12"/>
  <c r="K99" i="12" s="1"/>
  <c r="AM99" i="12"/>
  <c r="L13" i="12"/>
  <c r="K13" i="12" s="1"/>
  <c r="AM13" i="12"/>
  <c r="L94" i="12"/>
  <c r="K94" i="12" s="1"/>
  <c r="AM94" i="12"/>
  <c r="L182" i="12"/>
  <c r="AM182" i="12"/>
  <c r="L96" i="12"/>
  <c r="AM96" i="12"/>
  <c r="L48" i="12"/>
  <c r="K48" i="12" s="1"/>
  <c r="AM48" i="12"/>
  <c r="L174" i="12"/>
  <c r="K174" i="12" s="1"/>
  <c r="AM174" i="12"/>
  <c r="L168" i="12"/>
  <c r="AM168" i="12"/>
  <c r="L110" i="12"/>
  <c r="K110" i="12" s="1"/>
  <c r="AM110" i="12"/>
  <c r="L56" i="12"/>
  <c r="K56" i="12" s="1"/>
  <c r="AM56" i="12"/>
  <c r="L180" i="12"/>
  <c r="AM180" i="12"/>
  <c r="L136" i="12"/>
  <c r="AM136" i="12"/>
  <c r="L58" i="12"/>
  <c r="K58" i="12" s="1"/>
  <c r="AM58" i="12"/>
  <c r="L67" i="12"/>
  <c r="K67" i="12" s="1"/>
  <c r="AM67" i="12"/>
  <c r="L135" i="12"/>
  <c r="AM135" i="12"/>
  <c r="L52" i="12"/>
  <c r="K52" i="12" s="1"/>
  <c r="AM52" i="12"/>
  <c r="L100" i="12"/>
  <c r="AM100" i="12"/>
  <c r="L86" i="12"/>
  <c r="AM86" i="12"/>
  <c r="L141" i="12"/>
  <c r="AM141" i="12"/>
  <c r="L70" i="12"/>
  <c r="K70" i="12" s="1"/>
  <c r="AM70" i="12"/>
  <c r="L197" i="12"/>
  <c r="K197" i="12" s="1"/>
  <c r="AM197" i="12"/>
  <c r="AM196" i="12"/>
  <c r="L128" i="12"/>
  <c r="AM128" i="12"/>
  <c r="L27" i="12"/>
  <c r="K27" i="12" s="1"/>
  <c r="AM27" i="12"/>
  <c r="L24" i="12"/>
  <c r="K24" i="12" s="1"/>
  <c r="AM24" i="12"/>
  <c r="L42" i="12"/>
  <c r="K42" i="12" s="1"/>
  <c r="AM42" i="12"/>
  <c r="L101" i="12"/>
  <c r="K101" i="12" s="1"/>
  <c r="AM101" i="12"/>
  <c r="L108" i="12"/>
  <c r="K108" i="12" s="1"/>
  <c r="AM108" i="12"/>
  <c r="L113" i="12"/>
  <c r="K113" i="12" s="1"/>
  <c r="AM113" i="12"/>
  <c r="L161" i="12"/>
  <c r="AM161" i="12"/>
  <c r="L47" i="12"/>
  <c r="K47" i="12" s="1"/>
  <c r="AM47" i="12"/>
  <c r="L28" i="12"/>
  <c r="K28" i="12" s="1"/>
  <c r="AM28" i="12"/>
  <c r="L156" i="12"/>
  <c r="K156" i="12" s="1"/>
  <c r="AM156" i="12"/>
  <c r="L165" i="12"/>
  <c r="K165" i="12" s="1"/>
  <c r="AM165" i="12"/>
  <c r="L72" i="12"/>
  <c r="K72" i="12" s="1"/>
  <c r="AM72" i="12"/>
  <c r="L188" i="12"/>
  <c r="AM188" i="12"/>
  <c r="L98" i="12"/>
  <c r="AM98" i="12"/>
  <c r="L119" i="12"/>
  <c r="AM119" i="12"/>
  <c r="L145" i="12"/>
  <c r="AM145" i="12"/>
  <c r="L175" i="12"/>
  <c r="K175" i="12" s="1"/>
  <c r="AM175" i="12"/>
  <c r="L125" i="12"/>
  <c r="AM125" i="12"/>
  <c r="L123" i="12"/>
  <c r="AM123" i="12"/>
  <c r="L89" i="12"/>
  <c r="AM89" i="12"/>
  <c r="L179" i="12"/>
  <c r="AM179" i="12"/>
  <c r="L69" i="12"/>
  <c r="K69" i="12" s="1"/>
  <c r="AM69" i="12"/>
  <c r="L155" i="12"/>
  <c r="AM155" i="12"/>
  <c r="L137" i="12"/>
  <c r="K137" i="12" s="1"/>
  <c r="AM137" i="12"/>
  <c r="L114" i="12"/>
  <c r="K114" i="12" s="1"/>
  <c r="AM114" i="12"/>
  <c r="L190" i="12"/>
  <c r="K190" i="12" s="1"/>
  <c r="AM190" i="12"/>
  <c r="AM200" i="12"/>
  <c r="L194" i="12"/>
  <c r="K194" i="12" s="1"/>
  <c r="AM194" i="12"/>
  <c r="L50" i="12"/>
  <c r="AM50" i="12"/>
  <c r="L43" i="12"/>
  <c r="AM43" i="12"/>
  <c r="L16" i="12"/>
  <c r="K16" i="12" s="1"/>
  <c r="AM16" i="12"/>
  <c r="L172" i="12"/>
  <c r="K172" i="12" s="1"/>
  <c r="AM172" i="12"/>
  <c r="L187" i="12"/>
  <c r="K187" i="12" s="1"/>
  <c r="AM187" i="12"/>
  <c r="L176" i="12"/>
  <c r="AM176" i="12"/>
  <c r="L80" i="12"/>
  <c r="AM80" i="12"/>
  <c r="L160" i="12"/>
  <c r="AM160" i="12"/>
  <c r="L29" i="12"/>
  <c r="AM29" i="12"/>
  <c r="L167" i="12"/>
  <c r="K167" i="12" s="1"/>
  <c r="AM167" i="12"/>
  <c r="L38" i="12"/>
  <c r="K38" i="12" s="1"/>
  <c r="AM38" i="12"/>
  <c r="L115" i="12"/>
  <c r="K115" i="12" s="1"/>
  <c r="AM115" i="12"/>
  <c r="L95" i="12"/>
  <c r="K95" i="12" s="1"/>
  <c r="AM95" i="12"/>
  <c r="L71" i="12"/>
  <c r="K71" i="12" s="1"/>
  <c r="AM71" i="12"/>
  <c r="L112" i="12"/>
  <c r="K112" i="12" s="1"/>
  <c r="AM112" i="12"/>
  <c r="L185" i="12"/>
  <c r="AM185" i="12"/>
  <c r="L152" i="12"/>
  <c r="K152" i="12" s="1"/>
  <c r="AM152" i="12"/>
  <c r="L162" i="12"/>
  <c r="AM162" i="12"/>
  <c r="L142" i="12"/>
  <c r="AM142" i="12"/>
  <c r="L19" i="12"/>
  <c r="K19" i="12" s="1"/>
  <c r="AM19" i="12"/>
  <c r="AM193" i="12"/>
  <c r="L166" i="12"/>
  <c r="AM166" i="12"/>
  <c r="L26" i="12"/>
  <c r="K26" i="12" s="1"/>
  <c r="AM26" i="12"/>
  <c r="L91" i="12"/>
  <c r="K91" i="12" s="1"/>
  <c r="AM91" i="12"/>
  <c r="L178" i="12"/>
  <c r="K178" i="12" s="1"/>
  <c r="AM178" i="12"/>
  <c r="L163" i="12"/>
  <c r="K163" i="12" s="1"/>
  <c r="AM163" i="12"/>
  <c r="L177" i="12"/>
  <c r="AM177" i="12"/>
  <c r="L37" i="12"/>
  <c r="K37" i="12" s="1"/>
  <c r="AM37" i="12"/>
  <c r="L139" i="12"/>
  <c r="AM139" i="12"/>
  <c r="L103" i="12"/>
  <c r="K103" i="12" s="1"/>
  <c r="AM103" i="12"/>
  <c r="L54" i="12"/>
  <c r="AM54" i="12"/>
  <c r="L159" i="12"/>
  <c r="K159" i="12" s="1"/>
  <c r="AM159" i="12"/>
  <c r="AM201" i="12"/>
  <c r="L64" i="12"/>
  <c r="AM64" i="12"/>
  <c r="L35" i="12"/>
  <c r="K35" i="12" s="1"/>
  <c r="AM35" i="12"/>
  <c r="L116" i="12"/>
  <c r="K116" i="12" s="1"/>
  <c r="AM116" i="12"/>
  <c r="L73" i="12"/>
  <c r="K73" i="12" s="1"/>
  <c r="AM73" i="12"/>
  <c r="L92" i="12"/>
  <c r="K92" i="12" s="1"/>
  <c r="AM92" i="12"/>
  <c r="AM105" i="12"/>
  <c r="L151" i="12"/>
  <c r="K151" i="12" s="1"/>
  <c r="AM151" i="12"/>
  <c r="L25" i="12"/>
  <c r="AM25" i="12"/>
  <c r="L120" i="12"/>
  <c r="K120" i="12" s="1"/>
  <c r="AM120" i="12"/>
  <c r="L84" i="12"/>
  <c r="K84" i="12" s="1"/>
  <c r="AM84" i="12"/>
  <c r="L32" i="12"/>
  <c r="K32" i="12" s="1"/>
  <c r="AM32" i="12"/>
  <c r="L83" i="12"/>
  <c r="K83" i="12" s="1"/>
  <c r="AM83" i="12"/>
  <c r="L131" i="12"/>
  <c r="K131" i="12" s="1"/>
  <c r="AM131" i="12"/>
  <c r="L33" i="12"/>
  <c r="K33" i="12" s="1"/>
  <c r="AM33" i="12"/>
  <c r="L65" i="12"/>
  <c r="K65" i="12" s="1"/>
  <c r="AM65" i="12"/>
  <c r="L173" i="12"/>
  <c r="AM173" i="12"/>
  <c r="L104" i="12"/>
  <c r="AM104" i="12"/>
  <c r="L147" i="12"/>
  <c r="K147" i="12" s="1"/>
  <c r="AM147" i="12"/>
  <c r="L181" i="12"/>
  <c r="AM181" i="12"/>
  <c r="L140" i="12"/>
  <c r="K140" i="12" s="1"/>
  <c r="AM140" i="12"/>
  <c r="L62" i="12"/>
  <c r="K62" i="12" s="1"/>
  <c r="AM62" i="12"/>
  <c r="L45" i="12"/>
  <c r="K45" i="12" s="1"/>
  <c r="AM45" i="12"/>
  <c r="L60" i="12"/>
  <c r="K60" i="12" s="1"/>
  <c r="AM60" i="12"/>
  <c r="L154" i="12"/>
  <c r="AM154" i="12"/>
  <c r="L126" i="12"/>
  <c r="AM126" i="12"/>
  <c r="L186" i="12"/>
  <c r="AM186" i="12"/>
  <c r="L153" i="12"/>
  <c r="AM153" i="12"/>
  <c r="L202" i="12"/>
  <c r="K202" i="12" s="1"/>
  <c r="AM202" i="12"/>
  <c r="L200" i="12"/>
  <c r="K200" i="12" s="1"/>
  <c r="L198" i="12"/>
  <c r="K198" i="12" s="1"/>
  <c r="L206" i="12"/>
  <c r="K206" i="12" s="1"/>
  <c r="L193" i="12"/>
  <c r="L196" i="12"/>
  <c r="K196" i="12" s="1"/>
  <c r="L201" i="12"/>
  <c r="K201" i="12" s="1"/>
  <c r="L204" i="12"/>
  <c r="K204" i="12" s="1"/>
  <c r="L192" i="12"/>
  <c r="K192" i="12" s="1"/>
  <c r="K169" i="12" l="1"/>
  <c r="K153" i="12"/>
  <c r="K136" i="12"/>
  <c r="K15" i="12"/>
  <c r="K87" i="12"/>
  <c r="K29" i="12"/>
  <c r="K105" i="12"/>
  <c r="K64" i="12"/>
  <c r="K50" i="12"/>
  <c r="K141" i="12"/>
  <c r="K199" i="12"/>
  <c r="K85" i="12"/>
  <c r="K135" i="12"/>
  <c r="K126" i="12"/>
  <c r="K104" i="12"/>
  <c r="K44" i="12"/>
  <c r="K173" i="12"/>
  <c r="K25" i="12"/>
  <c r="K11" i="12"/>
  <c r="K96" i="12"/>
  <c r="K90" i="12"/>
  <c r="K132" i="12"/>
  <c r="K129" i="12"/>
  <c r="K21" i="12"/>
  <c r="K80" i="12"/>
  <c r="K100" i="12"/>
  <c r="K54" i="12"/>
  <c r="K98" i="12"/>
  <c r="K193" i="12"/>
  <c r="K43" i="12"/>
  <c r="K76" i="12"/>
  <c r="K109" i="12"/>
  <c r="K122" i="12"/>
  <c r="Q77" i="12"/>
  <c r="P77" i="12" s="1"/>
  <c r="S77" i="12" s="1"/>
  <c r="AI77" i="12"/>
  <c r="Q10" i="12"/>
  <c r="AI10" i="12"/>
  <c r="K53" i="12"/>
  <c r="X198" i="12"/>
  <c r="Z198" i="12" s="1"/>
  <c r="I128" i="12"/>
  <c r="K128" i="12" s="1"/>
  <c r="I186" i="12"/>
  <c r="K186" i="12" s="1"/>
  <c r="I166" i="12"/>
  <c r="K166" i="12" s="1"/>
  <c r="I179" i="12"/>
  <c r="K179" i="12" s="1"/>
  <c r="I188" i="12"/>
  <c r="K188" i="12" s="1"/>
  <c r="I143" i="12"/>
  <c r="K143" i="12" s="1"/>
  <c r="I185" i="12"/>
  <c r="K185" i="12" s="1"/>
  <c r="I160" i="12"/>
  <c r="K160" i="12" s="1"/>
  <c r="I102" i="12"/>
  <c r="K102" i="12" s="1"/>
  <c r="I106" i="12"/>
  <c r="K106" i="12" s="1"/>
  <c r="I118" i="12"/>
  <c r="K118" i="12" s="1"/>
  <c r="I89" i="12"/>
  <c r="K89" i="12" s="1"/>
  <c r="I154" i="12"/>
  <c r="K154" i="12" s="1"/>
  <c r="I155" i="12"/>
  <c r="K155" i="12" s="1"/>
  <c r="I123" i="12"/>
  <c r="K123" i="12" s="1"/>
  <c r="I119" i="12"/>
  <c r="K119" i="12" s="1"/>
  <c r="I161" i="12"/>
  <c r="K161" i="12" s="1"/>
  <c r="I180" i="12"/>
  <c r="K180" i="12" s="1"/>
  <c r="I139" i="12"/>
  <c r="K139" i="12" s="1"/>
  <c r="I144" i="12"/>
  <c r="K144" i="12" s="1"/>
  <c r="I142" i="12"/>
  <c r="K142" i="12" s="1"/>
  <c r="I149" i="12"/>
  <c r="K149" i="12" s="1"/>
  <c r="I121" i="12"/>
  <c r="K121" i="12" s="1"/>
  <c r="I183" i="12"/>
  <c r="K183" i="12" s="1"/>
  <c r="I181" i="12"/>
  <c r="K181" i="12" s="1"/>
  <c r="I177" i="12"/>
  <c r="K177" i="12" s="1"/>
  <c r="I125" i="12"/>
  <c r="K125" i="12" s="1"/>
  <c r="I171" i="12"/>
  <c r="K171" i="12" s="1"/>
  <c r="K145" i="12"/>
  <c r="I162" i="12"/>
  <c r="K162" i="12" s="1"/>
  <c r="I176" i="12"/>
  <c r="K176" i="12" s="1"/>
  <c r="I168" i="12"/>
  <c r="K168" i="12" s="1"/>
  <c r="I182" i="12"/>
  <c r="K182" i="12" s="1"/>
  <c r="I158" i="12"/>
  <c r="K158" i="12" s="1"/>
  <c r="I146" i="12"/>
  <c r="K146" i="12" s="1"/>
  <c r="X206" i="12"/>
  <c r="Z206" i="12" s="1"/>
  <c r="W74" i="12"/>
  <c r="U74" i="12" s="1"/>
  <c r="X74" i="12" s="1"/>
  <c r="Z74" i="12" s="1"/>
  <c r="W84" i="12"/>
  <c r="U84" i="12" s="1"/>
  <c r="X84" i="12" s="1"/>
  <c r="Z84" i="12" s="1"/>
  <c r="W36" i="12"/>
  <c r="U36" i="12" s="1"/>
  <c r="X36" i="12" s="1"/>
  <c r="Z36" i="12" s="1"/>
  <c r="W127" i="12"/>
  <c r="U127" i="12" s="1"/>
  <c r="X127" i="12" s="1"/>
  <c r="Z127" i="12" s="1"/>
  <c r="W83" i="12"/>
  <c r="U83" i="12" s="1"/>
  <c r="X83" i="12" s="1"/>
  <c r="W64" i="12"/>
  <c r="U64" i="12" s="1"/>
  <c r="X64" i="12" s="1"/>
  <c r="Z64" i="12" s="1"/>
  <c r="W113" i="12"/>
  <c r="U113" i="12" s="1"/>
  <c r="X113" i="12" s="1"/>
  <c r="Z113" i="12" s="1"/>
  <c r="W130" i="12"/>
  <c r="U130" i="12" s="1"/>
  <c r="X130" i="12" s="1"/>
  <c r="Z130" i="12" s="1"/>
  <c r="W11" i="12"/>
  <c r="U11" i="12" s="1"/>
  <c r="X11" i="12" s="1"/>
  <c r="W89" i="12"/>
  <c r="U89" i="12" s="1"/>
  <c r="X89" i="12" s="1"/>
  <c r="Z89" i="12" s="1"/>
  <c r="W146" i="12"/>
  <c r="U146" i="12" s="1"/>
  <c r="X146" i="12" s="1"/>
  <c r="Z146" i="12" s="1"/>
  <c r="W200" i="12"/>
  <c r="U200" i="12" s="1"/>
  <c r="X200" i="12" s="1"/>
  <c r="Z200" i="12" s="1"/>
  <c r="W86" i="12"/>
  <c r="U86" i="12" s="1"/>
  <c r="X86" i="12" s="1"/>
  <c r="W43" i="12"/>
  <c r="U43" i="12" s="1"/>
  <c r="X43" i="12" s="1"/>
  <c r="Z43" i="12" s="1"/>
  <c r="W91" i="12"/>
  <c r="U91" i="12" s="1"/>
  <c r="X91" i="12" s="1"/>
  <c r="Z91" i="12" s="1"/>
  <c r="V91" i="12"/>
  <c r="O91" i="12" s="1"/>
  <c r="W70" i="12"/>
  <c r="U70" i="12" s="1"/>
  <c r="X70" i="12" s="1"/>
  <c r="W110" i="12"/>
  <c r="U110" i="12" s="1"/>
  <c r="X110" i="12" s="1"/>
  <c r="Z110" i="12" s="1"/>
  <c r="W20" i="12"/>
  <c r="U20" i="12" s="1"/>
  <c r="X20" i="12" s="1"/>
  <c r="W165" i="12"/>
  <c r="U165" i="12" s="1"/>
  <c r="X165" i="12" s="1"/>
  <c r="W158" i="12"/>
  <c r="U158" i="12" s="1"/>
  <c r="X158" i="12" s="1"/>
  <c r="W145" i="12"/>
  <c r="U145" i="12" s="1"/>
  <c r="X145" i="12" s="1"/>
  <c r="Z145" i="12" s="1"/>
  <c r="W154" i="12"/>
  <c r="U154" i="12" s="1"/>
  <c r="X154" i="12" s="1"/>
  <c r="Z154" i="12" s="1"/>
  <c r="V154" i="12"/>
  <c r="O154" i="12" s="1"/>
  <c r="W92" i="12"/>
  <c r="U92" i="12" s="1"/>
  <c r="X92" i="12" s="1"/>
  <c r="Z92" i="12" s="1"/>
  <c r="W195" i="12"/>
  <c r="U195" i="12" s="1"/>
  <c r="X195" i="12" s="1"/>
  <c r="Z195" i="12" s="1"/>
  <c r="W15" i="12"/>
  <c r="U15" i="12" s="1"/>
  <c r="X15" i="12" s="1"/>
  <c r="Z15" i="12" s="1"/>
  <c r="W32" i="12"/>
  <c r="U32" i="12" s="1"/>
  <c r="X32" i="12" s="1"/>
  <c r="Z32" i="12" s="1"/>
  <c r="W167" i="12"/>
  <c r="U167" i="12" s="1"/>
  <c r="X167" i="12" s="1"/>
  <c r="Z167" i="12" s="1"/>
  <c r="V167" i="12"/>
  <c r="O167" i="12" s="1"/>
  <c r="W60" i="12"/>
  <c r="U60" i="12" s="1"/>
  <c r="X60" i="12" s="1"/>
  <c r="Z60" i="12" s="1"/>
  <c r="W93" i="12"/>
  <c r="U93" i="12" s="1"/>
  <c r="X93" i="12" s="1"/>
  <c r="W151" i="12"/>
  <c r="U151" i="12" s="1"/>
  <c r="X151" i="12" s="1"/>
  <c r="Z151" i="12" s="1"/>
  <c r="V151" i="12"/>
  <c r="O151" i="12" s="1"/>
  <c r="W63" i="12"/>
  <c r="U63" i="12" s="1"/>
  <c r="X63" i="12" s="1"/>
  <c r="Z63" i="12" s="1"/>
  <c r="W52" i="12"/>
  <c r="U52" i="12" s="1"/>
  <c r="X52" i="12" s="1"/>
  <c r="Z52" i="12" s="1"/>
  <c r="W102" i="12"/>
  <c r="U102" i="12" s="1"/>
  <c r="X102" i="12" s="1"/>
  <c r="Z102" i="12" s="1"/>
  <c r="W45" i="12"/>
  <c r="U45" i="12" s="1"/>
  <c r="X45" i="12" s="1"/>
  <c r="Z45" i="12" s="1"/>
  <c r="W67" i="12"/>
  <c r="U67" i="12" s="1"/>
  <c r="X67" i="12" s="1"/>
  <c r="Z67" i="12" s="1"/>
  <c r="W201" i="12"/>
  <c r="U201" i="12" s="1"/>
  <c r="X201" i="12" s="1"/>
  <c r="Z201" i="12" s="1"/>
  <c r="W69" i="12"/>
  <c r="U69" i="12" s="1"/>
  <c r="X69" i="12" s="1"/>
  <c r="Z69" i="12" s="1"/>
  <c r="W68" i="12"/>
  <c r="U68" i="12" s="1"/>
  <c r="X68" i="12" s="1"/>
  <c r="Z68" i="12" s="1"/>
  <c r="W118" i="12"/>
  <c r="U118" i="12" s="1"/>
  <c r="X118" i="12" s="1"/>
  <c r="Z118" i="12" s="1"/>
  <c r="W160" i="12"/>
  <c r="U160" i="12" s="1"/>
  <c r="X160" i="12" s="1"/>
  <c r="Z160" i="12" s="1"/>
  <c r="W76" i="12"/>
  <c r="U76" i="12" s="1"/>
  <c r="X76" i="12" s="1"/>
  <c r="Z76" i="12" s="1"/>
  <c r="W108" i="12"/>
  <c r="U108" i="12" s="1"/>
  <c r="X108" i="12" s="1"/>
  <c r="Z108" i="12" s="1"/>
  <c r="V108" i="12"/>
  <c r="O108" i="12" s="1"/>
  <c r="W25" i="12"/>
  <c r="U25" i="12" s="1"/>
  <c r="X25" i="12" s="1"/>
  <c r="Z25" i="12" s="1"/>
  <c r="W180" i="12"/>
  <c r="U180" i="12" s="1"/>
  <c r="X180" i="12" s="1"/>
  <c r="Z180" i="12" s="1"/>
  <c r="V180" i="12"/>
  <c r="O180" i="12" s="1"/>
  <c r="W135" i="12"/>
  <c r="U135" i="12" s="1"/>
  <c r="X135" i="12" s="1"/>
  <c r="Z135" i="12" s="1"/>
  <c r="W173" i="12"/>
  <c r="U173" i="12" s="1"/>
  <c r="X173" i="12" s="1"/>
  <c r="W115" i="12"/>
  <c r="U115" i="12" s="1"/>
  <c r="X115" i="12" s="1"/>
  <c r="Z115" i="12" s="1"/>
  <c r="W193" i="12"/>
  <c r="U193" i="12" s="1"/>
  <c r="X193" i="12" s="1"/>
  <c r="Z193" i="12" s="1"/>
  <c r="W202" i="12"/>
  <c r="U202" i="12" s="1"/>
  <c r="X202" i="12" s="1"/>
  <c r="Z202" i="12" s="1"/>
  <c r="W107" i="12"/>
  <c r="U107" i="12" s="1"/>
  <c r="X107" i="12" s="1"/>
  <c r="Z107" i="12" s="1"/>
  <c r="W138" i="12"/>
  <c r="U138" i="12" s="1"/>
  <c r="X138" i="12" s="1"/>
  <c r="Z138" i="12" s="1"/>
  <c r="V138" i="12"/>
  <c r="O138" i="12" s="1"/>
  <c r="W94" i="12"/>
  <c r="U94" i="12" s="1"/>
  <c r="X94" i="12" s="1"/>
  <c r="W23" i="12"/>
  <c r="U23" i="12" s="1"/>
  <c r="X23" i="12" s="1"/>
  <c r="W129" i="12"/>
  <c r="U129" i="12" s="1"/>
  <c r="X129" i="12" s="1"/>
  <c r="Z129" i="12" s="1"/>
  <c r="W172" i="12"/>
  <c r="U172" i="12" s="1"/>
  <c r="X172" i="12" s="1"/>
  <c r="Z172" i="12" s="1"/>
  <c r="V172" i="12"/>
  <c r="O172" i="12" s="1"/>
  <c r="W123" i="12"/>
  <c r="U123" i="12" s="1"/>
  <c r="X123" i="12" s="1"/>
  <c r="Z123" i="12" s="1"/>
  <c r="W59" i="12"/>
  <c r="U59" i="12" s="1"/>
  <c r="X59" i="12" s="1"/>
  <c r="Z59" i="12" s="1"/>
  <c r="W104" i="12"/>
  <c r="U104" i="12" s="1"/>
  <c r="X104" i="12" s="1"/>
  <c r="Z104" i="12" s="1"/>
  <c r="V104" i="12"/>
  <c r="O104" i="12" s="1"/>
  <c r="W98" i="12"/>
  <c r="U98" i="12" s="1"/>
  <c r="X98" i="12" s="1"/>
  <c r="Z98" i="12" s="1"/>
  <c r="V98" i="12"/>
  <c r="O98" i="12" s="1"/>
  <c r="W72" i="12"/>
  <c r="U72" i="12" s="1"/>
  <c r="X72" i="12" s="1"/>
  <c r="Z72" i="12" s="1"/>
  <c r="W197" i="12"/>
  <c r="U197" i="12" s="1"/>
  <c r="X197" i="12" s="1"/>
  <c r="Z197" i="12" s="1"/>
  <c r="W54" i="12"/>
  <c r="U54" i="12" s="1"/>
  <c r="X54" i="12" s="1"/>
  <c r="Z54" i="12" s="1"/>
  <c r="W47" i="12"/>
  <c r="U47" i="12" s="1"/>
  <c r="X47" i="12" s="1"/>
  <c r="Z47" i="12" s="1"/>
  <c r="W28" i="12"/>
  <c r="U28" i="12" s="1"/>
  <c r="X28" i="12" s="1"/>
  <c r="Z28" i="12" s="1"/>
  <c r="W114" i="12"/>
  <c r="U114" i="12" s="1"/>
  <c r="X114" i="12" s="1"/>
  <c r="Z114" i="12" s="1"/>
  <c r="V114" i="12"/>
  <c r="O114" i="12" s="1"/>
  <c r="W156" i="12"/>
  <c r="U156" i="12" s="1"/>
  <c r="X156" i="12" s="1"/>
  <c r="W30" i="12"/>
  <c r="U30" i="12" s="1"/>
  <c r="X30" i="12" s="1"/>
  <c r="Z30" i="12" s="1"/>
  <c r="W88" i="12"/>
  <c r="U88" i="12" s="1"/>
  <c r="X88" i="12" s="1"/>
  <c r="Z88" i="12" s="1"/>
  <c r="W111" i="12"/>
  <c r="U111" i="12" s="1"/>
  <c r="X111" i="12" s="1"/>
  <c r="Z111" i="12" s="1"/>
  <c r="W14" i="12"/>
  <c r="U14" i="12" s="1"/>
  <c r="X14" i="12" s="1"/>
  <c r="Z14" i="12" s="1"/>
  <c r="W66" i="12"/>
  <c r="U66" i="12" s="1"/>
  <c r="X66" i="12" s="1"/>
  <c r="Z66" i="12" s="1"/>
  <c r="W182" i="12"/>
  <c r="U182" i="12" s="1"/>
  <c r="X182" i="12" s="1"/>
  <c r="Z182" i="12" s="1"/>
  <c r="V182" i="12"/>
  <c r="O182" i="12" s="1"/>
  <c r="W199" i="12"/>
  <c r="U199" i="12" s="1"/>
  <c r="X199" i="12" s="1"/>
  <c r="Z199" i="12" s="1"/>
  <c r="V199" i="12"/>
  <c r="O199" i="12" s="1"/>
  <c r="W136" i="12"/>
  <c r="U136" i="12" s="1"/>
  <c r="X136" i="12" s="1"/>
  <c r="Z136" i="12" s="1"/>
  <c r="V136" i="12"/>
  <c r="O136" i="12" s="1"/>
  <c r="W34" i="12"/>
  <c r="U34" i="12" s="1"/>
  <c r="X34" i="12" s="1"/>
  <c r="Z34" i="12" s="1"/>
  <c r="W116" i="12"/>
  <c r="U116" i="12" s="1"/>
  <c r="X116" i="12" s="1"/>
  <c r="Z116" i="12" s="1"/>
  <c r="W184" i="12"/>
  <c r="U184" i="12" s="1"/>
  <c r="X184" i="12" s="1"/>
  <c r="Z184" i="12" s="1"/>
  <c r="V184" i="12"/>
  <c r="O184" i="12" s="1"/>
  <c r="W178" i="12"/>
  <c r="U178" i="12" s="1"/>
  <c r="X178" i="12" s="1"/>
  <c r="Z178" i="12" s="1"/>
  <c r="W174" i="12"/>
  <c r="U174" i="12" s="1"/>
  <c r="X174" i="12" s="1"/>
  <c r="Z174" i="12" s="1"/>
  <c r="V174" i="12"/>
  <c r="O174" i="12" s="1"/>
  <c r="W189" i="12"/>
  <c r="U189" i="12" s="1"/>
  <c r="X189" i="12" s="1"/>
  <c r="V189" i="12"/>
  <c r="O189" i="12" s="1"/>
  <c r="W53" i="12"/>
  <c r="U53" i="12" s="1"/>
  <c r="X53" i="12" s="1"/>
  <c r="Z53" i="12" s="1"/>
  <c r="W80" i="12"/>
  <c r="U80" i="12" s="1"/>
  <c r="X80" i="12" s="1"/>
  <c r="W148" i="12"/>
  <c r="U148" i="12" s="1"/>
  <c r="X148" i="12" s="1"/>
  <c r="Z148" i="12" s="1"/>
  <c r="W57" i="12"/>
  <c r="U57" i="12" s="1"/>
  <c r="X57" i="12" s="1"/>
  <c r="Z57" i="12" s="1"/>
  <c r="W191" i="12"/>
  <c r="U191" i="12" s="1"/>
  <c r="V191" i="12" s="1"/>
  <c r="O191" i="12" s="1"/>
  <c r="W132" i="12"/>
  <c r="U132" i="12" s="1"/>
  <c r="X132" i="12" s="1"/>
  <c r="Z132" i="12" s="1"/>
  <c r="V132" i="12"/>
  <c r="O132" i="12" s="1"/>
  <c r="W27" i="12"/>
  <c r="U27" i="12" s="1"/>
  <c r="X27" i="12" s="1"/>
  <c r="W109" i="12"/>
  <c r="U109" i="12" s="1"/>
  <c r="X109" i="12" s="1"/>
  <c r="W141" i="12"/>
  <c r="U141" i="12" s="1"/>
  <c r="X141" i="12" s="1"/>
  <c r="W38" i="12"/>
  <c r="U38" i="12" s="1"/>
  <c r="X38" i="12" s="1"/>
  <c r="Z38" i="12" s="1"/>
  <c r="W170" i="12"/>
  <c r="U170" i="12" s="1"/>
  <c r="X170" i="12" s="1"/>
  <c r="Z170" i="12" s="1"/>
  <c r="V170" i="12"/>
  <c r="O170" i="12" s="1"/>
  <c r="W62" i="12"/>
  <c r="U62" i="12" s="1"/>
  <c r="X62" i="12" s="1"/>
  <c r="Z62" i="12" s="1"/>
  <c r="W181" i="12"/>
  <c r="U181" i="12" s="1"/>
  <c r="X181" i="12" s="1"/>
  <c r="Z181" i="12" s="1"/>
  <c r="V181" i="12"/>
  <c r="O181" i="12" s="1"/>
  <c r="W16" i="12"/>
  <c r="U16" i="12" s="1"/>
  <c r="X16" i="12" s="1"/>
  <c r="W24" i="12"/>
  <c r="U24" i="12" s="1"/>
  <c r="X24" i="12" s="1"/>
  <c r="Z24" i="12" s="1"/>
  <c r="W33" i="12"/>
  <c r="U33" i="12" s="1"/>
  <c r="X33" i="12" s="1"/>
  <c r="Z33" i="12" s="1"/>
  <c r="W205" i="12"/>
  <c r="U205" i="12" s="1"/>
  <c r="X205" i="12" s="1"/>
  <c r="Z205" i="12" s="1"/>
  <c r="W137" i="12"/>
  <c r="U137" i="12" s="1"/>
  <c r="X137" i="12" s="1"/>
  <c r="Z137" i="12" s="1"/>
  <c r="W179" i="12"/>
  <c r="U179" i="12" s="1"/>
  <c r="X179" i="12" s="1"/>
  <c r="Z179" i="12" s="1"/>
  <c r="V179" i="12"/>
  <c r="O179" i="12" s="1"/>
  <c r="W61" i="12"/>
  <c r="U61" i="12" s="1"/>
  <c r="X61" i="12" s="1"/>
  <c r="Z61" i="12" s="1"/>
  <c r="W79" i="12"/>
  <c r="U79" i="12" s="1"/>
  <c r="X79" i="12" s="1"/>
  <c r="Z79" i="12" s="1"/>
  <c r="W17" i="12"/>
  <c r="U17" i="12" s="1"/>
  <c r="X17" i="12" s="1"/>
  <c r="W35" i="12"/>
  <c r="U35" i="12" s="1"/>
  <c r="X35" i="12" s="1"/>
  <c r="W128" i="12"/>
  <c r="U128" i="12" s="1"/>
  <c r="X128" i="12" s="1"/>
  <c r="W134" i="12"/>
  <c r="U134" i="12" s="1"/>
  <c r="X134" i="12" s="1"/>
  <c r="Z134" i="12" s="1"/>
  <c r="W71" i="12"/>
  <c r="U71" i="12" s="1"/>
  <c r="X71" i="12" s="1"/>
  <c r="Z71" i="12" s="1"/>
  <c r="W95" i="12"/>
  <c r="U95" i="12" s="1"/>
  <c r="X95" i="12" s="1"/>
  <c r="Z95" i="12" s="1"/>
  <c r="W18" i="12"/>
  <c r="U18" i="12" s="1"/>
  <c r="X18" i="12" s="1"/>
  <c r="W143" i="12"/>
  <c r="U143" i="12" s="1"/>
  <c r="X143" i="12" s="1"/>
  <c r="Z143" i="12" s="1"/>
  <c r="V143" i="12"/>
  <c r="O143" i="12" s="1"/>
  <c r="W194" i="12"/>
  <c r="U194" i="12" s="1"/>
  <c r="X194" i="12" s="1"/>
  <c r="Z194" i="12" s="1"/>
  <c r="W49" i="12"/>
  <c r="U49" i="12" s="1"/>
  <c r="X49" i="12" s="1"/>
  <c r="Z49" i="12" s="1"/>
  <c r="W168" i="12"/>
  <c r="U168" i="12" s="1"/>
  <c r="X168" i="12" s="1"/>
  <c r="Z168" i="12" s="1"/>
  <c r="V168" i="12"/>
  <c r="O168" i="12" s="1"/>
  <c r="W21" i="12"/>
  <c r="U21" i="12" s="1"/>
  <c r="X21" i="12" s="1"/>
  <c r="Z21" i="12" s="1"/>
  <c r="W19" i="12"/>
  <c r="U19" i="12" s="1"/>
  <c r="X19" i="12" s="1"/>
  <c r="Z19" i="12" s="1"/>
  <c r="W55" i="12"/>
  <c r="U55" i="12" s="1"/>
  <c r="X55" i="12" s="1"/>
  <c r="Z55" i="12" s="1"/>
  <c r="W50" i="12"/>
  <c r="U50" i="12" s="1"/>
  <c r="X50" i="12" s="1"/>
  <c r="Z50" i="12" s="1"/>
  <c r="W90" i="12"/>
  <c r="U90" i="12" s="1"/>
  <c r="X90" i="12" s="1"/>
  <c r="Z90" i="12" s="1"/>
  <c r="W82" i="12"/>
  <c r="U82" i="12" s="1"/>
  <c r="X82" i="12" s="1"/>
  <c r="Z82" i="12" s="1"/>
  <c r="W119" i="12"/>
  <c r="U119" i="12" s="1"/>
  <c r="X119" i="12" s="1"/>
  <c r="Z119" i="12" s="1"/>
  <c r="W121" i="12"/>
  <c r="U121" i="12" s="1"/>
  <c r="X121" i="12" s="1"/>
  <c r="Z121" i="12" s="1"/>
  <c r="W12" i="12"/>
  <c r="U12" i="12" s="1"/>
  <c r="X12" i="12" s="1"/>
  <c r="Z12" i="12" s="1"/>
  <c r="W190" i="12"/>
  <c r="U190" i="12" s="1"/>
  <c r="X190" i="12" s="1"/>
  <c r="Z190" i="12" s="1"/>
  <c r="V190" i="12"/>
  <c r="O190" i="12" s="1"/>
  <c r="W152" i="12"/>
  <c r="U152" i="12" s="1"/>
  <c r="X152" i="12" s="1"/>
  <c r="Z152" i="12" s="1"/>
  <c r="W169" i="12"/>
  <c r="U169" i="12" s="1"/>
  <c r="X169" i="12" s="1"/>
  <c r="W117" i="12"/>
  <c r="U117" i="12" s="1"/>
  <c r="X117" i="12" s="1"/>
  <c r="W75" i="12"/>
  <c r="U75" i="12" s="1"/>
  <c r="X75" i="12" s="1"/>
  <c r="Z75" i="12" s="1"/>
  <c r="W122" i="12"/>
  <c r="U122" i="12" s="1"/>
  <c r="X122" i="12" s="1"/>
  <c r="Z122" i="12" s="1"/>
  <c r="W105" i="12"/>
  <c r="U105" i="12" s="1"/>
  <c r="X105" i="12" s="1"/>
  <c r="W139" i="12"/>
  <c r="U139" i="12" s="1"/>
  <c r="X139" i="12" s="1"/>
  <c r="Z139" i="12" s="1"/>
  <c r="V139" i="12"/>
  <c r="O139" i="12" s="1"/>
  <c r="W81" i="12"/>
  <c r="U81" i="12" s="1"/>
  <c r="X81" i="12" s="1"/>
  <c r="Z81" i="12" s="1"/>
  <c r="W42" i="12"/>
  <c r="U42" i="12" s="1"/>
  <c r="X42" i="12" s="1"/>
  <c r="Z42" i="12" s="1"/>
  <c r="W41" i="12"/>
  <c r="U41" i="12" s="1"/>
  <c r="X41" i="12" s="1"/>
  <c r="Z41" i="12" s="1"/>
  <c r="W163" i="12"/>
  <c r="U163" i="12" s="1"/>
  <c r="X163" i="12" s="1"/>
  <c r="W192" i="12"/>
  <c r="U192" i="12" s="1"/>
  <c r="X192" i="12" s="1"/>
  <c r="Z192" i="12" s="1"/>
  <c r="V192" i="12"/>
  <c r="O192" i="12" s="1"/>
  <c r="W103" i="12"/>
  <c r="U103" i="12" s="1"/>
  <c r="X103" i="12" s="1"/>
  <c r="W187" i="12"/>
  <c r="U187" i="12" s="1"/>
  <c r="X187" i="12" s="1"/>
  <c r="Z187" i="12" s="1"/>
  <c r="V187" i="12"/>
  <c r="O187" i="12" s="1"/>
  <c r="W31" i="12"/>
  <c r="U31" i="12" s="1"/>
  <c r="X31" i="12" s="1"/>
  <c r="W142" i="12"/>
  <c r="U142" i="12" s="1"/>
  <c r="X142" i="12" s="1"/>
  <c r="Z142" i="12" s="1"/>
  <c r="W153" i="12"/>
  <c r="U153" i="12" s="1"/>
  <c r="X153" i="12" s="1"/>
  <c r="Z153" i="12" s="1"/>
  <c r="W101" i="12"/>
  <c r="U101" i="12" s="1"/>
  <c r="X101" i="12" s="1"/>
  <c r="W112" i="12"/>
  <c r="U112" i="12" s="1"/>
  <c r="X112" i="12" s="1"/>
  <c r="W37" i="12"/>
  <c r="U37" i="12" s="1"/>
  <c r="X37" i="12" s="1"/>
  <c r="Z37" i="12" s="1"/>
  <c r="W177" i="12"/>
  <c r="U177" i="12" s="1"/>
  <c r="X177" i="12" s="1"/>
  <c r="V177" i="12"/>
  <c r="O177" i="12" s="1"/>
  <c r="W56" i="12"/>
  <c r="U56" i="12" s="1"/>
  <c r="X56" i="12" s="1"/>
  <c r="Z56" i="12" s="1"/>
  <c r="V56" i="12"/>
  <c r="O56" i="12" s="1"/>
  <c r="W171" i="12"/>
  <c r="U171" i="12" s="1"/>
  <c r="X171" i="12" s="1"/>
  <c r="Z171" i="12" s="1"/>
  <c r="V171" i="12"/>
  <c r="O171" i="12" s="1"/>
  <c r="W149" i="12"/>
  <c r="U149" i="12" s="1"/>
  <c r="X149" i="12" s="1"/>
  <c r="Z149" i="12" s="1"/>
  <c r="V149" i="12"/>
  <c r="O149" i="12" s="1"/>
  <c r="W124" i="12"/>
  <c r="U124" i="12" s="1"/>
  <c r="X124" i="12" s="1"/>
  <c r="W183" i="12"/>
  <c r="U183" i="12" s="1"/>
  <c r="X183" i="12" s="1"/>
  <c r="Z183" i="12" s="1"/>
  <c r="V183" i="12"/>
  <c r="O183" i="12" s="1"/>
  <c r="W85" i="12"/>
  <c r="U85" i="12" s="1"/>
  <c r="X85" i="12" s="1"/>
  <c r="Z85" i="12" s="1"/>
  <c r="V85" i="12"/>
  <c r="O85" i="12" s="1"/>
  <c r="W58" i="12"/>
  <c r="U58" i="12" s="1"/>
  <c r="X58" i="12" s="1"/>
  <c r="Z58" i="12" s="1"/>
  <c r="W144" i="12"/>
  <c r="U144" i="12" s="1"/>
  <c r="X144" i="12" s="1"/>
  <c r="W186" i="12"/>
  <c r="U186" i="12" s="1"/>
  <c r="X186" i="12" s="1"/>
  <c r="Z186" i="12" s="1"/>
  <c r="V186" i="12"/>
  <c r="O186" i="12" s="1"/>
  <c r="W125" i="12"/>
  <c r="U125" i="12" s="1"/>
  <c r="X125" i="12" s="1"/>
  <c r="W147" i="12"/>
  <c r="U147" i="12" s="1"/>
  <c r="X147" i="12" s="1"/>
  <c r="W99" i="12"/>
  <c r="U99" i="12" s="1"/>
  <c r="X99" i="12" s="1"/>
  <c r="Z99" i="12" s="1"/>
  <c r="V99" i="12"/>
  <c r="O99" i="12" s="1"/>
  <c r="W188" i="12"/>
  <c r="U188" i="12" s="1"/>
  <c r="X188" i="12" s="1"/>
  <c r="Z188" i="12" s="1"/>
  <c r="V188" i="12"/>
  <c r="O188" i="12" s="1"/>
  <c r="W203" i="12"/>
  <c r="U203" i="12" s="1"/>
  <c r="X203" i="12" s="1"/>
  <c r="Z203" i="12" s="1"/>
  <c r="V203" i="12"/>
  <c r="O203" i="12" s="1"/>
  <c r="W164" i="12"/>
  <c r="U164" i="12" s="1"/>
  <c r="X164" i="12" s="1"/>
  <c r="W131" i="12"/>
  <c r="U131" i="12" s="1"/>
  <c r="X131" i="12" s="1"/>
  <c r="Z131" i="12" s="1"/>
  <c r="W120" i="12"/>
  <c r="U120" i="12" s="1"/>
  <c r="X120" i="12" s="1"/>
  <c r="Z120" i="12" s="1"/>
  <c r="V120" i="12"/>
  <c r="O120" i="12" s="1"/>
  <c r="W100" i="12"/>
  <c r="U100" i="12" s="1"/>
  <c r="X100" i="12" s="1"/>
  <c r="Z100" i="12" s="1"/>
  <c r="V100" i="12"/>
  <c r="O100" i="12" s="1"/>
  <c r="W162" i="12"/>
  <c r="U162" i="12" s="1"/>
  <c r="X162" i="12" s="1"/>
  <c r="Z162" i="12" s="1"/>
  <c r="W26" i="12"/>
  <c r="U26" i="12" s="1"/>
  <c r="X26" i="12" s="1"/>
  <c r="Z26" i="12" s="1"/>
  <c r="W166" i="12"/>
  <c r="U166" i="12" s="1"/>
  <c r="X166" i="12" s="1"/>
  <c r="Z166" i="12" s="1"/>
  <c r="V166" i="12"/>
  <c r="O166" i="12" s="1"/>
  <c r="W97" i="12"/>
  <c r="U97" i="12" s="1"/>
  <c r="X97" i="12" s="1"/>
  <c r="Z97" i="12" s="1"/>
  <c r="W157" i="12"/>
  <c r="U157" i="12" s="1"/>
  <c r="X157" i="12" s="1"/>
  <c r="W106" i="12"/>
  <c r="U106" i="12" s="1"/>
  <c r="X106" i="12" s="1"/>
  <c r="Z106" i="12" s="1"/>
  <c r="W133" i="12"/>
  <c r="U133" i="12" s="1"/>
  <c r="X133" i="12" s="1"/>
  <c r="Z133" i="12" s="1"/>
  <c r="W176" i="12"/>
  <c r="U176" i="12" s="1"/>
  <c r="X176" i="12" s="1"/>
  <c r="Z176" i="12" s="1"/>
  <c r="V176" i="12"/>
  <c r="O176" i="12" s="1"/>
  <c r="W126" i="12"/>
  <c r="U126" i="12" s="1"/>
  <c r="X126" i="12" s="1"/>
  <c r="Z126" i="12" s="1"/>
  <c r="W87" i="12"/>
  <c r="U87" i="12" s="1"/>
  <c r="X87" i="12" s="1"/>
  <c r="W13" i="12"/>
  <c r="U13" i="12" s="1"/>
  <c r="X13" i="12" s="1"/>
  <c r="Z13" i="12" s="1"/>
  <c r="W185" i="12"/>
  <c r="U185" i="12" s="1"/>
  <c r="X185" i="12" s="1"/>
  <c r="Z185" i="12" s="1"/>
  <c r="V185" i="12"/>
  <c r="O185" i="12" s="1"/>
  <c r="W48" i="12"/>
  <c r="U48" i="12" s="1"/>
  <c r="X48" i="12" s="1"/>
  <c r="Z48" i="12" s="1"/>
  <c r="W44" i="12"/>
  <c r="U44" i="12" s="1"/>
  <c r="X44" i="12" s="1"/>
  <c r="Z44" i="12" s="1"/>
  <c r="W29" i="12"/>
  <c r="U29" i="12" s="1"/>
  <c r="X29" i="12" s="1"/>
  <c r="Z29" i="12" s="1"/>
  <c r="W22" i="12"/>
  <c r="U22" i="12" s="1"/>
  <c r="X22" i="12" s="1"/>
  <c r="Z22" i="12" s="1"/>
  <c r="W96" i="12"/>
  <c r="U96" i="12" s="1"/>
  <c r="X96" i="12" s="1"/>
  <c r="Z96" i="12" s="1"/>
  <c r="V96" i="12"/>
  <c r="O96" i="12" s="1"/>
  <c r="W78" i="12"/>
  <c r="U78" i="12" s="1"/>
  <c r="X78" i="12" s="1"/>
  <c r="W150" i="12"/>
  <c r="U150" i="12" s="1"/>
  <c r="X150" i="12" s="1"/>
  <c r="Z150" i="12" s="1"/>
  <c r="V150" i="12"/>
  <c r="O150" i="12" s="1"/>
  <c r="W204" i="12"/>
  <c r="U204" i="12" s="1"/>
  <c r="X204" i="12" s="1"/>
  <c r="Z204" i="12" s="1"/>
  <c r="W155" i="12"/>
  <c r="U155" i="12" s="1"/>
  <c r="X155" i="12" s="1"/>
  <c r="Z155" i="12" s="1"/>
  <c r="W73" i="12"/>
  <c r="U73" i="12" s="1"/>
  <c r="X73" i="12" s="1"/>
  <c r="Z73" i="12" s="1"/>
  <c r="W161" i="12"/>
  <c r="U161" i="12" s="1"/>
  <c r="X161" i="12" s="1"/>
  <c r="Z161" i="12" s="1"/>
  <c r="V161" i="12"/>
  <c r="O161" i="12" s="1"/>
  <c r="W39" i="12"/>
  <c r="U39" i="12" s="1"/>
  <c r="X39" i="12" s="1"/>
  <c r="Z39" i="12" s="1"/>
  <c r="W46" i="12"/>
  <c r="U46" i="12" s="1"/>
  <c r="X46" i="12" s="1"/>
  <c r="Z46" i="12" s="1"/>
  <c r="W51" i="12"/>
  <c r="U51" i="12" s="1"/>
  <c r="X51" i="12" s="1"/>
  <c r="Z51" i="12" s="1"/>
  <c r="W175" i="12"/>
  <c r="U175" i="12" s="1"/>
  <c r="X175" i="12" s="1"/>
  <c r="Z175" i="12" s="1"/>
  <c r="W140" i="12"/>
  <c r="U140" i="12" s="1"/>
  <c r="X140" i="12" s="1"/>
  <c r="W40" i="12"/>
  <c r="U40" i="12" s="1"/>
  <c r="X40" i="12" s="1"/>
  <c r="W159" i="12"/>
  <c r="U159" i="12" s="1"/>
  <c r="X159" i="12" s="1"/>
  <c r="Z159" i="12" s="1"/>
  <c r="V159" i="12"/>
  <c r="O159" i="12" s="1"/>
  <c r="W65" i="12"/>
  <c r="U65" i="12" s="1"/>
  <c r="X65" i="12" s="1"/>
  <c r="Z65" i="12" s="1"/>
  <c r="W196" i="12"/>
  <c r="U196" i="12" s="1"/>
  <c r="X196" i="12" s="1"/>
  <c r="Z196" i="12" s="1"/>
  <c r="T77" i="12"/>
  <c r="T10" i="12"/>
  <c r="AM10" i="12"/>
  <c r="L77" i="12"/>
  <c r="K77" i="12" s="1"/>
  <c r="AM77" i="12"/>
  <c r="Z189" i="12"/>
  <c r="Y86" i="12" l="1"/>
  <c r="Z86" i="12" s="1"/>
  <c r="Y35" i="12"/>
  <c r="Z35" i="12" s="1"/>
  <c r="Y169" i="12"/>
  <c r="Z169" i="12" s="1"/>
  <c r="Y144" i="12"/>
  <c r="Z144" i="12" s="1"/>
  <c r="Y128" i="12"/>
  <c r="Z128" i="12" s="1"/>
  <c r="Y103" i="12"/>
  <c r="Z103" i="12" s="1"/>
  <c r="Y147" i="12"/>
  <c r="Z147" i="12" s="1"/>
  <c r="Y124" i="12"/>
  <c r="Z124" i="12" s="1"/>
  <c r="Y78" i="12"/>
  <c r="Z78" i="12" s="1"/>
  <c r="Y112" i="12"/>
  <c r="Z112" i="12" s="1"/>
  <c r="Y94" i="12"/>
  <c r="Z94" i="12" s="1"/>
  <c r="Y70" i="12"/>
  <c r="Z70" i="12" s="1"/>
  <c r="Y163" i="12"/>
  <c r="Z163" i="12" s="1"/>
  <c r="Y157" i="12"/>
  <c r="Z157" i="12" s="1"/>
  <c r="Y109" i="12"/>
  <c r="Z109" i="12" s="1"/>
  <c r="Y105" i="12"/>
  <c r="Z105" i="12" s="1"/>
  <c r="Y141" i="12"/>
  <c r="Z141" i="12" s="1"/>
  <c r="Y125" i="12"/>
  <c r="Z125" i="12" s="1"/>
  <c r="Y158" i="12"/>
  <c r="Z158" i="12" s="1"/>
  <c r="Y93" i="12"/>
  <c r="Z93" i="12" s="1"/>
  <c r="Y173" i="12"/>
  <c r="Z173" i="12" s="1"/>
  <c r="Y156" i="12"/>
  <c r="Z156" i="12" s="1"/>
  <c r="Y101" i="12"/>
  <c r="Z101" i="12" s="1"/>
  <c r="Y40" i="12"/>
  <c r="Z40" i="12" s="1"/>
  <c r="Y87" i="12"/>
  <c r="Z87" i="12" s="1"/>
  <c r="Y83" i="12"/>
  <c r="Z83" i="12" s="1"/>
  <c r="Y165" i="12"/>
  <c r="Z165" i="12" s="1"/>
  <c r="Z164" i="12"/>
  <c r="Y164" i="12"/>
  <c r="Y140" i="12"/>
  <c r="Z140" i="12" s="1"/>
  <c r="Y177" i="12"/>
  <c r="Z177" i="12" s="1"/>
  <c r="Y117" i="12"/>
  <c r="Z117" i="12" s="1"/>
  <c r="Y31" i="12"/>
  <c r="Z31" i="12" s="1"/>
  <c r="Y27" i="12"/>
  <c r="Z27" i="12" s="1"/>
  <c r="Y11" i="12"/>
  <c r="Z11" i="12" s="1"/>
  <c r="Y18" i="12"/>
  <c r="Z18" i="12" s="1"/>
  <c r="Y17" i="12"/>
  <c r="Z17" i="12" s="1"/>
  <c r="Y16" i="12"/>
  <c r="Z16" i="12" s="1"/>
  <c r="Y80" i="12"/>
  <c r="Z80" i="12" s="1"/>
  <c r="Y20" i="12"/>
  <c r="Z20" i="12" s="1"/>
  <c r="Y23" i="12"/>
  <c r="Z23" i="12" s="1"/>
  <c r="P10" i="12"/>
  <c r="S10" i="12" s="1"/>
  <c r="K10" i="12" s="1"/>
  <c r="V79" i="12"/>
  <c r="O79" i="12" s="1"/>
  <c r="V34" i="12"/>
  <c r="O34" i="12" s="1"/>
  <c r="V66" i="12"/>
  <c r="O66" i="12" s="1"/>
  <c r="V111" i="12"/>
  <c r="O111" i="12" s="1"/>
  <c r="V126" i="12"/>
  <c r="O126" i="12" s="1"/>
  <c r="V205" i="12"/>
  <c r="O205" i="12" s="1"/>
  <c r="V24" i="12"/>
  <c r="O24" i="12" s="1"/>
  <c r="V197" i="12"/>
  <c r="O197" i="12" s="1"/>
  <c r="X191" i="12"/>
  <c r="Z191" i="12" s="1"/>
  <c r="V122" i="12"/>
  <c r="O122" i="12" s="1"/>
  <c r="V12" i="12"/>
  <c r="O12" i="12" s="1"/>
  <c r="V204" i="12"/>
  <c r="O204" i="12" s="1"/>
  <c r="V119" i="12"/>
  <c r="O119" i="12" s="1"/>
  <c r="V148" i="12"/>
  <c r="O148" i="12" s="1"/>
  <c r="V110" i="12"/>
  <c r="O110" i="12" s="1"/>
  <c r="V39" i="12"/>
  <c r="O39" i="12" s="1"/>
  <c r="V103" i="12"/>
  <c r="O103" i="12" s="1"/>
  <c r="V49" i="12"/>
  <c r="O49" i="12" s="1"/>
  <c r="V202" i="12"/>
  <c r="O202" i="12" s="1"/>
  <c r="V42" i="12"/>
  <c r="O42" i="12" s="1"/>
  <c r="V55" i="12"/>
  <c r="O55" i="12" s="1"/>
  <c r="V134" i="12"/>
  <c r="O134" i="12" s="1"/>
  <c r="V141" i="12"/>
  <c r="O141" i="12" s="1"/>
  <c r="V133" i="12"/>
  <c r="O133" i="12" s="1"/>
  <c r="V74" i="12"/>
  <c r="O74" i="12" s="1"/>
  <c r="V140" i="12"/>
  <c r="O140" i="12" s="1"/>
  <c r="V152" i="12"/>
  <c r="O152" i="12" s="1"/>
  <c r="V21" i="12"/>
  <c r="O21" i="12" s="1"/>
  <c r="V35" i="12"/>
  <c r="O35" i="12" s="1"/>
  <c r="V27" i="12"/>
  <c r="O27" i="12" s="1"/>
  <c r="V47" i="12"/>
  <c r="O47" i="12" s="1"/>
  <c r="V23" i="12"/>
  <c r="O23" i="12" s="1"/>
  <c r="V175" i="12"/>
  <c r="O175" i="12" s="1"/>
  <c r="V90" i="12"/>
  <c r="O90" i="12" s="1"/>
  <c r="V95" i="12"/>
  <c r="O95" i="12" s="1"/>
  <c r="V53" i="12"/>
  <c r="O53" i="12" s="1"/>
  <c r="V30" i="12"/>
  <c r="O30" i="12" s="1"/>
  <c r="V59" i="12"/>
  <c r="O59" i="12" s="1"/>
  <c r="V83" i="12"/>
  <c r="O83" i="12" s="1"/>
  <c r="V29" i="12"/>
  <c r="O29" i="12" s="1"/>
  <c r="V157" i="12"/>
  <c r="O157" i="12" s="1"/>
  <c r="V162" i="12"/>
  <c r="O162" i="12" s="1"/>
  <c r="V164" i="12"/>
  <c r="O164" i="12" s="1"/>
  <c r="V147" i="12"/>
  <c r="O147" i="12" s="1"/>
  <c r="V58" i="12"/>
  <c r="O58" i="12" s="1"/>
  <c r="V37" i="12"/>
  <c r="O37" i="12" s="1"/>
  <c r="V142" i="12"/>
  <c r="O142" i="12" s="1"/>
  <c r="V81" i="12"/>
  <c r="O81" i="12" s="1"/>
  <c r="V75" i="12"/>
  <c r="O75" i="12" s="1"/>
  <c r="V82" i="12"/>
  <c r="O82" i="12" s="1"/>
  <c r="V19" i="12"/>
  <c r="O19" i="12" s="1"/>
  <c r="V194" i="12"/>
  <c r="O194" i="12" s="1"/>
  <c r="V71" i="12"/>
  <c r="O71" i="12" s="1"/>
  <c r="V17" i="12"/>
  <c r="O17" i="12" s="1"/>
  <c r="V137" i="12"/>
  <c r="O137" i="12" s="1"/>
  <c r="V16" i="12"/>
  <c r="O16" i="12" s="1"/>
  <c r="V38" i="12"/>
  <c r="O38" i="12" s="1"/>
  <c r="V80" i="12"/>
  <c r="O80" i="12" s="1"/>
  <c r="V178" i="12"/>
  <c r="O178" i="12" s="1"/>
  <c r="V14" i="12"/>
  <c r="O14" i="12" s="1"/>
  <c r="V156" i="12"/>
  <c r="O156" i="12" s="1"/>
  <c r="V54" i="12"/>
  <c r="O54" i="12" s="1"/>
  <c r="V129" i="12"/>
  <c r="O129" i="12" s="1"/>
  <c r="V107" i="12"/>
  <c r="O107" i="12" s="1"/>
  <c r="V97" i="12"/>
  <c r="O97" i="12" s="1"/>
  <c r="V125" i="12"/>
  <c r="O125" i="12" s="1"/>
  <c r="V112" i="12"/>
  <c r="O112" i="12" s="1"/>
  <c r="V31" i="12"/>
  <c r="O31" i="12" s="1"/>
  <c r="V163" i="12"/>
  <c r="O163" i="12" s="1"/>
  <c r="V117" i="12"/>
  <c r="O117" i="12" s="1"/>
  <c r="V196" i="12"/>
  <c r="O196" i="12" s="1"/>
  <c r="V101" i="12"/>
  <c r="O101" i="12" s="1"/>
  <c r="V41" i="12"/>
  <c r="O41" i="12" s="1"/>
  <c r="V105" i="12"/>
  <c r="O105" i="12" s="1"/>
  <c r="V169" i="12"/>
  <c r="O169" i="12" s="1"/>
  <c r="V121" i="12"/>
  <c r="O121" i="12" s="1"/>
  <c r="V50" i="12"/>
  <c r="O50" i="12" s="1"/>
  <c r="V18" i="12"/>
  <c r="O18" i="12" s="1"/>
  <c r="V128" i="12"/>
  <c r="O128" i="12" s="1"/>
  <c r="V61" i="12"/>
  <c r="O61" i="12" s="1"/>
  <c r="V33" i="12"/>
  <c r="O33" i="12" s="1"/>
  <c r="V62" i="12"/>
  <c r="O62" i="12" s="1"/>
  <c r="V109" i="12"/>
  <c r="O109" i="12" s="1"/>
  <c r="V57" i="12"/>
  <c r="O57" i="12" s="1"/>
  <c r="V116" i="12"/>
  <c r="O116" i="12" s="1"/>
  <c r="V88" i="12"/>
  <c r="O88" i="12" s="1"/>
  <c r="V28" i="12"/>
  <c r="O28" i="12" s="1"/>
  <c r="V72" i="12"/>
  <c r="O72" i="12" s="1"/>
  <c r="V123" i="12"/>
  <c r="O123" i="12" s="1"/>
  <c r="V94" i="12"/>
  <c r="O94" i="12" s="1"/>
  <c r="V11" i="12"/>
  <c r="O11" i="12" s="1"/>
  <c r="V65" i="12"/>
  <c r="O65" i="12" s="1"/>
  <c r="V22" i="12"/>
  <c r="O22" i="12" s="1"/>
  <c r="V13" i="12"/>
  <c r="O13" i="12" s="1"/>
  <c r="V26" i="12"/>
  <c r="O26" i="12" s="1"/>
  <c r="V131" i="12"/>
  <c r="O131" i="12" s="1"/>
  <c r="V144" i="12"/>
  <c r="O144" i="12" s="1"/>
  <c r="V124" i="12"/>
  <c r="O124" i="12" s="1"/>
  <c r="V153" i="12"/>
  <c r="O153" i="12" s="1"/>
  <c r="V86" i="12"/>
  <c r="O86" i="12" s="1"/>
  <c r="V193" i="12"/>
  <c r="O193" i="12" s="1"/>
  <c r="V160" i="12"/>
  <c r="O160" i="12" s="1"/>
  <c r="V201" i="12"/>
  <c r="O201" i="12" s="1"/>
  <c r="V52" i="12"/>
  <c r="O52" i="12" s="1"/>
  <c r="V60" i="12"/>
  <c r="O60" i="12" s="1"/>
  <c r="V195" i="12"/>
  <c r="O195" i="12" s="1"/>
  <c r="V158" i="12"/>
  <c r="O158" i="12" s="1"/>
  <c r="V70" i="12"/>
  <c r="O70" i="12" s="1"/>
  <c r="V200" i="12"/>
  <c r="O200" i="12" s="1"/>
  <c r="V130" i="12"/>
  <c r="O130" i="12" s="1"/>
  <c r="V127" i="12"/>
  <c r="O127" i="12" s="1"/>
  <c r="V51" i="12"/>
  <c r="O51" i="12" s="1"/>
  <c r="V73" i="12"/>
  <c r="O73" i="12" s="1"/>
  <c r="V78" i="12"/>
  <c r="O78" i="12" s="1"/>
  <c r="V44" i="12"/>
  <c r="O44" i="12" s="1"/>
  <c r="V87" i="12"/>
  <c r="O87" i="12" s="1"/>
  <c r="V106" i="12"/>
  <c r="O106" i="12" s="1"/>
  <c r="V115" i="12"/>
  <c r="O115" i="12" s="1"/>
  <c r="V25" i="12"/>
  <c r="O25" i="12" s="1"/>
  <c r="V118" i="12"/>
  <c r="O118" i="12" s="1"/>
  <c r="V67" i="12"/>
  <c r="O67" i="12" s="1"/>
  <c r="V63" i="12"/>
  <c r="O63" i="12" s="1"/>
  <c r="V92" i="12"/>
  <c r="O92" i="12" s="1"/>
  <c r="V165" i="12"/>
  <c r="O165" i="12" s="1"/>
  <c r="V146" i="12"/>
  <c r="O146" i="12" s="1"/>
  <c r="V113" i="12"/>
  <c r="O113" i="12" s="1"/>
  <c r="V36" i="12"/>
  <c r="O36" i="12" s="1"/>
  <c r="W77" i="12"/>
  <c r="U77" i="12" s="1"/>
  <c r="X77" i="12" s="1"/>
  <c r="V40" i="12"/>
  <c r="O40" i="12" s="1"/>
  <c r="V46" i="12"/>
  <c r="O46" i="12" s="1"/>
  <c r="V155" i="12"/>
  <c r="O155" i="12" s="1"/>
  <c r="V48" i="12"/>
  <c r="O48" i="12" s="1"/>
  <c r="V173" i="12"/>
  <c r="O173" i="12" s="1"/>
  <c r="V68" i="12"/>
  <c r="O68" i="12" s="1"/>
  <c r="V45" i="12"/>
  <c r="O45" i="12" s="1"/>
  <c r="V32" i="12"/>
  <c r="O32" i="12" s="1"/>
  <c r="V20" i="12"/>
  <c r="O20" i="12" s="1"/>
  <c r="V43" i="12"/>
  <c r="O43" i="12" s="1"/>
  <c r="V89" i="12"/>
  <c r="O89" i="12" s="1"/>
  <c r="V64" i="12"/>
  <c r="O64" i="12" s="1"/>
  <c r="V84" i="12"/>
  <c r="O84" i="12" s="1"/>
  <c r="V135" i="12"/>
  <c r="O135" i="12" s="1"/>
  <c r="V76" i="12"/>
  <c r="O76" i="12" s="1"/>
  <c r="V69" i="12"/>
  <c r="O69" i="12" s="1"/>
  <c r="V102" i="12"/>
  <c r="O102" i="12" s="1"/>
  <c r="V93" i="12"/>
  <c r="O93" i="12" s="1"/>
  <c r="V15" i="12"/>
  <c r="O15" i="12" s="1"/>
  <c r="V145" i="12"/>
  <c r="O145" i="12" s="1"/>
  <c r="U59" i="8"/>
  <c r="W59" i="8" s="1"/>
  <c r="E77" i="8"/>
  <c r="Y77" i="12" l="1"/>
  <c r="Z77" i="12" s="1"/>
  <c r="W10" i="12"/>
  <c r="U10" i="12" s="1"/>
  <c r="X10" i="12" s="1"/>
  <c r="V77" i="12"/>
  <c r="O77" i="12" s="1"/>
  <c r="U190" i="8"/>
  <c r="W190" i="8" s="1"/>
  <c r="E68" i="8"/>
  <c r="Z10" i="12" l="1"/>
  <c r="V10" i="12"/>
  <c r="O10" i="12" s="1"/>
  <c r="U70" i="8"/>
  <c r="W70" i="8" s="1"/>
  <c r="E177" i="8"/>
  <c r="U170" i="8"/>
  <c r="W170" i="8" s="1"/>
  <c r="T169" i="8"/>
  <c r="U169" i="8" s="1"/>
  <c r="E178" i="8"/>
  <c r="C84" i="8"/>
  <c r="W114" i="8" l="1"/>
  <c r="E91" i="8"/>
  <c r="W192" i="8" l="1"/>
  <c r="E121" i="8"/>
  <c r="AL6" i="8"/>
  <c r="AL7" i="8"/>
  <c r="AL8" i="8" s="1"/>
  <c r="W174" i="8" l="1"/>
  <c r="E118" i="8"/>
  <c r="W19" i="8" l="1"/>
  <c r="E181" i="8"/>
  <c r="U17" i="8" l="1"/>
  <c r="U18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60" i="8"/>
  <c r="U61" i="8"/>
  <c r="U62" i="8"/>
  <c r="U63" i="8"/>
  <c r="U64" i="8"/>
  <c r="U65" i="8"/>
  <c r="U66" i="8"/>
  <c r="U67" i="8"/>
  <c r="U68" i="8"/>
  <c r="U69" i="8"/>
  <c r="U71" i="8"/>
  <c r="U72" i="8"/>
  <c r="U73" i="8"/>
  <c r="U74" i="8"/>
  <c r="U75" i="8"/>
  <c r="W75" i="8" s="1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71" i="8"/>
  <c r="U172" i="8"/>
  <c r="U173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1" i="8"/>
  <c r="U193" i="8"/>
  <c r="U194" i="8"/>
  <c r="U16" i="8"/>
  <c r="T13" i="8"/>
  <c r="U13" i="8" s="1"/>
  <c r="W13" i="8" s="1"/>
  <c r="E13" i="8"/>
  <c r="C6" i="8" l="1"/>
  <c r="W21" i="8"/>
  <c r="W194" i="8"/>
  <c r="W193" i="8"/>
  <c r="W191" i="8"/>
  <c r="W189" i="8"/>
  <c r="W188" i="8"/>
  <c r="W187" i="8"/>
  <c r="W186" i="8"/>
  <c r="W185" i="8"/>
  <c r="W184" i="8"/>
  <c r="W183" i="8"/>
  <c r="W182" i="8"/>
  <c r="W181" i="8"/>
  <c r="W180" i="8"/>
  <c r="W179" i="8"/>
  <c r="W178" i="8"/>
  <c r="W177" i="8"/>
  <c r="W176" i="8"/>
  <c r="W175" i="8"/>
  <c r="W173" i="8"/>
  <c r="W172" i="8"/>
  <c r="W171" i="8"/>
  <c r="W169" i="8"/>
  <c r="W168" i="8"/>
  <c r="W167" i="8"/>
  <c r="W166" i="8"/>
  <c r="W165" i="8"/>
  <c r="W164" i="8"/>
  <c r="W163" i="8"/>
  <c r="W162" i="8"/>
  <c r="W161" i="8"/>
  <c r="W160" i="8"/>
  <c r="W159" i="8"/>
  <c r="W158" i="8"/>
  <c r="W156" i="8"/>
  <c r="W155" i="8"/>
  <c r="W154" i="8"/>
  <c r="W153" i="8"/>
  <c r="W152" i="8"/>
  <c r="W151" i="8"/>
  <c r="W150" i="8"/>
  <c r="W149" i="8"/>
  <c r="W148" i="8"/>
  <c r="W147" i="8"/>
  <c r="W146" i="8"/>
  <c r="W145" i="8"/>
  <c r="W144" i="8"/>
  <c r="W143" i="8"/>
  <c r="W142" i="8"/>
  <c r="W141" i="8"/>
  <c r="W140" i="8"/>
  <c r="W139" i="8"/>
  <c r="W138" i="8"/>
  <c r="W137" i="8"/>
  <c r="W136" i="8"/>
  <c r="W135" i="8"/>
  <c r="W134" i="8"/>
  <c r="W133" i="8"/>
  <c r="W132" i="8"/>
  <c r="W131" i="8"/>
  <c r="W130" i="8"/>
  <c r="W129" i="8"/>
  <c r="W128" i="8"/>
  <c r="W127" i="8"/>
  <c r="W126" i="8"/>
  <c r="W125" i="8"/>
  <c r="W124" i="8"/>
  <c r="W123" i="8"/>
  <c r="W122" i="8"/>
  <c r="W121" i="8"/>
  <c r="W120" i="8"/>
  <c r="W119" i="8"/>
  <c r="W118" i="8"/>
  <c r="W117" i="8"/>
  <c r="W116" i="8"/>
  <c r="W115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W74" i="8"/>
  <c r="W73" i="8"/>
  <c r="W72" i="8"/>
  <c r="W71" i="8"/>
  <c r="W69" i="8"/>
  <c r="W68" i="8"/>
  <c r="W67" i="8"/>
  <c r="W66" i="8"/>
  <c r="W65" i="8"/>
  <c r="W64" i="8"/>
  <c r="W62" i="8"/>
  <c r="W61" i="8"/>
  <c r="W60" i="8"/>
  <c r="W5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0" i="8"/>
  <c r="W18" i="8"/>
  <c r="W17" i="8"/>
  <c r="E134" i="8"/>
  <c r="E54" i="8"/>
  <c r="F54" i="8" s="1"/>
  <c r="E82" i="8"/>
  <c r="E186" i="8"/>
  <c r="E34" i="8"/>
  <c r="E147" i="8"/>
  <c r="E33" i="8"/>
  <c r="E43" i="8"/>
  <c r="E112" i="8"/>
  <c r="E148" i="8"/>
  <c r="E111" i="8"/>
  <c r="E58" i="8"/>
  <c r="E171" i="8"/>
  <c r="E80" i="8"/>
  <c r="E41" i="8"/>
  <c r="E183" i="8"/>
  <c r="E137" i="8"/>
  <c r="E176" i="8"/>
  <c r="E100" i="8"/>
  <c r="E116" i="8"/>
  <c r="E133" i="8"/>
  <c r="E24" i="8"/>
  <c r="E123" i="8"/>
  <c r="E78" i="8"/>
  <c r="E141" i="8"/>
  <c r="E168" i="8"/>
  <c r="E182" i="8"/>
  <c r="E135" i="8"/>
  <c r="E106" i="8"/>
  <c r="E28" i="8"/>
  <c r="E172" i="8"/>
  <c r="E161" i="8"/>
  <c r="E59" i="8"/>
  <c r="E17" i="8"/>
  <c r="E47" i="8"/>
  <c r="E185" i="8"/>
  <c r="E110" i="8"/>
  <c r="E146" i="8"/>
  <c r="E96" i="8"/>
  <c r="E88" i="8"/>
  <c r="E79" i="8"/>
  <c r="E124" i="8"/>
  <c r="E57" i="8"/>
  <c r="E55" i="8"/>
  <c r="E188" i="8"/>
  <c r="E81" i="8"/>
  <c r="E74" i="8"/>
  <c r="E38" i="8"/>
  <c r="E109" i="8"/>
  <c r="E163" i="8"/>
  <c r="E119" i="8"/>
  <c r="E166" i="8"/>
  <c r="E98" i="8"/>
  <c r="E159" i="8"/>
  <c r="E62" i="8"/>
  <c r="E21" i="8"/>
  <c r="E130" i="8"/>
  <c r="E175" i="8"/>
  <c r="E132" i="8"/>
  <c r="E18" i="8"/>
  <c r="E92" i="8"/>
  <c r="E51" i="8"/>
  <c r="E187" i="8"/>
  <c r="E85" i="8"/>
  <c r="E145" i="8"/>
  <c r="E179" i="8"/>
  <c r="E165" i="8"/>
  <c r="E125" i="8"/>
  <c r="E115" i="8"/>
  <c r="E64" i="8"/>
  <c r="E151" i="8"/>
  <c r="E19" i="8"/>
  <c r="E27" i="8"/>
  <c r="E35" i="8"/>
  <c r="E65" i="8"/>
  <c r="E66" i="8"/>
  <c r="E63" i="8"/>
  <c r="E20" i="8"/>
  <c r="F20" i="8" s="1"/>
  <c r="E120" i="8"/>
  <c r="E102" i="8"/>
  <c r="E69" i="8"/>
  <c r="E75" i="8"/>
  <c r="E192" i="8"/>
  <c r="E29" i="8"/>
  <c r="E157" i="8"/>
  <c r="E72" i="8"/>
  <c r="E140" i="8"/>
  <c r="E139" i="8"/>
  <c r="E113" i="8"/>
  <c r="E90" i="8"/>
  <c r="E174" i="8"/>
  <c r="E170" i="8"/>
  <c r="E97" i="8"/>
  <c r="E107" i="8"/>
  <c r="E117" i="8"/>
  <c r="E156" i="8"/>
  <c r="E44" i="8"/>
  <c r="E173" i="8"/>
  <c r="E136" i="8"/>
  <c r="E154" i="8"/>
  <c r="E193" i="8"/>
  <c r="E150" i="8"/>
  <c r="E144" i="8"/>
  <c r="E25" i="8"/>
  <c r="E190" i="8"/>
  <c r="E143" i="8"/>
  <c r="E153" i="8"/>
  <c r="E160" i="8"/>
  <c r="E70" i="8"/>
  <c r="E152" i="8"/>
  <c r="E95" i="8"/>
  <c r="E149" i="8"/>
  <c r="E105" i="8"/>
  <c r="E32" i="8"/>
  <c r="E71" i="8"/>
  <c r="E131" i="8"/>
  <c r="E155" i="8"/>
  <c r="E45" i="8"/>
  <c r="E128" i="8"/>
  <c r="E56" i="8"/>
  <c r="E83" i="8"/>
  <c r="E39" i="8"/>
  <c r="E191" i="8"/>
  <c r="E104" i="8"/>
  <c r="E138" i="8"/>
  <c r="E101" i="8"/>
  <c r="E67" i="8"/>
  <c r="E49" i="8"/>
  <c r="E36" i="8"/>
  <c r="E52" i="8"/>
  <c r="E94" i="8"/>
  <c r="E53" i="8"/>
  <c r="E23" i="8"/>
  <c r="E162" i="8"/>
  <c r="E31" i="8"/>
  <c r="E122" i="8"/>
  <c r="E89" i="8"/>
  <c r="E184" i="8"/>
  <c r="E169" i="8"/>
  <c r="E61" i="8"/>
  <c r="E76" i="8"/>
  <c r="E93" i="8"/>
  <c r="E40" i="8"/>
  <c r="E26" i="8"/>
  <c r="E73" i="8"/>
  <c r="E84" i="8"/>
  <c r="E167" i="8"/>
  <c r="F167" i="8" s="1"/>
  <c r="E46" i="8"/>
  <c r="E42" i="8"/>
  <c r="E158" i="8"/>
  <c r="E99" i="8"/>
  <c r="E37" i="8"/>
  <c r="E180" i="8"/>
  <c r="E164" i="8"/>
  <c r="E126" i="8"/>
  <c r="E86" i="8"/>
  <c r="E30" i="8"/>
  <c r="E127" i="8"/>
  <c r="E114" i="8"/>
  <c r="E48" i="8"/>
  <c r="E50" i="8"/>
  <c r="E22" i="8"/>
  <c r="E103" i="8"/>
  <c r="E87" i="8"/>
  <c r="E60" i="8"/>
  <c r="E129" i="8"/>
  <c r="E108" i="8"/>
  <c r="F16" i="8" l="1"/>
  <c r="F142" i="8"/>
  <c r="G142" i="8" s="1"/>
  <c r="H142" i="8" s="1"/>
  <c r="C8" i="8"/>
  <c r="J5" i="8" s="1"/>
  <c r="F77" i="8"/>
  <c r="X59" i="8"/>
  <c r="F68" i="8"/>
  <c r="X190" i="8"/>
  <c r="F178" i="8"/>
  <c r="F177" i="8"/>
  <c r="X170" i="8"/>
  <c r="X70" i="8"/>
  <c r="F91" i="8"/>
  <c r="X114" i="8"/>
  <c r="X192" i="8"/>
  <c r="F121" i="8"/>
  <c r="F118" i="8"/>
  <c r="X174" i="8"/>
  <c r="F181" i="8"/>
  <c r="X19" i="8"/>
  <c r="Y19" i="8" s="1"/>
  <c r="Z19" i="8" s="1"/>
  <c r="F14" i="8"/>
  <c r="X13" i="8"/>
  <c r="Y13" i="8" s="1"/>
  <c r="G54" i="8"/>
  <c r="H54" i="8" s="1"/>
  <c r="X30" i="8"/>
  <c r="AG30" i="8" s="1"/>
  <c r="X154" i="8"/>
  <c r="X164" i="8"/>
  <c r="AG164" i="8" s="1"/>
  <c r="X54" i="8"/>
  <c r="AG54" i="8" s="1"/>
  <c r="X139" i="8"/>
  <c r="X171" i="8"/>
  <c r="X75" i="8"/>
  <c r="AG75" i="8" s="1"/>
  <c r="X111" i="8"/>
  <c r="AG111" i="8" s="1"/>
  <c r="X175" i="8"/>
  <c r="AG175" i="8" s="1"/>
  <c r="X18" i="8"/>
  <c r="AG18" i="8" s="1"/>
  <c r="X109" i="8"/>
  <c r="AG109" i="8" s="1"/>
  <c r="X120" i="8"/>
  <c r="AG120" i="8" s="1"/>
  <c r="X135" i="8"/>
  <c r="AG135" i="8" s="1"/>
  <c r="X163" i="8"/>
  <c r="AG163" i="8" s="1"/>
  <c r="X166" i="8"/>
  <c r="AG166" i="8" s="1"/>
  <c r="F79" i="8"/>
  <c r="O79" i="8" s="1"/>
  <c r="F75" i="8"/>
  <c r="O75" i="8" s="1"/>
  <c r="F51" i="8"/>
  <c r="O51" i="8" s="1"/>
  <c r="F86" i="8"/>
  <c r="O86" i="8" s="1"/>
  <c r="F23" i="8"/>
  <c r="O23" i="8" s="1"/>
  <c r="F39" i="8"/>
  <c r="O39" i="8" s="1"/>
  <c r="F193" i="8"/>
  <c r="O193" i="8" s="1"/>
  <c r="F38" i="8"/>
  <c r="O38" i="8" s="1"/>
  <c r="F137" i="8"/>
  <c r="O137" i="8" s="1"/>
  <c r="F50" i="8"/>
  <c r="O50" i="8" s="1"/>
  <c r="F128" i="8"/>
  <c r="O128" i="8" s="1"/>
  <c r="O20" i="8"/>
  <c r="F21" i="8"/>
  <c r="O21" i="8" s="1"/>
  <c r="F186" i="8"/>
  <c r="O186" i="8" s="1"/>
  <c r="F127" i="8"/>
  <c r="O127" i="8" s="1"/>
  <c r="F67" i="8"/>
  <c r="O67" i="8" s="1"/>
  <c r="F65" i="8"/>
  <c r="O65" i="8" s="1"/>
  <c r="F159" i="8"/>
  <c r="O159" i="8" s="1"/>
  <c r="F58" i="8"/>
  <c r="O58" i="8" s="1"/>
  <c r="F84" i="8"/>
  <c r="F122" i="8"/>
  <c r="F152" i="8"/>
  <c r="O152" i="8" s="1"/>
  <c r="F107" i="8"/>
  <c r="F113" i="8"/>
  <c r="O113" i="8" s="1"/>
  <c r="F125" i="8"/>
  <c r="O125" i="8" s="1"/>
  <c r="F187" i="8"/>
  <c r="F74" i="8"/>
  <c r="O74" i="8" s="1"/>
  <c r="F110" i="8"/>
  <c r="O110" i="8" s="1"/>
  <c r="F182" i="8"/>
  <c r="O182" i="8" s="1"/>
  <c r="F133" i="8"/>
  <c r="O54" i="8"/>
  <c r="F147" i="8"/>
  <c r="F148" i="8"/>
  <c r="O148" i="8" s="1"/>
  <c r="F24" i="8"/>
  <c r="F168" i="8"/>
  <c r="O168" i="8" s="1"/>
  <c r="F17" i="8"/>
  <c r="F124" i="8"/>
  <c r="O124" i="8" s="1"/>
  <c r="F109" i="8"/>
  <c r="F98" i="8"/>
  <c r="F145" i="8"/>
  <c r="F115" i="8"/>
  <c r="F27" i="8"/>
  <c r="O27" i="8" s="1"/>
  <c r="F29" i="8"/>
  <c r="F139" i="8"/>
  <c r="O139" i="8" s="1"/>
  <c r="F156" i="8"/>
  <c r="F25" i="8"/>
  <c r="O25" i="8" s="1"/>
  <c r="F149" i="8"/>
  <c r="F131" i="8"/>
  <c r="F56" i="8"/>
  <c r="O56" i="8" s="1"/>
  <c r="F49" i="8"/>
  <c r="F53" i="8"/>
  <c r="F31" i="8"/>
  <c r="O31" i="8" s="1"/>
  <c r="F40" i="8"/>
  <c r="F99" i="8"/>
  <c r="O99" i="8" s="1"/>
  <c r="F114" i="8"/>
  <c r="F103" i="8"/>
  <c r="F108" i="8"/>
  <c r="O108" i="8" s="1"/>
  <c r="F48" i="8"/>
  <c r="F164" i="8"/>
  <c r="F42" i="8"/>
  <c r="O42" i="8" s="1"/>
  <c r="F184" i="8"/>
  <c r="F162" i="8"/>
  <c r="F36" i="8"/>
  <c r="O36" i="8" s="1"/>
  <c r="F191" i="8"/>
  <c r="F45" i="8"/>
  <c r="F105" i="8"/>
  <c r="F153" i="8"/>
  <c r="O153" i="8" s="1"/>
  <c r="F150" i="8"/>
  <c r="F44" i="8"/>
  <c r="F174" i="8"/>
  <c r="F72" i="8"/>
  <c r="O72" i="8" s="1"/>
  <c r="F69" i="8"/>
  <c r="F66" i="8"/>
  <c r="F151" i="8"/>
  <c r="F179" i="8"/>
  <c r="O179" i="8" s="1"/>
  <c r="F18" i="8"/>
  <c r="F62" i="8"/>
  <c r="F163" i="8"/>
  <c r="F88" i="8"/>
  <c r="F47" i="8"/>
  <c r="F106" i="8"/>
  <c r="F78" i="8"/>
  <c r="O78" i="8" s="1"/>
  <c r="F100" i="8"/>
  <c r="F171" i="8"/>
  <c r="F43" i="8"/>
  <c r="F82" i="8"/>
  <c r="O82" i="8" s="1"/>
  <c r="AG70" i="8" l="1"/>
  <c r="Y70" i="8"/>
  <c r="Z70" i="8" s="1"/>
  <c r="O177" i="8"/>
  <c r="G177" i="8"/>
  <c r="H177" i="8" s="1"/>
  <c r="O178" i="8"/>
  <c r="G178" i="8"/>
  <c r="H178" i="8" s="1"/>
  <c r="AE19" i="8"/>
  <c r="AB19" i="8"/>
  <c r="AG190" i="8"/>
  <c r="Y190" i="8"/>
  <c r="Z190" i="8" s="1"/>
  <c r="G181" i="8"/>
  <c r="H181" i="8" s="1"/>
  <c r="O181" i="8"/>
  <c r="O68" i="8"/>
  <c r="G68" i="8"/>
  <c r="H68" i="8" s="1"/>
  <c r="Y174" i="8"/>
  <c r="Z174" i="8" s="1"/>
  <c r="AG174" i="8"/>
  <c r="AG59" i="8"/>
  <c r="Y59" i="8"/>
  <c r="Z59" i="8" s="1"/>
  <c r="G118" i="8"/>
  <c r="H118" i="8" s="1"/>
  <c r="O118" i="8"/>
  <c r="G77" i="8"/>
  <c r="H77" i="8" s="1"/>
  <c r="O77" i="8"/>
  <c r="G121" i="8"/>
  <c r="H121" i="8" s="1"/>
  <c r="O121" i="8"/>
  <c r="AG170" i="8"/>
  <c r="Y170" i="8"/>
  <c r="Z170" i="8" s="1"/>
  <c r="Y192" i="8"/>
  <c r="Z192" i="8" s="1"/>
  <c r="AG192" i="8"/>
  <c r="J142" i="8"/>
  <c r="M142" i="8"/>
  <c r="Y114" i="8"/>
  <c r="Z114" i="8" s="1"/>
  <c r="AG114" i="8"/>
  <c r="G91" i="8"/>
  <c r="H91" i="8" s="1"/>
  <c r="O91" i="8"/>
  <c r="G16" i="8"/>
  <c r="M54" i="8"/>
  <c r="J54" i="8"/>
  <c r="AK54" i="8"/>
  <c r="AK75" i="8"/>
  <c r="F154" i="8"/>
  <c r="G154" i="8" s="1"/>
  <c r="H154" i="8" s="1"/>
  <c r="M154" i="8" s="1"/>
  <c r="F102" i="8"/>
  <c r="F130" i="8"/>
  <c r="O130" i="8" s="1"/>
  <c r="F146" i="8"/>
  <c r="O146" i="8" s="1"/>
  <c r="F176" i="8"/>
  <c r="O176" i="8" s="1"/>
  <c r="F183" i="8"/>
  <c r="O183" i="8" s="1"/>
  <c r="F57" i="8"/>
  <c r="O57" i="8" s="1"/>
  <c r="F35" i="8"/>
  <c r="G35" i="8" s="1"/>
  <c r="H35" i="8" s="1"/>
  <c r="J35" i="8" s="1"/>
  <c r="F101" i="8"/>
  <c r="O101" i="8" s="1"/>
  <c r="F134" i="8"/>
  <c r="O134" i="8" s="1"/>
  <c r="F117" i="8"/>
  <c r="O117" i="8" s="1"/>
  <c r="F81" i="8"/>
  <c r="O81" i="8" s="1"/>
  <c r="F52" i="8"/>
  <c r="O52" i="8" s="1"/>
  <c r="F132" i="8"/>
  <c r="O132" i="8" s="1"/>
  <c r="F32" i="8"/>
  <c r="O32" i="8" s="1"/>
  <c r="F129" i="8"/>
  <c r="O129" i="8" s="1"/>
  <c r="X156" i="8"/>
  <c r="Y156" i="8" s="1"/>
  <c r="Z156" i="8" s="1"/>
  <c r="X53" i="8"/>
  <c r="AG53" i="8" s="1"/>
  <c r="X108" i="8"/>
  <c r="AG108" i="8" s="1"/>
  <c r="AK108" i="8" s="1"/>
  <c r="X92" i="8"/>
  <c r="Y92" i="8" s="1"/>
  <c r="Z92" i="8" s="1"/>
  <c r="X76" i="8"/>
  <c r="AG76" i="8" s="1"/>
  <c r="F26" i="8"/>
  <c r="F60" i="8"/>
  <c r="F126" i="8"/>
  <c r="G126" i="8" s="1"/>
  <c r="H126" i="8" s="1"/>
  <c r="J126" i="8" s="1"/>
  <c r="F169" i="8"/>
  <c r="G169" i="8" s="1"/>
  <c r="H169" i="8" s="1"/>
  <c r="M169" i="8" s="1"/>
  <c r="F104" i="8"/>
  <c r="F160" i="8"/>
  <c r="G160" i="8" s="1"/>
  <c r="H160" i="8" s="1"/>
  <c r="M160" i="8" s="1"/>
  <c r="F170" i="8"/>
  <c r="G170" i="8" s="1"/>
  <c r="H170" i="8" s="1"/>
  <c r="J170" i="8" s="1"/>
  <c r="F63" i="8"/>
  <c r="G63" i="8" s="1"/>
  <c r="H63" i="8" s="1"/>
  <c r="J63" i="8" s="1"/>
  <c r="F92" i="8"/>
  <c r="F188" i="8"/>
  <c r="F28" i="8"/>
  <c r="G28" i="8" s="1"/>
  <c r="H28" i="8" s="1"/>
  <c r="M28" i="8" s="1"/>
  <c r="F80" i="8"/>
  <c r="G80" i="8" s="1"/>
  <c r="H80" i="8" s="1"/>
  <c r="J80" i="8" s="1"/>
  <c r="F111" i="8"/>
  <c r="F161" i="8"/>
  <c r="G161" i="8" s="1"/>
  <c r="H161" i="8" s="1"/>
  <c r="J161" i="8" s="1"/>
  <c r="F166" i="8"/>
  <c r="G166" i="8" s="1"/>
  <c r="H166" i="8" s="1"/>
  <c r="M166" i="8" s="1"/>
  <c r="F192" i="8"/>
  <c r="G192" i="8" s="1"/>
  <c r="H192" i="8" s="1"/>
  <c r="M192" i="8" s="1"/>
  <c r="F71" i="8"/>
  <c r="F37" i="8"/>
  <c r="O37" i="8" s="1"/>
  <c r="F55" i="8"/>
  <c r="O55" i="8" s="1"/>
  <c r="F155" i="8"/>
  <c r="O155" i="8" s="1"/>
  <c r="F41" i="8"/>
  <c r="O41" i="8" s="1"/>
  <c r="F173" i="8"/>
  <c r="O173" i="8" s="1"/>
  <c r="F33" i="8"/>
  <c r="O33" i="8" s="1"/>
  <c r="O16" i="8"/>
  <c r="F19" i="8"/>
  <c r="O19" i="8" s="1"/>
  <c r="F138" i="8"/>
  <c r="O138" i="8" s="1"/>
  <c r="X186" i="8"/>
  <c r="AG186" i="8" s="1"/>
  <c r="AK186" i="8" s="1"/>
  <c r="X138" i="8"/>
  <c r="Y138" i="8" s="1"/>
  <c r="Z138" i="8" s="1"/>
  <c r="X78" i="8"/>
  <c r="AG78" i="8" s="1"/>
  <c r="AK78" i="8" s="1"/>
  <c r="X158" i="8"/>
  <c r="AG158" i="8" s="1"/>
  <c r="X34" i="8"/>
  <c r="Y34" i="8" s="1"/>
  <c r="Z34" i="8" s="1"/>
  <c r="X65" i="8"/>
  <c r="AG65" i="8" s="1"/>
  <c r="AK65" i="8" s="1"/>
  <c r="X118" i="8"/>
  <c r="AG118" i="8" s="1"/>
  <c r="AK118" i="8" s="1"/>
  <c r="F190" i="8"/>
  <c r="O190" i="8" s="1"/>
  <c r="AK190" i="8" s="1"/>
  <c r="F94" i="8"/>
  <c r="O94" i="8" s="1"/>
  <c r="F30" i="8"/>
  <c r="O30" i="8" s="1"/>
  <c r="AK30" i="8" s="1"/>
  <c r="F59" i="8"/>
  <c r="O59" i="8" s="1"/>
  <c r="AK59" i="8" s="1"/>
  <c r="F157" i="8"/>
  <c r="O157" i="8" s="1"/>
  <c r="F89" i="8"/>
  <c r="O89" i="8" s="1"/>
  <c r="F185" i="8"/>
  <c r="O185" i="8" s="1"/>
  <c r="F140" i="8"/>
  <c r="O140" i="8" s="1"/>
  <c r="F61" i="8"/>
  <c r="O61" i="8" s="1"/>
  <c r="F96" i="8"/>
  <c r="O96" i="8" s="1"/>
  <c r="F90" i="8"/>
  <c r="O90" i="8" s="1"/>
  <c r="F93" i="8"/>
  <c r="O93" i="8" s="1"/>
  <c r="F119" i="8"/>
  <c r="O119" i="8" s="1"/>
  <c r="F144" i="8"/>
  <c r="O144" i="8" s="1"/>
  <c r="X183" i="8"/>
  <c r="AG183" i="8" s="1"/>
  <c r="AK183" i="8" s="1"/>
  <c r="X148" i="8"/>
  <c r="AG148" i="8" s="1"/>
  <c r="AK148" i="8" s="1"/>
  <c r="X117" i="8"/>
  <c r="AG117" i="8" s="1"/>
  <c r="AK117" i="8" s="1"/>
  <c r="X50" i="8"/>
  <c r="AG50" i="8" s="1"/>
  <c r="AK50" i="8" s="1"/>
  <c r="X137" i="8"/>
  <c r="AG137" i="8" s="1"/>
  <c r="AK137" i="8" s="1"/>
  <c r="X45" i="8"/>
  <c r="AG45" i="8" s="1"/>
  <c r="X131" i="8"/>
  <c r="AG131" i="8" s="1"/>
  <c r="X189" i="8"/>
  <c r="Y189" i="8" s="1"/>
  <c r="Z189" i="8" s="1"/>
  <c r="X89" i="8"/>
  <c r="Y89" i="8" s="1"/>
  <c r="Z89" i="8" s="1"/>
  <c r="X38" i="8"/>
  <c r="AG38" i="8" s="1"/>
  <c r="AK38" i="8" s="1"/>
  <c r="F175" i="8"/>
  <c r="O175" i="8" s="1"/>
  <c r="AK175" i="8" s="1"/>
  <c r="F120" i="8"/>
  <c r="O120" i="8" s="1"/>
  <c r="AK120" i="8" s="1"/>
  <c r="F136" i="8"/>
  <c r="O136" i="8" s="1"/>
  <c r="F83" i="8"/>
  <c r="O83" i="8" s="1"/>
  <c r="F76" i="8"/>
  <c r="O76" i="8" s="1"/>
  <c r="F22" i="8"/>
  <c r="O22" i="8" s="1"/>
  <c r="F123" i="8"/>
  <c r="O123" i="8" s="1"/>
  <c r="F85" i="8"/>
  <c r="O85" i="8" s="1"/>
  <c r="F143" i="8"/>
  <c r="O143" i="8" s="1"/>
  <c r="F46" i="8"/>
  <c r="O46" i="8" s="1"/>
  <c r="F141" i="8"/>
  <c r="O141" i="8" s="1"/>
  <c r="F165" i="8"/>
  <c r="O165" i="8" s="1"/>
  <c r="F70" i="8"/>
  <c r="O70" i="8" s="1"/>
  <c r="AK70" i="8" s="1"/>
  <c r="F158" i="8"/>
  <c r="O158" i="8" s="1"/>
  <c r="F135" i="8"/>
  <c r="O135" i="8" s="1"/>
  <c r="AK135" i="8" s="1"/>
  <c r="F64" i="8"/>
  <c r="O64" i="8" s="1"/>
  <c r="F95" i="8"/>
  <c r="O95" i="8" s="1"/>
  <c r="F180" i="8"/>
  <c r="O180" i="8" s="1"/>
  <c r="F34" i="8"/>
  <c r="O34" i="8" s="1"/>
  <c r="F73" i="8"/>
  <c r="O73" i="8" s="1"/>
  <c r="X172" i="8"/>
  <c r="Y172" i="8" s="1"/>
  <c r="Z172" i="8" s="1"/>
  <c r="X153" i="8"/>
  <c r="AG153" i="8" s="1"/>
  <c r="AK153" i="8" s="1"/>
  <c r="X130" i="8"/>
  <c r="AG130" i="8" s="1"/>
  <c r="AK130" i="8" s="1"/>
  <c r="X88" i="8"/>
  <c r="AG88" i="8" s="1"/>
  <c r="X27" i="8"/>
  <c r="AG27" i="8" s="1"/>
  <c r="AK27" i="8" s="1"/>
  <c r="X140" i="8"/>
  <c r="AG140" i="8" s="1"/>
  <c r="AK140" i="8" s="1"/>
  <c r="X85" i="8"/>
  <c r="AG85" i="8" s="1"/>
  <c r="AK85" i="8" s="1"/>
  <c r="X182" i="8"/>
  <c r="AG182" i="8" s="1"/>
  <c r="AK182" i="8" s="1"/>
  <c r="X97" i="8"/>
  <c r="AG97" i="8" s="1"/>
  <c r="X23" i="8"/>
  <c r="Y23" i="8" s="1"/>
  <c r="Z23" i="8" s="1"/>
  <c r="X123" i="8"/>
  <c r="Y123" i="8" s="1"/>
  <c r="Z123" i="8" s="1"/>
  <c r="X48" i="8"/>
  <c r="AG48" i="8" s="1"/>
  <c r="X98" i="8"/>
  <c r="AG98" i="8" s="1"/>
  <c r="X69" i="8"/>
  <c r="AG69" i="8" s="1"/>
  <c r="X43" i="8"/>
  <c r="AG43" i="8" s="1"/>
  <c r="X185" i="8"/>
  <c r="AG185" i="8" s="1"/>
  <c r="AK185" i="8" s="1"/>
  <c r="X155" i="8"/>
  <c r="AG155" i="8" s="1"/>
  <c r="X127" i="8"/>
  <c r="AG127" i="8" s="1"/>
  <c r="AK127" i="8" s="1"/>
  <c r="X93" i="8"/>
  <c r="AG93" i="8" s="1"/>
  <c r="AK93" i="8" s="1"/>
  <c r="X66" i="8"/>
  <c r="AG66" i="8" s="1"/>
  <c r="X29" i="8"/>
  <c r="AG29" i="8" s="1"/>
  <c r="X121" i="8"/>
  <c r="AG121" i="8" s="1"/>
  <c r="AK121" i="8" s="1"/>
  <c r="X87" i="8"/>
  <c r="AG87" i="8" s="1"/>
  <c r="X39" i="8"/>
  <c r="Y39" i="8" s="1"/>
  <c r="Z39" i="8" s="1"/>
  <c r="X184" i="8"/>
  <c r="AG184" i="8" s="1"/>
  <c r="X146" i="8"/>
  <c r="AG146" i="8" s="1"/>
  <c r="AK146" i="8" s="1"/>
  <c r="X104" i="8"/>
  <c r="AG104" i="8" s="1"/>
  <c r="X71" i="8"/>
  <c r="AG71" i="8" s="1"/>
  <c r="X33" i="8"/>
  <c r="AG33" i="8" s="1"/>
  <c r="X96" i="8"/>
  <c r="AG96" i="8" s="1"/>
  <c r="AK96" i="8" s="1"/>
  <c r="X64" i="8"/>
  <c r="AG64" i="8" s="1"/>
  <c r="AK64" i="8" s="1"/>
  <c r="X32" i="8"/>
  <c r="AG32" i="8" s="1"/>
  <c r="AK32" i="8" s="1"/>
  <c r="X178" i="8"/>
  <c r="AG178" i="8" s="1"/>
  <c r="AK178" i="8" s="1"/>
  <c r="X150" i="8"/>
  <c r="AG150" i="8" s="1"/>
  <c r="X119" i="8"/>
  <c r="AG119" i="8" s="1"/>
  <c r="AK119" i="8" s="1"/>
  <c r="X90" i="8"/>
  <c r="AG90" i="8" s="1"/>
  <c r="X55" i="8"/>
  <c r="AG55" i="8" s="1"/>
  <c r="AK55" i="8" s="1"/>
  <c r="X187" i="8"/>
  <c r="AG187" i="8" s="1"/>
  <c r="X152" i="8"/>
  <c r="AG152" i="8" s="1"/>
  <c r="AK152" i="8" s="1"/>
  <c r="X116" i="8"/>
  <c r="AG116" i="8" s="1"/>
  <c r="X68" i="8"/>
  <c r="AG68" i="8" s="1"/>
  <c r="AK68" i="8" s="1"/>
  <c r="X31" i="8"/>
  <c r="AG31" i="8" s="1"/>
  <c r="AK31" i="8" s="1"/>
  <c r="X181" i="8"/>
  <c r="AG181" i="8" s="1"/>
  <c r="AK181" i="8" s="1"/>
  <c r="X136" i="8"/>
  <c r="AG136" i="8" s="1"/>
  <c r="X99" i="8"/>
  <c r="AG99" i="8" s="1"/>
  <c r="AK99" i="8" s="1"/>
  <c r="X56" i="8"/>
  <c r="Y56" i="8" s="1"/>
  <c r="Z56" i="8" s="1"/>
  <c r="F87" i="8"/>
  <c r="O87" i="8" s="1"/>
  <c r="F172" i="8"/>
  <c r="O172" i="8" s="1"/>
  <c r="F97" i="8"/>
  <c r="O97" i="8" s="1"/>
  <c r="F116" i="8"/>
  <c r="O116" i="8" s="1"/>
  <c r="F112" i="8"/>
  <c r="O112" i="8" s="1"/>
  <c r="X176" i="8"/>
  <c r="AG176" i="8" s="1"/>
  <c r="AK176" i="8" s="1"/>
  <c r="X161" i="8"/>
  <c r="AG161" i="8" s="1"/>
  <c r="X143" i="8"/>
  <c r="AG143" i="8" s="1"/>
  <c r="AK143" i="8" s="1"/>
  <c r="X128" i="8"/>
  <c r="AG128" i="8" s="1"/>
  <c r="AK128" i="8" s="1"/>
  <c r="X101" i="8"/>
  <c r="AG101" i="8" s="1"/>
  <c r="X83" i="8"/>
  <c r="AG83" i="8" s="1"/>
  <c r="AK83" i="8" s="1"/>
  <c r="X62" i="8"/>
  <c r="AG62" i="8" s="1"/>
  <c r="X35" i="8"/>
  <c r="AG35" i="8" s="1"/>
  <c r="X188" i="8"/>
  <c r="AG188" i="8" s="1"/>
  <c r="X168" i="8"/>
  <c r="AG168" i="8" s="1"/>
  <c r="AK168" i="8" s="1"/>
  <c r="X145" i="8"/>
  <c r="AG145" i="8" s="1"/>
  <c r="X122" i="8"/>
  <c r="AG122" i="8" s="1"/>
  <c r="X103" i="8"/>
  <c r="AG103" i="8" s="1"/>
  <c r="X80" i="8"/>
  <c r="AG80" i="8" s="1"/>
  <c r="X47" i="8"/>
  <c r="Y47" i="8" s="1"/>
  <c r="Z47" i="8" s="1"/>
  <c r="X26" i="8"/>
  <c r="AG26" i="8" s="1"/>
  <c r="X162" i="8"/>
  <c r="AG162" i="8" s="1"/>
  <c r="X134" i="8"/>
  <c r="AG134" i="8" s="1"/>
  <c r="AK134" i="8" s="1"/>
  <c r="X105" i="8"/>
  <c r="Y105" i="8" s="1"/>
  <c r="Z105" i="8" s="1"/>
  <c r="X74" i="8"/>
  <c r="Y74" i="8" s="1"/>
  <c r="Z74" i="8" s="1"/>
  <c r="X49" i="8"/>
  <c r="AG49" i="8" s="1"/>
  <c r="X20" i="8"/>
  <c r="AG20" i="8" s="1"/>
  <c r="AK20" i="8" s="1"/>
  <c r="X169" i="8"/>
  <c r="AG169" i="8" s="1"/>
  <c r="X141" i="8"/>
  <c r="Y141" i="8" s="1"/>
  <c r="Z141" i="8" s="1"/>
  <c r="X115" i="8"/>
  <c r="AG115" i="8" s="1"/>
  <c r="X81" i="8"/>
  <c r="AG81" i="8" s="1"/>
  <c r="AK81" i="8" s="1"/>
  <c r="X51" i="8"/>
  <c r="AG51" i="8" s="1"/>
  <c r="AK51" i="8" s="1"/>
  <c r="X25" i="8"/>
  <c r="Y25" i="8" s="1"/>
  <c r="Z25" i="8" s="1"/>
  <c r="X125" i="8"/>
  <c r="Y125" i="8" s="1"/>
  <c r="Z125" i="8" s="1"/>
  <c r="X106" i="8"/>
  <c r="Y106" i="8" s="1"/>
  <c r="Z106" i="8" s="1"/>
  <c r="X91" i="8"/>
  <c r="Y91" i="8" s="1"/>
  <c r="Z91" i="8" s="1"/>
  <c r="X73" i="8"/>
  <c r="Y73" i="8" s="1"/>
  <c r="Z73" i="8" s="1"/>
  <c r="X58" i="8"/>
  <c r="Y58" i="8" s="1"/>
  <c r="Z58" i="8" s="1"/>
  <c r="X40" i="8"/>
  <c r="Y40" i="8" s="1"/>
  <c r="Z40" i="8" s="1"/>
  <c r="X24" i="8"/>
  <c r="Y24" i="8" s="1"/>
  <c r="Z24" i="8" s="1"/>
  <c r="X180" i="8"/>
  <c r="Y180" i="8" s="1"/>
  <c r="Z180" i="8" s="1"/>
  <c r="X165" i="8"/>
  <c r="Y165" i="8" s="1"/>
  <c r="Z165" i="8" s="1"/>
  <c r="X147" i="8"/>
  <c r="Y147" i="8" s="1"/>
  <c r="Z147" i="8" s="1"/>
  <c r="X132" i="8"/>
  <c r="Y132" i="8" s="1"/>
  <c r="Z132" i="8" s="1"/>
  <c r="X113" i="8"/>
  <c r="Y113" i="8" s="1"/>
  <c r="Z113" i="8" s="1"/>
  <c r="X100" i="8"/>
  <c r="Y100" i="8" s="1"/>
  <c r="Z100" i="8" s="1"/>
  <c r="X82" i="8"/>
  <c r="Y82" i="8" s="1"/>
  <c r="Z82" i="8" s="1"/>
  <c r="X61" i="8"/>
  <c r="AG61" i="8" s="1"/>
  <c r="AK61" i="8" s="1"/>
  <c r="X42" i="8"/>
  <c r="AG42" i="8" s="1"/>
  <c r="AK42" i="8" s="1"/>
  <c r="X191" i="8"/>
  <c r="Y191" i="8" s="1"/>
  <c r="Z191" i="8" s="1"/>
  <c r="X167" i="8"/>
  <c r="AG167" i="8" s="1"/>
  <c r="X149" i="8"/>
  <c r="AG149" i="8" s="1"/>
  <c r="X124" i="8"/>
  <c r="Y124" i="8" s="1"/>
  <c r="Z124" i="8" s="1"/>
  <c r="X102" i="8"/>
  <c r="AG102" i="8" s="1"/>
  <c r="X84" i="8"/>
  <c r="AG84" i="8" s="1"/>
  <c r="X57" i="8"/>
  <c r="Y57" i="8" s="1"/>
  <c r="Z57" i="8" s="1"/>
  <c r="X36" i="8"/>
  <c r="AG36" i="8" s="1"/>
  <c r="AK36" i="8" s="1"/>
  <c r="X17" i="8"/>
  <c r="AG17" i="8" s="1"/>
  <c r="X173" i="8"/>
  <c r="Y173" i="8" s="1"/>
  <c r="Z173" i="8" s="1"/>
  <c r="X151" i="8"/>
  <c r="AG151" i="8" s="1"/>
  <c r="X133" i="8"/>
  <c r="AG133" i="8" s="1"/>
  <c r="X107" i="8"/>
  <c r="Y107" i="8" s="1"/>
  <c r="Z107" i="8" s="1"/>
  <c r="X86" i="8"/>
  <c r="AG86" i="8" s="1"/>
  <c r="AK86" i="8" s="1"/>
  <c r="X67" i="8"/>
  <c r="AG67" i="8" s="1"/>
  <c r="AK67" i="8" s="1"/>
  <c r="X41" i="8"/>
  <c r="Y41" i="8" s="1"/>
  <c r="Z41" i="8" s="1"/>
  <c r="X22" i="8"/>
  <c r="AG22" i="8" s="1"/>
  <c r="AK22" i="8" s="1"/>
  <c r="X72" i="8"/>
  <c r="AG72" i="8" s="1"/>
  <c r="AK72" i="8" s="1"/>
  <c r="X52" i="8"/>
  <c r="AG52" i="8" s="1"/>
  <c r="AK52" i="8" s="1"/>
  <c r="X37" i="8"/>
  <c r="AG37" i="8" s="1"/>
  <c r="AK37" i="8" s="1"/>
  <c r="X21" i="8"/>
  <c r="AG21" i="8" s="1"/>
  <c r="AK21" i="8" s="1"/>
  <c r="X177" i="8"/>
  <c r="AG177" i="8" s="1"/>
  <c r="AK177" i="8" s="1"/>
  <c r="X160" i="8"/>
  <c r="AG160" i="8" s="1"/>
  <c r="X142" i="8"/>
  <c r="AG142" i="8" s="1"/>
  <c r="X129" i="8"/>
  <c r="AG129" i="8" s="1"/>
  <c r="AK129" i="8" s="1"/>
  <c r="X110" i="8"/>
  <c r="AG110" i="8" s="1"/>
  <c r="AK110" i="8" s="1"/>
  <c r="X95" i="8"/>
  <c r="AG95" i="8" s="1"/>
  <c r="AK95" i="8" s="1"/>
  <c r="X77" i="8"/>
  <c r="AG77" i="8" s="1"/>
  <c r="AK77" i="8" s="1"/>
  <c r="X44" i="8"/>
  <c r="AG44" i="8" s="1"/>
  <c r="X28" i="8"/>
  <c r="AG28" i="8" s="1"/>
  <c r="X194" i="8"/>
  <c r="AG194" i="8" s="1"/>
  <c r="X179" i="8"/>
  <c r="AG179" i="8" s="1"/>
  <c r="AK179" i="8" s="1"/>
  <c r="X159" i="8"/>
  <c r="AG159" i="8" s="1"/>
  <c r="AK159" i="8" s="1"/>
  <c r="X144" i="8"/>
  <c r="AG144" i="8" s="1"/>
  <c r="X126" i="8"/>
  <c r="AG126" i="8" s="1"/>
  <c r="X112" i="8"/>
  <c r="AG112" i="8" s="1"/>
  <c r="AK112" i="8" s="1"/>
  <c r="X94" i="8"/>
  <c r="AG94" i="8" s="1"/>
  <c r="X79" i="8"/>
  <c r="AG79" i="8" s="1"/>
  <c r="AK79" i="8" s="1"/>
  <c r="X60" i="8"/>
  <c r="AG60" i="8" s="1"/>
  <c r="AK60" i="8" s="1"/>
  <c r="X46" i="8"/>
  <c r="AG46" i="8" s="1"/>
  <c r="AK46" i="8" s="1"/>
  <c r="Y171" i="8"/>
  <c r="Z171" i="8" s="1"/>
  <c r="AG171" i="8"/>
  <c r="Y139" i="8"/>
  <c r="Z139" i="8" s="1"/>
  <c r="AG139" i="8"/>
  <c r="AK139" i="8" s="1"/>
  <c r="Y154" i="8"/>
  <c r="Z154" i="8" s="1"/>
  <c r="AG154" i="8"/>
  <c r="X193" i="8"/>
  <c r="AG193" i="8" s="1"/>
  <c r="AK193" i="8" s="1"/>
  <c r="Y166" i="8"/>
  <c r="Z166" i="8" s="1"/>
  <c r="Y135" i="8"/>
  <c r="Z135" i="8" s="1"/>
  <c r="Y120" i="8"/>
  <c r="Z120" i="8" s="1"/>
  <c r="Y53" i="8"/>
  <c r="Z53" i="8" s="1"/>
  <c r="Y18" i="8"/>
  <c r="Z18" i="8" s="1"/>
  <c r="Y111" i="8"/>
  <c r="Z111" i="8" s="1"/>
  <c r="Y54" i="8"/>
  <c r="Z54" i="8" s="1"/>
  <c r="Y118" i="8"/>
  <c r="Z118" i="8" s="1"/>
  <c r="Y163" i="8"/>
  <c r="Z163" i="8" s="1"/>
  <c r="Y117" i="8"/>
  <c r="Z117" i="8" s="1"/>
  <c r="Y175" i="8"/>
  <c r="Z175" i="8" s="1"/>
  <c r="Y75" i="8"/>
  <c r="Z75" i="8" s="1"/>
  <c r="Y182" i="8"/>
  <c r="Z182" i="8" s="1"/>
  <c r="Y164" i="8"/>
  <c r="Z164" i="8" s="1"/>
  <c r="Y48" i="8"/>
  <c r="Z48" i="8" s="1"/>
  <c r="Y109" i="8"/>
  <c r="Z109" i="8" s="1"/>
  <c r="Y78" i="8"/>
  <c r="Z78" i="8" s="1"/>
  <c r="Y30" i="8"/>
  <c r="Z30" i="8" s="1"/>
  <c r="G127" i="8"/>
  <c r="H127" i="8" s="1"/>
  <c r="M127" i="8" s="1"/>
  <c r="G95" i="8"/>
  <c r="H95" i="8" s="1"/>
  <c r="M95" i="8" s="1"/>
  <c r="G39" i="8"/>
  <c r="H39" i="8" s="1"/>
  <c r="J39" i="8" s="1"/>
  <c r="G106" i="8"/>
  <c r="H106" i="8" s="1"/>
  <c r="M106" i="8" s="1"/>
  <c r="O106" i="8"/>
  <c r="G66" i="8"/>
  <c r="H66" i="8" s="1"/>
  <c r="M66" i="8" s="1"/>
  <c r="O66" i="8"/>
  <c r="G45" i="8"/>
  <c r="H45" i="8" s="1"/>
  <c r="M45" i="8" s="1"/>
  <c r="O45" i="8"/>
  <c r="G48" i="8"/>
  <c r="H48" i="8" s="1"/>
  <c r="J48" i="8" s="1"/>
  <c r="O48" i="8"/>
  <c r="G40" i="8"/>
  <c r="H40" i="8" s="1"/>
  <c r="J40" i="8" s="1"/>
  <c r="O40" i="8"/>
  <c r="G156" i="8"/>
  <c r="H156" i="8" s="1"/>
  <c r="J156" i="8" s="1"/>
  <c r="O156" i="8"/>
  <c r="G145" i="8"/>
  <c r="H145" i="8" s="1"/>
  <c r="J145" i="8" s="1"/>
  <c r="O145" i="8"/>
  <c r="G17" i="8"/>
  <c r="H17" i="8" s="1"/>
  <c r="M17" i="8" s="1"/>
  <c r="O17" i="8"/>
  <c r="G171" i="8"/>
  <c r="H171" i="8" s="1"/>
  <c r="J171" i="8" s="1"/>
  <c r="O171" i="8"/>
  <c r="G47" i="8"/>
  <c r="H47" i="8" s="1"/>
  <c r="J47" i="8" s="1"/>
  <c r="O47" i="8"/>
  <c r="G18" i="8"/>
  <c r="H18" i="8" s="1"/>
  <c r="J18" i="8" s="1"/>
  <c r="O18" i="8"/>
  <c r="AK18" i="8" s="1"/>
  <c r="G69" i="8"/>
  <c r="H69" i="8" s="1"/>
  <c r="J69" i="8" s="1"/>
  <c r="O69" i="8"/>
  <c r="G150" i="8"/>
  <c r="H150" i="8" s="1"/>
  <c r="J150" i="8" s="1"/>
  <c r="O150" i="8"/>
  <c r="G191" i="8"/>
  <c r="H191" i="8" s="1"/>
  <c r="M191" i="8" s="1"/>
  <c r="O191" i="8"/>
  <c r="G26" i="8"/>
  <c r="H26" i="8" s="1"/>
  <c r="M26" i="8" s="1"/>
  <c r="O26" i="8"/>
  <c r="G60" i="8"/>
  <c r="H60" i="8" s="1"/>
  <c r="M60" i="8" s="1"/>
  <c r="O60" i="8"/>
  <c r="G104" i="8"/>
  <c r="H104" i="8" s="1"/>
  <c r="J104" i="8" s="1"/>
  <c r="O104" i="8"/>
  <c r="O170" i="8"/>
  <c r="AK170" i="8" s="1"/>
  <c r="G92" i="8"/>
  <c r="H92" i="8" s="1"/>
  <c r="J92" i="8" s="1"/>
  <c r="O92" i="8"/>
  <c r="G188" i="8"/>
  <c r="H188" i="8" s="1"/>
  <c r="J188" i="8" s="1"/>
  <c r="O188" i="8"/>
  <c r="G43" i="8"/>
  <c r="H43" i="8" s="1"/>
  <c r="J43" i="8" s="1"/>
  <c r="O43" i="8"/>
  <c r="G62" i="8"/>
  <c r="H62" i="8" s="1"/>
  <c r="M62" i="8" s="1"/>
  <c r="O62" i="8"/>
  <c r="G44" i="8"/>
  <c r="H44" i="8" s="1"/>
  <c r="M44" i="8" s="1"/>
  <c r="O44" i="8"/>
  <c r="G184" i="8"/>
  <c r="H184" i="8" s="1"/>
  <c r="M184" i="8" s="1"/>
  <c r="O184" i="8"/>
  <c r="G114" i="8"/>
  <c r="H114" i="8" s="1"/>
  <c r="M114" i="8" s="1"/>
  <c r="O114" i="8"/>
  <c r="AK114" i="8" s="1"/>
  <c r="G49" i="8"/>
  <c r="H49" i="8" s="1"/>
  <c r="J49" i="8" s="1"/>
  <c r="O49" i="8"/>
  <c r="G149" i="8"/>
  <c r="H149" i="8" s="1"/>
  <c r="M149" i="8" s="1"/>
  <c r="O149" i="8"/>
  <c r="G102" i="8"/>
  <c r="H102" i="8" s="1"/>
  <c r="M102" i="8" s="1"/>
  <c r="O102" i="8"/>
  <c r="G109" i="8"/>
  <c r="H109" i="8" s="1"/>
  <c r="J109" i="8" s="1"/>
  <c r="O109" i="8"/>
  <c r="AK109" i="8" s="1"/>
  <c r="G111" i="8"/>
  <c r="H111" i="8" s="1"/>
  <c r="M111" i="8" s="1"/>
  <c r="O111" i="8"/>
  <c r="AK111" i="8" s="1"/>
  <c r="O166" i="8"/>
  <c r="AK166" i="8" s="1"/>
  <c r="G107" i="8"/>
  <c r="H107" i="8" s="1"/>
  <c r="J107" i="8" s="1"/>
  <c r="O107" i="8"/>
  <c r="G122" i="8"/>
  <c r="H122" i="8" s="1"/>
  <c r="M122" i="8" s="1"/>
  <c r="O122" i="8"/>
  <c r="G100" i="8"/>
  <c r="H100" i="8" s="1"/>
  <c r="J100" i="8" s="1"/>
  <c r="O100" i="8"/>
  <c r="G88" i="8"/>
  <c r="H88" i="8" s="1"/>
  <c r="M88" i="8" s="1"/>
  <c r="O88" i="8"/>
  <c r="G133" i="8"/>
  <c r="H133" i="8" s="1"/>
  <c r="J133" i="8" s="1"/>
  <c r="O133" i="8"/>
  <c r="G57" i="8"/>
  <c r="H57" i="8" s="1"/>
  <c r="J57" i="8" s="1"/>
  <c r="G187" i="8"/>
  <c r="H187" i="8" s="1"/>
  <c r="J187" i="8" s="1"/>
  <c r="O187" i="8"/>
  <c r="G190" i="8"/>
  <c r="H190" i="8" s="1"/>
  <c r="J190" i="8" s="1"/>
  <c r="G101" i="8"/>
  <c r="H101" i="8" s="1"/>
  <c r="J101" i="8" s="1"/>
  <c r="G84" i="8"/>
  <c r="H84" i="8" s="1"/>
  <c r="J84" i="8" s="1"/>
  <c r="O84" i="8"/>
  <c r="G71" i="8"/>
  <c r="H71" i="8" s="1"/>
  <c r="J71" i="8" s="1"/>
  <c r="O71" i="8"/>
  <c r="G163" i="8"/>
  <c r="H163" i="8" s="1"/>
  <c r="M163" i="8" s="1"/>
  <c r="O163" i="8"/>
  <c r="AK163" i="8" s="1"/>
  <c r="G151" i="8"/>
  <c r="H151" i="8" s="1"/>
  <c r="M151" i="8" s="1"/>
  <c r="O151" i="8"/>
  <c r="G174" i="8"/>
  <c r="H174" i="8" s="1"/>
  <c r="M174" i="8" s="1"/>
  <c r="O174" i="8"/>
  <c r="AK174" i="8" s="1"/>
  <c r="G105" i="8"/>
  <c r="H105" i="8" s="1"/>
  <c r="M105" i="8" s="1"/>
  <c r="O105" i="8"/>
  <c r="G162" i="8"/>
  <c r="H162" i="8" s="1"/>
  <c r="M162" i="8" s="1"/>
  <c r="O162" i="8"/>
  <c r="G164" i="8"/>
  <c r="H164" i="8" s="1"/>
  <c r="M164" i="8" s="1"/>
  <c r="O164" i="8"/>
  <c r="AK164" i="8" s="1"/>
  <c r="G103" i="8"/>
  <c r="H103" i="8" s="1"/>
  <c r="M103" i="8" s="1"/>
  <c r="O103" i="8"/>
  <c r="G167" i="8"/>
  <c r="H167" i="8" s="1"/>
  <c r="M167" i="8" s="1"/>
  <c r="O167" i="8"/>
  <c r="G53" i="8"/>
  <c r="H53" i="8" s="1"/>
  <c r="M53" i="8" s="1"/>
  <c r="O53" i="8"/>
  <c r="G131" i="8"/>
  <c r="H131" i="8" s="1"/>
  <c r="M131" i="8" s="1"/>
  <c r="O131" i="8"/>
  <c r="G29" i="8"/>
  <c r="H29" i="8" s="1"/>
  <c r="M29" i="8" s="1"/>
  <c r="O29" i="8"/>
  <c r="G115" i="8"/>
  <c r="H115" i="8" s="1"/>
  <c r="M115" i="8" s="1"/>
  <c r="O115" i="8"/>
  <c r="G98" i="8"/>
  <c r="H98" i="8" s="1"/>
  <c r="M98" i="8" s="1"/>
  <c r="O98" i="8"/>
  <c r="G146" i="8"/>
  <c r="H146" i="8" s="1"/>
  <c r="J146" i="8" s="1"/>
  <c r="G24" i="8"/>
  <c r="H24" i="8" s="1"/>
  <c r="J24" i="8" s="1"/>
  <c r="O24" i="8"/>
  <c r="G147" i="8"/>
  <c r="H147" i="8" s="1"/>
  <c r="J147" i="8" s="1"/>
  <c r="O147" i="8"/>
  <c r="G51" i="8"/>
  <c r="H51" i="8" s="1"/>
  <c r="M51" i="8" s="1"/>
  <c r="G70" i="8"/>
  <c r="H70" i="8" s="1"/>
  <c r="J70" i="8" s="1"/>
  <c r="G65" i="8"/>
  <c r="H65" i="8" s="1"/>
  <c r="J65" i="8" s="1"/>
  <c r="G38" i="8"/>
  <c r="H38" i="8" s="1"/>
  <c r="M38" i="8" s="1"/>
  <c r="G193" i="8"/>
  <c r="H193" i="8" s="1"/>
  <c r="J193" i="8" s="1"/>
  <c r="G50" i="8"/>
  <c r="H50" i="8" s="1"/>
  <c r="M50" i="8" s="1"/>
  <c r="G82" i="8"/>
  <c r="H82" i="8" s="1"/>
  <c r="G78" i="8"/>
  <c r="H78" i="8" s="1"/>
  <c r="G179" i="8"/>
  <c r="H179" i="8" s="1"/>
  <c r="G72" i="8"/>
  <c r="H72" i="8" s="1"/>
  <c r="G153" i="8"/>
  <c r="H153" i="8" s="1"/>
  <c r="G36" i="8"/>
  <c r="H36" i="8" s="1"/>
  <c r="G42" i="8"/>
  <c r="H42" i="8" s="1"/>
  <c r="G108" i="8"/>
  <c r="H108" i="8" s="1"/>
  <c r="G99" i="8"/>
  <c r="H99" i="8" s="1"/>
  <c r="G31" i="8"/>
  <c r="H31" i="8" s="1"/>
  <c r="G56" i="8"/>
  <c r="H56" i="8" s="1"/>
  <c r="G25" i="8"/>
  <c r="H25" i="8" s="1"/>
  <c r="G139" i="8"/>
  <c r="H139" i="8" s="1"/>
  <c r="G27" i="8"/>
  <c r="H27" i="8" s="1"/>
  <c r="G130" i="8"/>
  <c r="H130" i="8" s="1"/>
  <c r="G124" i="8"/>
  <c r="H124" i="8" s="1"/>
  <c r="G168" i="8"/>
  <c r="H168" i="8" s="1"/>
  <c r="G148" i="8"/>
  <c r="H148" i="8" s="1"/>
  <c r="G183" i="8"/>
  <c r="H183" i="8" s="1"/>
  <c r="G110" i="8"/>
  <c r="H110" i="8" s="1"/>
  <c r="G76" i="8"/>
  <c r="H76" i="8" s="1"/>
  <c r="G22" i="8"/>
  <c r="H22" i="8" s="1"/>
  <c r="G58" i="8"/>
  <c r="H58" i="8" s="1"/>
  <c r="G59" i="8"/>
  <c r="H59" i="8" s="1"/>
  <c r="G159" i="8"/>
  <c r="H159" i="8" s="1"/>
  <c r="G157" i="8"/>
  <c r="H157" i="8" s="1"/>
  <c r="G19" i="8"/>
  <c r="H19" i="8" s="1"/>
  <c r="G32" i="8"/>
  <c r="H32" i="8" s="1"/>
  <c r="G86" i="8"/>
  <c r="H86" i="8" s="1"/>
  <c r="G20" i="8"/>
  <c r="H20" i="8" s="1"/>
  <c r="G128" i="8"/>
  <c r="H128" i="8" s="1"/>
  <c r="G13" i="8"/>
  <c r="H13" i="8" s="1"/>
  <c r="G137" i="8"/>
  <c r="H137" i="8" s="1"/>
  <c r="G132" i="8"/>
  <c r="H132" i="8" s="1"/>
  <c r="G155" i="8"/>
  <c r="H155" i="8" s="1"/>
  <c r="G79" i="8"/>
  <c r="H79" i="8" s="1"/>
  <c r="G75" i="8"/>
  <c r="H75" i="8" s="1"/>
  <c r="G138" i="8"/>
  <c r="H138" i="8" s="1"/>
  <c r="G186" i="8"/>
  <c r="H186" i="8" s="1"/>
  <c r="G140" i="8"/>
  <c r="H140" i="8" s="1"/>
  <c r="G52" i="8"/>
  <c r="H52" i="8" s="1"/>
  <c r="G176" i="8"/>
  <c r="H176" i="8" s="1"/>
  <c r="G67" i="8"/>
  <c r="H67" i="8" s="1"/>
  <c r="G182" i="8"/>
  <c r="H182" i="8" s="1"/>
  <c r="G74" i="8"/>
  <c r="H74" i="8" s="1"/>
  <c r="G125" i="8"/>
  <c r="H125" i="8" s="1"/>
  <c r="G113" i="8"/>
  <c r="H113" i="8" s="1"/>
  <c r="G152" i="8"/>
  <c r="H152" i="8" s="1"/>
  <c r="G37" i="8"/>
  <c r="H37" i="8" s="1"/>
  <c r="G134" i="8"/>
  <c r="H134" i="8" s="1"/>
  <c r="G23" i="8"/>
  <c r="H23" i="8" s="1"/>
  <c r="G119" i="8"/>
  <c r="H119" i="8" s="1"/>
  <c r="G41" i="8"/>
  <c r="H41" i="8" s="1"/>
  <c r="G21" i="8"/>
  <c r="H21" i="8" s="1"/>
  <c r="BI12" i="5"/>
  <c r="BI8" i="5"/>
  <c r="BJ5" i="5"/>
  <c r="BM20" i="5"/>
  <c r="BM12" i="5"/>
  <c r="BM8" i="5"/>
  <c r="BN5" i="5"/>
  <c r="AW20" i="5"/>
  <c r="AW12" i="5"/>
  <c r="AW8" i="5"/>
  <c r="AX5" i="5"/>
  <c r="Q20" i="5"/>
  <c r="Q12" i="5"/>
  <c r="Q8" i="5"/>
  <c r="R5" i="5"/>
  <c r="M20" i="5"/>
  <c r="M12" i="5"/>
  <c r="M8" i="5"/>
  <c r="N5" i="5"/>
  <c r="AC20" i="5"/>
  <c r="AC12" i="5"/>
  <c r="AC8" i="5"/>
  <c r="AD5" i="5"/>
  <c r="AO20" i="5"/>
  <c r="AO12" i="5"/>
  <c r="AO8" i="5"/>
  <c r="AP5" i="5"/>
  <c r="AK20" i="5"/>
  <c r="AK12" i="5"/>
  <c r="AK8" i="5"/>
  <c r="AL5" i="5"/>
  <c r="I20" i="5"/>
  <c r="I12" i="5"/>
  <c r="I8" i="5"/>
  <c r="J5" i="5"/>
  <c r="E20" i="5"/>
  <c r="E12" i="5"/>
  <c r="E8" i="5"/>
  <c r="F5" i="5"/>
  <c r="Y20" i="5"/>
  <c r="Y12" i="5"/>
  <c r="Y8" i="5"/>
  <c r="Z5" i="5"/>
  <c r="AG20" i="5"/>
  <c r="AG12" i="5"/>
  <c r="AG8" i="5"/>
  <c r="AH5" i="5"/>
  <c r="BE20" i="5"/>
  <c r="BE12" i="5"/>
  <c r="BE8" i="5"/>
  <c r="BF5" i="5"/>
  <c r="T14" i="5"/>
  <c r="V14" i="5" s="1"/>
  <c r="AR14" i="5"/>
  <c r="AT14" i="5" s="1"/>
  <c r="BA20" i="5"/>
  <c r="BA12" i="5"/>
  <c r="BA8" i="5"/>
  <c r="BB5" i="5"/>
  <c r="AS20" i="5"/>
  <c r="AS12" i="5"/>
  <c r="AS8" i="5"/>
  <c r="AT5" i="5"/>
  <c r="U20" i="5"/>
  <c r="U12" i="5"/>
  <c r="U8" i="5"/>
  <c r="V5" i="5"/>
  <c r="BQ20" i="5"/>
  <c r="M181" i="8" l="1"/>
  <c r="J181" i="8"/>
  <c r="AK33" i="8"/>
  <c r="AB190" i="8"/>
  <c r="AE190" i="8"/>
  <c r="J121" i="8"/>
  <c r="M121" i="8"/>
  <c r="J91" i="8"/>
  <c r="M91" i="8"/>
  <c r="J77" i="8"/>
  <c r="M77" i="8"/>
  <c r="AK122" i="8"/>
  <c r="AK43" i="8"/>
  <c r="AE114" i="8"/>
  <c r="AB114" i="8"/>
  <c r="M118" i="8"/>
  <c r="J118" i="8"/>
  <c r="AB59" i="8"/>
  <c r="AE59" i="8"/>
  <c r="J178" i="8"/>
  <c r="M178" i="8"/>
  <c r="U21" i="5"/>
  <c r="O35" i="8"/>
  <c r="AK35" i="8" s="1"/>
  <c r="AK94" i="8"/>
  <c r="J177" i="8"/>
  <c r="M177" i="8"/>
  <c r="M21" i="5"/>
  <c r="AE192" i="8"/>
  <c r="AB192" i="8"/>
  <c r="AB174" i="8"/>
  <c r="AE174" i="8"/>
  <c r="AK144" i="8"/>
  <c r="AB170" i="8"/>
  <c r="AE170" i="8"/>
  <c r="J68" i="8"/>
  <c r="M68" i="8"/>
  <c r="AB70" i="8"/>
  <c r="AE70" i="8"/>
  <c r="AK17" i="8"/>
  <c r="AK49" i="8"/>
  <c r="AK103" i="8"/>
  <c r="AK101" i="8"/>
  <c r="AK116" i="8"/>
  <c r="AK45" i="8"/>
  <c r="AK53" i="8"/>
  <c r="AK87" i="8"/>
  <c r="AK145" i="8"/>
  <c r="AK187" i="8"/>
  <c r="AK69" i="8"/>
  <c r="AK154" i="8"/>
  <c r="AK84" i="8"/>
  <c r="AK29" i="8"/>
  <c r="AK98" i="8"/>
  <c r="AK171" i="8"/>
  <c r="AK44" i="8"/>
  <c r="AK102" i="8"/>
  <c r="AK115" i="8"/>
  <c r="AK162" i="8"/>
  <c r="AK188" i="8"/>
  <c r="AK136" i="8"/>
  <c r="AK90" i="8"/>
  <c r="AK71" i="8"/>
  <c r="AK66" i="8"/>
  <c r="AK48" i="8"/>
  <c r="AK88" i="8"/>
  <c r="AK133" i="8"/>
  <c r="AK26" i="8"/>
  <c r="AK104" i="8"/>
  <c r="AK76" i="8"/>
  <c r="G30" i="8"/>
  <c r="H30" i="8" s="1"/>
  <c r="J30" i="8" s="1"/>
  <c r="O154" i="8"/>
  <c r="AK151" i="8"/>
  <c r="AK149" i="8"/>
  <c r="AK62" i="8"/>
  <c r="AK150" i="8"/>
  <c r="AK167" i="8"/>
  <c r="AK184" i="8"/>
  <c r="AK155" i="8"/>
  <c r="AK97" i="8"/>
  <c r="AK131" i="8"/>
  <c r="AK158" i="8"/>
  <c r="BA21" i="5"/>
  <c r="AW21" i="5"/>
  <c r="AS21" i="5"/>
  <c r="AO21" i="5"/>
  <c r="AK21" i="5"/>
  <c r="AG21" i="5"/>
  <c r="AC21" i="5"/>
  <c r="Y21" i="5"/>
  <c r="I21" i="5"/>
  <c r="E21" i="5"/>
  <c r="BM21" i="5"/>
  <c r="BI21" i="5"/>
  <c r="BE21" i="5"/>
  <c r="Q21" i="5"/>
  <c r="Y187" i="8"/>
  <c r="Z187" i="8" s="1"/>
  <c r="AE187" i="8" s="1"/>
  <c r="Y76" i="8"/>
  <c r="Z76" i="8" s="1"/>
  <c r="AG156" i="8"/>
  <c r="AK156" i="8" s="1"/>
  <c r="AG89" i="8"/>
  <c r="AK89" i="8" s="1"/>
  <c r="Y108" i="8"/>
  <c r="Z108" i="8" s="1"/>
  <c r="AB108" i="8" s="1"/>
  <c r="AG40" i="8"/>
  <c r="AK40" i="8" s="1"/>
  <c r="Y99" i="8"/>
  <c r="Z99" i="8" s="1"/>
  <c r="AE99" i="8" s="1"/>
  <c r="Y128" i="8"/>
  <c r="Z128" i="8" s="1"/>
  <c r="AE128" i="8" s="1"/>
  <c r="Y136" i="8"/>
  <c r="Z136" i="8" s="1"/>
  <c r="AB136" i="8" s="1"/>
  <c r="AG189" i="8"/>
  <c r="AG141" i="8"/>
  <c r="AK141" i="8" s="1"/>
  <c r="Y90" i="8"/>
  <c r="Z90" i="8" s="1"/>
  <c r="AB90" i="8" s="1"/>
  <c r="Y35" i="8"/>
  <c r="Z35" i="8" s="1"/>
  <c r="AB35" i="8" s="1"/>
  <c r="AG34" i="8"/>
  <c r="AK34" i="8" s="1"/>
  <c r="AG41" i="8"/>
  <c r="AK41" i="8" s="1"/>
  <c r="AG74" i="8"/>
  <c r="AK74" i="8" s="1"/>
  <c r="Y29" i="8"/>
  <c r="Z29" i="8" s="1"/>
  <c r="AE29" i="8" s="1"/>
  <c r="AG180" i="8"/>
  <c r="AK180" i="8" s="1"/>
  <c r="G81" i="8"/>
  <c r="H81" i="8" s="1"/>
  <c r="G96" i="8"/>
  <c r="H96" i="8" s="1"/>
  <c r="G144" i="8"/>
  <c r="H144" i="8" s="1"/>
  <c r="M144" i="8" s="1"/>
  <c r="G33" i="8"/>
  <c r="H33" i="8" s="1"/>
  <c r="M33" i="8" s="1"/>
  <c r="AG172" i="8"/>
  <c r="AK172" i="8" s="1"/>
  <c r="G61" i="8"/>
  <c r="H61" i="8" s="1"/>
  <c r="G46" i="8"/>
  <c r="H46" i="8" s="1"/>
  <c r="G117" i="8"/>
  <c r="H117" i="8" s="1"/>
  <c r="M117" i="8" s="1"/>
  <c r="G94" i="8"/>
  <c r="H94" i="8" s="1"/>
  <c r="G120" i="8"/>
  <c r="H120" i="8" s="1"/>
  <c r="G158" i="8"/>
  <c r="H158" i="8" s="1"/>
  <c r="J158" i="8" s="1"/>
  <c r="O28" i="8"/>
  <c r="AK28" i="8" s="1"/>
  <c r="O160" i="8"/>
  <c r="AK160" i="8" s="1"/>
  <c r="O126" i="8"/>
  <c r="AK126" i="8" s="1"/>
  <c r="O161" i="8"/>
  <c r="AK161" i="8" s="1"/>
  <c r="Y116" i="8"/>
  <c r="Z116" i="8" s="1"/>
  <c r="AE116" i="8" s="1"/>
  <c r="Y42" i="8"/>
  <c r="Z42" i="8" s="1"/>
  <c r="AB42" i="8" s="1"/>
  <c r="Y122" i="8"/>
  <c r="Z122" i="8" s="1"/>
  <c r="AB122" i="8" s="1"/>
  <c r="Y50" i="8"/>
  <c r="Z50" i="8" s="1"/>
  <c r="AB50" i="8" s="1"/>
  <c r="Y71" i="8"/>
  <c r="Z71" i="8" s="1"/>
  <c r="AE71" i="8" s="1"/>
  <c r="Y158" i="8"/>
  <c r="Z158" i="8" s="1"/>
  <c r="AE158" i="8" s="1"/>
  <c r="Y88" i="8"/>
  <c r="Z88" i="8" s="1"/>
  <c r="AB88" i="8" s="1"/>
  <c r="Y186" i="8"/>
  <c r="Z186" i="8" s="1"/>
  <c r="AE186" i="8" s="1"/>
  <c r="AG25" i="8"/>
  <c r="AK25" i="8" s="1"/>
  <c r="AG39" i="8"/>
  <c r="AK39" i="8" s="1"/>
  <c r="AG92" i="8"/>
  <c r="AK92" i="8" s="1"/>
  <c r="Y66" i="8"/>
  <c r="Z66" i="8" s="1"/>
  <c r="AE66" i="8" s="1"/>
  <c r="AG73" i="8"/>
  <c r="AK73" i="8" s="1"/>
  <c r="G180" i="8"/>
  <c r="H180" i="8" s="1"/>
  <c r="J180" i="8" s="1"/>
  <c r="Y27" i="8"/>
  <c r="Z27" i="8" s="1"/>
  <c r="AE27" i="8" s="1"/>
  <c r="Y97" i="8"/>
  <c r="Z97" i="8" s="1"/>
  <c r="AB97" i="8" s="1"/>
  <c r="Y26" i="8"/>
  <c r="Z26" i="8" s="1"/>
  <c r="AB26" i="8" s="1"/>
  <c r="Y32" i="8"/>
  <c r="Z32" i="8" s="1"/>
  <c r="AE32" i="8" s="1"/>
  <c r="Y36" i="8"/>
  <c r="Z36" i="8" s="1"/>
  <c r="AE36" i="8" s="1"/>
  <c r="G173" i="8"/>
  <c r="H173" i="8" s="1"/>
  <c r="J173" i="8" s="1"/>
  <c r="G55" i="8"/>
  <c r="H55" i="8" s="1"/>
  <c r="M55" i="8" s="1"/>
  <c r="G129" i="8"/>
  <c r="H129" i="8" s="1"/>
  <c r="G112" i="8"/>
  <c r="H112" i="8" s="1"/>
  <c r="G87" i="8"/>
  <c r="H87" i="8" s="1"/>
  <c r="J87" i="8" s="1"/>
  <c r="G143" i="8"/>
  <c r="H143" i="8" s="1"/>
  <c r="M143" i="8" s="1"/>
  <c r="G175" i="8"/>
  <c r="H175" i="8" s="1"/>
  <c r="G89" i="8"/>
  <c r="H89" i="8" s="1"/>
  <c r="M89" i="8" s="1"/>
  <c r="Y133" i="8"/>
  <c r="Z133" i="8" s="1"/>
  <c r="AB133" i="8" s="1"/>
  <c r="Y131" i="8"/>
  <c r="Z131" i="8" s="1"/>
  <c r="AE131" i="8" s="1"/>
  <c r="Y155" i="8"/>
  <c r="Z155" i="8" s="1"/>
  <c r="AE155" i="8" s="1"/>
  <c r="Y98" i="8"/>
  <c r="Z98" i="8" s="1"/>
  <c r="AE98" i="8" s="1"/>
  <c r="AG113" i="8"/>
  <c r="AK113" i="8" s="1"/>
  <c r="G90" i="8"/>
  <c r="H90" i="8" s="1"/>
  <c r="G185" i="8"/>
  <c r="H185" i="8" s="1"/>
  <c r="H16" i="8"/>
  <c r="O80" i="8"/>
  <c r="AK80" i="8" s="1"/>
  <c r="O63" i="8"/>
  <c r="O169" i="8"/>
  <c r="AK169" i="8" s="1"/>
  <c r="Y183" i="8"/>
  <c r="Z183" i="8" s="1"/>
  <c r="AE183" i="8" s="1"/>
  <c r="AG100" i="8"/>
  <c r="AK100" i="8" s="1"/>
  <c r="G135" i="8"/>
  <c r="H135" i="8" s="1"/>
  <c r="J135" i="8" s="1"/>
  <c r="O192" i="8"/>
  <c r="AK192" i="8" s="1"/>
  <c r="Y137" i="8"/>
  <c r="Z137" i="8" s="1"/>
  <c r="AB137" i="8" s="1"/>
  <c r="AG138" i="8"/>
  <c r="AK138" i="8" s="1"/>
  <c r="Y65" i="8"/>
  <c r="Z65" i="8" s="1"/>
  <c r="AB65" i="8" s="1"/>
  <c r="Y102" i="8"/>
  <c r="Z102" i="8" s="1"/>
  <c r="AB102" i="8" s="1"/>
  <c r="G97" i="8"/>
  <c r="H97" i="8" s="1"/>
  <c r="M97" i="8" s="1"/>
  <c r="G85" i="8"/>
  <c r="H85" i="8" s="1"/>
  <c r="M85" i="8" s="1"/>
  <c r="Y38" i="8"/>
  <c r="Z38" i="8" s="1"/>
  <c r="AB38" i="8" s="1"/>
  <c r="Y150" i="8"/>
  <c r="Z150" i="8" s="1"/>
  <c r="AB150" i="8" s="1"/>
  <c r="Y148" i="8"/>
  <c r="Z148" i="8" s="1"/>
  <c r="AB148" i="8" s="1"/>
  <c r="Y45" i="8"/>
  <c r="Z45" i="8" s="1"/>
  <c r="AE45" i="8" s="1"/>
  <c r="AG147" i="8"/>
  <c r="AK147" i="8" s="1"/>
  <c r="AG106" i="8"/>
  <c r="AK106" i="8" s="1"/>
  <c r="G93" i="8"/>
  <c r="H93" i="8" s="1"/>
  <c r="M93" i="8" s="1"/>
  <c r="Y161" i="8"/>
  <c r="Z161" i="8" s="1"/>
  <c r="AE161" i="8" s="1"/>
  <c r="Y83" i="8"/>
  <c r="Z83" i="8" s="1"/>
  <c r="AE83" i="8" s="1"/>
  <c r="Y93" i="8"/>
  <c r="Z93" i="8" s="1"/>
  <c r="AB93" i="8" s="1"/>
  <c r="AG82" i="8"/>
  <c r="AK82" i="8" s="1"/>
  <c r="Y184" i="8"/>
  <c r="Z184" i="8" s="1"/>
  <c r="AE184" i="8" s="1"/>
  <c r="AG125" i="8"/>
  <c r="AK125" i="8" s="1"/>
  <c r="AG58" i="8"/>
  <c r="AK58" i="8" s="1"/>
  <c r="Y17" i="8"/>
  <c r="Z17" i="8" s="1"/>
  <c r="AB17" i="8" s="1"/>
  <c r="Y178" i="8"/>
  <c r="Z178" i="8" s="1"/>
  <c r="AB178" i="8" s="1"/>
  <c r="Y69" i="8"/>
  <c r="Z69" i="8" s="1"/>
  <c r="AE69" i="8" s="1"/>
  <c r="AG165" i="8"/>
  <c r="AK165" i="8" s="1"/>
  <c r="Y103" i="8"/>
  <c r="Z103" i="8" s="1"/>
  <c r="AB103" i="8" s="1"/>
  <c r="Y176" i="8"/>
  <c r="Z176" i="8" s="1"/>
  <c r="AE176" i="8" s="1"/>
  <c r="Y115" i="8"/>
  <c r="Z115" i="8" s="1"/>
  <c r="AE115" i="8" s="1"/>
  <c r="Y49" i="8"/>
  <c r="Z49" i="8" s="1"/>
  <c r="AE49" i="8" s="1"/>
  <c r="Y153" i="8"/>
  <c r="Z153" i="8" s="1"/>
  <c r="AE153" i="8" s="1"/>
  <c r="AG23" i="8"/>
  <c r="AK23" i="8" s="1"/>
  <c r="G123" i="8"/>
  <c r="H123" i="8" s="1"/>
  <c r="J123" i="8" s="1"/>
  <c r="G172" i="8"/>
  <c r="H172" i="8" s="1"/>
  <c r="M172" i="8" s="1"/>
  <c r="G136" i="8"/>
  <c r="H136" i="8" s="1"/>
  <c r="M136" i="8" s="1"/>
  <c r="G141" i="8"/>
  <c r="H141" i="8" s="1"/>
  <c r="M141" i="8" s="1"/>
  <c r="Y33" i="8"/>
  <c r="Z33" i="8" s="1"/>
  <c r="AE33" i="8" s="1"/>
  <c r="Y162" i="8"/>
  <c r="Z162" i="8" s="1"/>
  <c r="AE162" i="8" s="1"/>
  <c r="Y55" i="8"/>
  <c r="Z55" i="8" s="1"/>
  <c r="AB55" i="8" s="1"/>
  <c r="Y188" i="8"/>
  <c r="Z188" i="8" s="1"/>
  <c r="AB188" i="8" s="1"/>
  <c r="Y127" i="8"/>
  <c r="Z127" i="8" s="1"/>
  <c r="AB127" i="8" s="1"/>
  <c r="Y101" i="8"/>
  <c r="Z101" i="8" s="1"/>
  <c r="AB101" i="8" s="1"/>
  <c r="AG107" i="8"/>
  <c r="AK107" i="8" s="1"/>
  <c r="G34" i="8"/>
  <c r="H34" i="8" s="1"/>
  <c r="M34" i="8" s="1"/>
  <c r="Y140" i="8"/>
  <c r="Z140" i="8" s="1"/>
  <c r="AE140" i="8" s="1"/>
  <c r="Y22" i="8"/>
  <c r="Z22" i="8" s="1"/>
  <c r="AB22" i="8" s="1"/>
  <c r="Y68" i="8"/>
  <c r="Z68" i="8" s="1"/>
  <c r="AB68" i="8" s="1"/>
  <c r="AG191" i="8"/>
  <c r="AK191" i="8" s="1"/>
  <c r="G64" i="8"/>
  <c r="H64" i="8" s="1"/>
  <c r="M64" i="8" s="1"/>
  <c r="G165" i="8"/>
  <c r="H165" i="8" s="1"/>
  <c r="J165" i="8" s="1"/>
  <c r="Y85" i="8"/>
  <c r="Z85" i="8" s="1"/>
  <c r="AE85" i="8" s="1"/>
  <c r="Y168" i="8"/>
  <c r="Z168" i="8" s="1"/>
  <c r="AB168" i="8" s="1"/>
  <c r="Y96" i="8"/>
  <c r="Z96" i="8" s="1"/>
  <c r="AE96" i="8" s="1"/>
  <c r="Y84" i="8"/>
  <c r="Z84" i="8" s="1"/>
  <c r="AE84" i="8" s="1"/>
  <c r="Y20" i="8"/>
  <c r="Z20" i="8" s="1"/>
  <c r="AB20" i="8" s="1"/>
  <c r="AG123" i="8"/>
  <c r="AK123" i="8" s="1"/>
  <c r="G83" i="8"/>
  <c r="H83" i="8" s="1"/>
  <c r="J83" i="8" s="1"/>
  <c r="G73" i="8"/>
  <c r="H73" i="8" s="1"/>
  <c r="J73" i="8" s="1"/>
  <c r="Y31" i="8"/>
  <c r="Z31" i="8" s="1"/>
  <c r="AB31" i="8" s="1"/>
  <c r="Y121" i="8"/>
  <c r="Z121" i="8" s="1"/>
  <c r="AB121" i="8" s="1"/>
  <c r="AG56" i="8"/>
  <c r="AK56" i="8" s="1"/>
  <c r="Y43" i="8"/>
  <c r="Z43" i="8" s="1"/>
  <c r="AB43" i="8" s="1"/>
  <c r="Y146" i="8"/>
  <c r="Z146" i="8" s="1"/>
  <c r="AE146" i="8" s="1"/>
  <c r="Y130" i="8"/>
  <c r="Z130" i="8" s="1"/>
  <c r="AE130" i="8" s="1"/>
  <c r="Y167" i="8"/>
  <c r="Z167" i="8" s="1"/>
  <c r="AE167" i="8" s="1"/>
  <c r="Y80" i="8"/>
  <c r="Z80" i="8" s="1"/>
  <c r="AB80" i="8" s="1"/>
  <c r="AG173" i="8"/>
  <c r="AK173" i="8" s="1"/>
  <c r="Y152" i="8"/>
  <c r="Z152" i="8" s="1"/>
  <c r="AE152" i="8" s="1"/>
  <c r="AG124" i="8"/>
  <c r="AK124" i="8" s="1"/>
  <c r="Y119" i="8"/>
  <c r="Z119" i="8" s="1"/>
  <c r="AE119" i="8" s="1"/>
  <c r="Y185" i="8"/>
  <c r="Z185" i="8" s="1"/>
  <c r="AB185" i="8" s="1"/>
  <c r="Y104" i="8"/>
  <c r="Z104" i="8" s="1"/>
  <c r="AE104" i="8" s="1"/>
  <c r="Y87" i="8"/>
  <c r="Z87" i="8" s="1"/>
  <c r="AE87" i="8" s="1"/>
  <c r="Y181" i="8"/>
  <c r="Z181" i="8" s="1"/>
  <c r="AE181" i="8" s="1"/>
  <c r="Y64" i="8"/>
  <c r="Z64" i="8" s="1"/>
  <c r="AB64" i="8" s="1"/>
  <c r="AG24" i="8"/>
  <c r="AK24" i="8" s="1"/>
  <c r="M71" i="8"/>
  <c r="Y81" i="8"/>
  <c r="Z81" i="8" s="1"/>
  <c r="AB81" i="8" s="1"/>
  <c r="Y159" i="8"/>
  <c r="Z159" i="8" s="1"/>
  <c r="AE159" i="8" s="1"/>
  <c r="Y86" i="8"/>
  <c r="Z86" i="8" s="1"/>
  <c r="AB86" i="8" s="1"/>
  <c r="Y134" i="8"/>
  <c r="Z134" i="8" s="1"/>
  <c r="AB134" i="8" s="1"/>
  <c r="Y79" i="8"/>
  <c r="Z79" i="8" s="1"/>
  <c r="AB79" i="8" s="1"/>
  <c r="Y169" i="8"/>
  <c r="Z169" i="8" s="1"/>
  <c r="AE169" i="8" s="1"/>
  <c r="Y62" i="8"/>
  <c r="Z62" i="8" s="1"/>
  <c r="AB62" i="8" s="1"/>
  <c r="Y28" i="8"/>
  <c r="Z28" i="8" s="1"/>
  <c r="AB28" i="8" s="1"/>
  <c r="M109" i="8"/>
  <c r="M170" i="8"/>
  <c r="Y160" i="8"/>
  <c r="Z160" i="8" s="1"/>
  <c r="AB160" i="8" s="1"/>
  <c r="Y145" i="8"/>
  <c r="Z145" i="8" s="1"/>
  <c r="AE145" i="8" s="1"/>
  <c r="AG57" i="8"/>
  <c r="AK57" i="8" s="1"/>
  <c r="J114" i="8"/>
  <c r="Y177" i="8"/>
  <c r="Z177" i="8" s="1"/>
  <c r="AB177" i="8" s="1"/>
  <c r="Y143" i="8"/>
  <c r="Z143" i="8" s="1"/>
  <c r="AE143" i="8" s="1"/>
  <c r="Y51" i="8"/>
  <c r="Z51" i="8" s="1"/>
  <c r="AB51" i="8" s="1"/>
  <c r="Y193" i="8"/>
  <c r="Z193" i="8" s="1"/>
  <c r="AB193" i="8" s="1"/>
  <c r="J44" i="8"/>
  <c r="Y44" i="8"/>
  <c r="Z44" i="8" s="1"/>
  <c r="AE44" i="8" s="1"/>
  <c r="Y72" i="8"/>
  <c r="Z72" i="8" s="1"/>
  <c r="AE72" i="8" s="1"/>
  <c r="AG105" i="8"/>
  <c r="AK105" i="8" s="1"/>
  <c r="AG47" i="8"/>
  <c r="AK47" i="8" s="1"/>
  <c r="AG132" i="8"/>
  <c r="AK132" i="8" s="1"/>
  <c r="AG91" i="8"/>
  <c r="AK91" i="8" s="1"/>
  <c r="J106" i="8"/>
  <c r="M161" i="8"/>
  <c r="G116" i="8"/>
  <c r="H116" i="8" s="1"/>
  <c r="J116" i="8" s="1"/>
  <c r="Y94" i="8"/>
  <c r="Z94" i="8" s="1"/>
  <c r="AE94" i="8" s="1"/>
  <c r="Y110" i="8"/>
  <c r="Z110" i="8" s="1"/>
  <c r="AB110" i="8" s="1"/>
  <c r="Y67" i="8"/>
  <c r="Z67" i="8" s="1"/>
  <c r="AE67" i="8" s="1"/>
  <c r="Y149" i="8"/>
  <c r="Z149" i="8" s="1"/>
  <c r="AE149" i="8" s="1"/>
  <c r="Y151" i="8"/>
  <c r="Z151" i="8" s="1"/>
  <c r="AB151" i="8" s="1"/>
  <c r="Y61" i="8"/>
  <c r="Z61" i="8" s="1"/>
  <c r="AB61" i="8" s="1"/>
  <c r="J149" i="8"/>
  <c r="M43" i="8"/>
  <c r="M69" i="8"/>
  <c r="Y144" i="8"/>
  <c r="Z144" i="8" s="1"/>
  <c r="AB144" i="8" s="1"/>
  <c r="Y95" i="8"/>
  <c r="Z95" i="8" s="1"/>
  <c r="AE95" i="8" s="1"/>
  <c r="Y52" i="8"/>
  <c r="Z52" i="8" s="1"/>
  <c r="AE52" i="8" s="1"/>
  <c r="M48" i="8"/>
  <c r="M63" i="8"/>
  <c r="AB118" i="8"/>
  <c r="AE118" i="8"/>
  <c r="AE78" i="8"/>
  <c r="AB78" i="8"/>
  <c r="AE164" i="8"/>
  <c r="AB164" i="8"/>
  <c r="AE182" i="8"/>
  <c r="AB182" i="8"/>
  <c r="AE75" i="8"/>
  <c r="AB75" i="8"/>
  <c r="AE163" i="8"/>
  <c r="AB163" i="8"/>
  <c r="AE53" i="8"/>
  <c r="AB53" i="8"/>
  <c r="AE120" i="8"/>
  <c r="AB120" i="8"/>
  <c r="M145" i="8"/>
  <c r="M40" i="8"/>
  <c r="M150" i="8"/>
  <c r="J166" i="8"/>
  <c r="J28" i="8"/>
  <c r="M104" i="8"/>
  <c r="AB30" i="8"/>
  <c r="AE30" i="8"/>
  <c r="AE48" i="8"/>
  <c r="AB48" i="8"/>
  <c r="AE117" i="8"/>
  <c r="AB117" i="8"/>
  <c r="AE136" i="8"/>
  <c r="AE111" i="8"/>
  <c r="AB111" i="8"/>
  <c r="AE135" i="8"/>
  <c r="AB135" i="8"/>
  <c r="AE25" i="8"/>
  <c r="AB25" i="8"/>
  <c r="AE56" i="8"/>
  <c r="AB56" i="8"/>
  <c r="AB89" i="8"/>
  <c r="AE89" i="8"/>
  <c r="AE123" i="8"/>
  <c r="AB123" i="8"/>
  <c r="AB154" i="8"/>
  <c r="AE154" i="8"/>
  <c r="AB189" i="8"/>
  <c r="AE189" i="8"/>
  <c r="AB39" i="8"/>
  <c r="AE39" i="8"/>
  <c r="AE74" i="8"/>
  <c r="AB74" i="8"/>
  <c r="AB105" i="8"/>
  <c r="AE105" i="8"/>
  <c r="AE139" i="8"/>
  <c r="AB139" i="8"/>
  <c r="AB171" i="8"/>
  <c r="AE171" i="8"/>
  <c r="AE34" i="8"/>
  <c r="AB34" i="8"/>
  <c r="AE100" i="8"/>
  <c r="AB100" i="8"/>
  <c r="AE132" i="8"/>
  <c r="AB132" i="8"/>
  <c r="AB165" i="8"/>
  <c r="AE165" i="8"/>
  <c r="AE24" i="8"/>
  <c r="AB24" i="8"/>
  <c r="AB58" i="8"/>
  <c r="AE58" i="8"/>
  <c r="AE91" i="8"/>
  <c r="AB91" i="8"/>
  <c r="AE125" i="8"/>
  <c r="AB125" i="8"/>
  <c r="AE156" i="8"/>
  <c r="AB156" i="8"/>
  <c r="J45" i="8"/>
  <c r="M171" i="8"/>
  <c r="J88" i="8"/>
  <c r="M18" i="8"/>
  <c r="J127" i="8"/>
  <c r="M92" i="8"/>
  <c r="M126" i="8"/>
  <c r="Y46" i="8"/>
  <c r="Z46" i="8" s="1"/>
  <c r="Y112" i="8"/>
  <c r="Z112" i="8" s="1"/>
  <c r="Y179" i="8"/>
  <c r="Z179" i="8" s="1"/>
  <c r="Y129" i="8"/>
  <c r="Z129" i="8" s="1"/>
  <c r="Y21" i="8"/>
  <c r="Z21" i="8" s="1"/>
  <c r="AB109" i="8"/>
  <c r="AE109" i="8"/>
  <c r="AE175" i="8"/>
  <c r="AB175" i="8"/>
  <c r="AB18" i="8"/>
  <c r="AE18" i="8"/>
  <c r="Y60" i="8"/>
  <c r="Z60" i="8" s="1"/>
  <c r="Y126" i="8"/>
  <c r="Z126" i="8" s="1"/>
  <c r="Y194" i="8"/>
  <c r="Z194" i="8" s="1"/>
  <c r="Y77" i="8"/>
  <c r="Z77" i="8" s="1"/>
  <c r="Y142" i="8"/>
  <c r="Z142" i="8" s="1"/>
  <c r="Y37" i="8"/>
  <c r="Z37" i="8" s="1"/>
  <c r="AE54" i="8"/>
  <c r="AB54" i="8"/>
  <c r="AB166" i="8"/>
  <c r="AE166" i="8"/>
  <c r="AE41" i="8"/>
  <c r="AB41" i="8"/>
  <c r="AB76" i="8"/>
  <c r="AE76" i="8"/>
  <c r="AE107" i="8"/>
  <c r="AB107" i="8"/>
  <c r="AE141" i="8"/>
  <c r="AB141" i="8"/>
  <c r="AE173" i="8"/>
  <c r="AB173" i="8"/>
  <c r="AB23" i="8"/>
  <c r="AE23" i="8"/>
  <c r="AE57" i="8"/>
  <c r="AB57" i="8"/>
  <c r="AB92" i="8"/>
  <c r="AE92" i="8"/>
  <c r="AE124" i="8"/>
  <c r="AB124" i="8"/>
  <c r="AE191" i="8"/>
  <c r="AB191" i="8"/>
  <c r="AB47" i="8"/>
  <c r="AE47" i="8"/>
  <c r="AE82" i="8"/>
  <c r="AB82" i="8"/>
  <c r="AB113" i="8"/>
  <c r="AE113" i="8"/>
  <c r="AE147" i="8"/>
  <c r="AB147" i="8"/>
  <c r="AE180" i="8"/>
  <c r="AB180" i="8"/>
  <c r="AE40" i="8"/>
  <c r="AB40" i="8"/>
  <c r="AB73" i="8"/>
  <c r="AE73" i="8"/>
  <c r="AE106" i="8"/>
  <c r="AB106" i="8"/>
  <c r="AB138" i="8"/>
  <c r="AE138" i="8"/>
  <c r="AE172" i="8"/>
  <c r="AB172" i="8"/>
  <c r="J192" i="8"/>
  <c r="J51" i="8"/>
  <c r="J102" i="8"/>
  <c r="M47" i="8"/>
  <c r="J95" i="8"/>
  <c r="M187" i="8"/>
  <c r="J122" i="8"/>
  <c r="M39" i="8"/>
  <c r="J154" i="8"/>
  <c r="J174" i="8"/>
  <c r="M135" i="8"/>
  <c r="J131" i="8"/>
  <c r="M70" i="8"/>
  <c r="M57" i="8"/>
  <c r="J164" i="8"/>
  <c r="J98" i="8"/>
  <c r="M24" i="8"/>
  <c r="J29" i="8"/>
  <c r="J151" i="8"/>
  <c r="M101" i="8"/>
  <c r="J167" i="8"/>
  <c r="J105" i="8"/>
  <c r="J66" i="8"/>
  <c r="M188" i="8"/>
  <c r="J60" i="8"/>
  <c r="M100" i="8"/>
  <c r="M80" i="8"/>
  <c r="J169" i="8"/>
  <c r="J115" i="8"/>
  <c r="J17" i="8"/>
  <c r="M156" i="8"/>
  <c r="M49" i="8"/>
  <c r="J184" i="8"/>
  <c r="J62" i="8"/>
  <c r="M146" i="8"/>
  <c r="J103" i="8"/>
  <c r="M35" i="8"/>
  <c r="J160" i="8"/>
  <c r="J191" i="8"/>
  <c r="J162" i="8"/>
  <c r="M147" i="8"/>
  <c r="J53" i="8"/>
  <c r="J163" i="8"/>
  <c r="M65" i="8"/>
  <c r="M190" i="8"/>
  <c r="J38" i="8"/>
  <c r="M84" i="8"/>
  <c r="M193" i="8"/>
  <c r="M133" i="8"/>
  <c r="J26" i="8"/>
  <c r="M107" i="8"/>
  <c r="J111" i="8"/>
  <c r="J50" i="8"/>
  <c r="J119" i="8"/>
  <c r="M119" i="8"/>
  <c r="J155" i="8"/>
  <c r="M155" i="8"/>
  <c r="J32" i="8"/>
  <c r="M32" i="8"/>
  <c r="J120" i="8"/>
  <c r="M120" i="8"/>
  <c r="M124" i="8"/>
  <c r="J124" i="8"/>
  <c r="M72" i="8"/>
  <c r="J72" i="8"/>
  <c r="M61" i="8"/>
  <c r="J61" i="8"/>
  <c r="J46" i="8"/>
  <c r="M46" i="8"/>
  <c r="M23" i="8"/>
  <c r="J23" i="8"/>
  <c r="J152" i="8"/>
  <c r="M152" i="8"/>
  <c r="M182" i="8"/>
  <c r="J182" i="8"/>
  <c r="M176" i="8"/>
  <c r="J176" i="8"/>
  <c r="M140" i="8"/>
  <c r="J140" i="8"/>
  <c r="M138" i="8"/>
  <c r="J138" i="8"/>
  <c r="J90" i="8"/>
  <c r="M90" i="8"/>
  <c r="M112" i="8"/>
  <c r="J112" i="8"/>
  <c r="J185" i="8"/>
  <c r="M185" i="8"/>
  <c r="M19" i="8"/>
  <c r="J19" i="8"/>
  <c r="M159" i="8"/>
  <c r="J159" i="8"/>
  <c r="J76" i="8"/>
  <c r="M76" i="8"/>
  <c r="J175" i="8"/>
  <c r="M175" i="8"/>
  <c r="M130" i="8"/>
  <c r="J130" i="8"/>
  <c r="M56" i="8"/>
  <c r="J56" i="8"/>
  <c r="M42" i="8"/>
  <c r="J42" i="8"/>
  <c r="J179" i="8"/>
  <c r="M179" i="8"/>
  <c r="M74" i="8"/>
  <c r="J74" i="8"/>
  <c r="J52" i="8"/>
  <c r="M52" i="8"/>
  <c r="M137" i="8"/>
  <c r="J137" i="8"/>
  <c r="J157" i="8"/>
  <c r="M157" i="8"/>
  <c r="M25" i="8"/>
  <c r="J25" i="8"/>
  <c r="M82" i="8"/>
  <c r="J82" i="8"/>
  <c r="M134" i="8"/>
  <c r="J134" i="8"/>
  <c r="M113" i="8"/>
  <c r="J113" i="8"/>
  <c r="M81" i="8"/>
  <c r="J81" i="8"/>
  <c r="J75" i="8"/>
  <c r="M75" i="8"/>
  <c r="J132" i="8"/>
  <c r="M132" i="8"/>
  <c r="M13" i="8"/>
  <c r="J13" i="8"/>
  <c r="M59" i="8"/>
  <c r="J59" i="8"/>
  <c r="M110" i="8"/>
  <c r="J110" i="8"/>
  <c r="M148" i="8"/>
  <c r="J148" i="8"/>
  <c r="M27" i="8"/>
  <c r="J27" i="8"/>
  <c r="M31" i="8"/>
  <c r="J31" i="8"/>
  <c r="M36" i="8"/>
  <c r="J36" i="8"/>
  <c r="M41" i="8"/>
  <c r="J41" i="8"/>
  <c r="M94" i="8"/>
  <c r="J94" i="8"/>
  <c r="M129" i="8"/>
  <c r="J129" i="8"/>
  <c r="M20" i="8"/>
  <c r="J20" i="8"/>
  <c r="M22" i="8"/>
  <c r="J22" i="8"/>
  <c r="M16" i="8"/>
  <c r="J16" i="8"/>
  <c r="M108" i="8"/>
  <c r="J108" i="8"/>
  <c r="M21" i="8"/>
  <c r="J21" i="8"/>
  <c r="M37" i="8"/>
  <c r="J37" i="8"/>
  <c r="M125" i="8"/>
  <c r="J125" i="8"/>
  <c r="M67" i="8"/>
  <c r="J67" i="8"/>
  <c r="J186" i="8"/>
  <c r="M186" i="8"/>
  <c r="M79" i="8"/>
  <c r="J79" i="8"/>
  <c r="M96" i="8"/>
  <c r="J96" i="8"/>
  <c r="M128" i="8"/>
  <c r="J128" i="8"/>
  <c r="M86" i="8"/>
  <c r="J86" i="8"/>
  <c r="M58" i="8"/>
  <c r="J58" i="8"/>
  <c r="M183" i="8"/>
  <c r="J183" i="8"/>
  <c r="M168" i="8"/>
  <c r="J168" i="8"/>
  <c r="M139" i="8"/>
  <c r="J139" i="8"/>
  <c r="M99" i="8"/>
  <c r="J99" i="8"/>
  <c r="M153" i="8"/>
  <c r="J153" i="8"/>
  <c r="M78" i="8"/>
  <c r="J78" i="8"/>
  <c r="BQ12" i="5"/>
  <c r="BQ21" i="5" s="1"/>
  <c r="BR5" i="5"/>
  <c r="BQ8" i="5"/>
  <c r="M30" i="8" l="1"/>
  <c r="N13" i="8"/>
  <c r="F8" i="8" s="1"/>
  <c r="J143" i="8"/>
  <c r="J144" i="8"/>
  <c r="J55" i="8"/>
  <c r="M158" i="8"/>
  <c r="J34" i="8"/>
  <c r="M173" i="8"/>
  <c r="AE108" i="8"/>
  <c r="M180" i="8"/>
  <c r="AE102" i="8"/>
  <c r="AB187" i="8"/>
  <c r="AB128" i="8"/>
  <c r="AE88" i="8"/>
  <c r="AE90" i="8"/>
  <c r="AB99" i="8"/>
  <c r="AB27" i="8"/>
  <c r="AB66" i="8"/>
  <c r="AB49" i="8"/>
  <c r="AE50" i="8"/>
  <c r="AE178" i="8"/>
  <c r="AB32" i="8"/>
  <c r="AB176" i="8"/>
  <c r="AE65" i="8"/>
  <c r="AB158" i="8"/>
  <c r="AB83" i="8"/>
  <c r="AE168" i="8"/>
  <c r="AB131" i="8"/>
  <c r="AE38" i="8"/>
  <c r="AE188" i="8"/>
  <c r="AE42" i="8"/>
  <c r="AB36" i="8"/>
  <c r="AB155" i="8"/>
  <c r="AE122" i="8"/>
  <c r="AE35" i="8"/>
  <c r="AE148" i="8"/>
  <c r="AB183" i="8"/>
  <c r="AE137" i="8"/>
  <c r="AB29" i="8"/>
  <c r="AB98" i="8"/>
  <c r="AB186" i="8"/>
  <c r="J97" i="8"/>
  <c r="J93" i="8"/>
  <c r="AE97" i="8"/>
  <c r="J89" i="8"/>
  <c r="AB104" i="8"/>
  <c r="AE64" i="8"/>
  <c r="AE121" i="8"/>
  <c r="AE55" i="8"/>
  <c r="AB184" i="8"/>
  <c r="AE133" i="8"/>
  <c r="J85" i="8"/>
  <c r="J33" i="8"/>
  <c r="AB71" i="8"/>
  <c r="AE26" i="8"/>
  <c r="AB116" i="8"/>
  <c r="J141" i="8"/>
  <c r="J136" i="8"/>
  <c r="M87" i="8"/>
  <c r="J117" i="8"/>
  <c r="AB85" i="8"/>
  <c r="AB45" i="8"/>
  <c r="AE31" i="8"/>
  <c r="AE103" i="8"/>
  <c r="AE17" i="8"/>
  <c r="AE79" i="8"/>
  <c r="AB146" i="8"/>
  <c r="AB153" i="8"/>
  <c r="AE20" i="8"/>
  <c r="AB161" i="8"/>
  <c r="AE185" i="8"/>
  <c r="AB181" i="8"/>
  <c r="AB96" i="8"/>
  <c r="AE127" i="8"/>
  <c r="AB140" i="8"/>
  <c r="M83" i="8"/>
  <c r="AE62" i="8"/>
  <c r="AE86" i="8"/>
  <c r="AB67" i="8"/>
  <c r="M123" i="8"/>
  <c r="J64" i="8"/>
  <c r="AB167" i="8"/>
  <c r="AB69" i="8"/>
  <c r="AB87" i="8"/>
  <c r="AB115" i="8"/>
  <c r="AE93" i="8"/>
  <c r="AE68" i="8"/>
  <c r="AB33" i="8"/>
  <c r="AE160" i="8"/>
  <c r="AE150" i="8"/>
  <c r="AE144" i="8"/>
  <c r="AB145" i="8"/>
  <c r="J172" i="8"/>
  <c r="AE101" i="8"/>
  <c r="AE22" i="8"/>
  <c r="AB149" i="8"/>
  <c r="M165" i="8"/>
  <c r="AE80" i="8"/>
  <c r="AB162" i="8"/>
  <c r="AB84" i="8"/>
  <c r="AE43" i="8"/>
  <c r="AE28" i="8"/>
  <c r="M73" i="8"/>
  <c r="AB119" i="8"/>
  <c r="AB44" i="8"/>
  <c r="AB130" i="8"/>
  <c r="AB152" i="8"/>
  <c r="AE81" i="8"/>
  <c r="AE134" i="8"/>
  <c r="AB159" i="8"/>
  <c r="AB169" i="8"/>
  <c r="AE110" i="8"/>
  <c r="AE61" i="8"/>
  <c r="M116" i="8"/>
  <c r="AB143" i="8"/>
  <c r="AB95" i="8"/>
  <c r="AE193" i="8"/>
  <c r="AE177" i="8"/>
  <c r="AE51" i="8"/>
  <c r="AB94" i="8"/>
  <c r="AE151" i="8"/>
  <c r="AB72" i="8"/>
  <c r="AB52" i="8"/>
  <c r="AB60" i="8"/>
  <c r="AE60" i="8"/>
  <c r="AE21" i="8"/>
  <c r="AB21" i="8"/>
  <c r="AB46" i="8"/>
  <c r="AE46" i="8"/>
  <c r="AE194" i="8"/>
  <c r="AB194" i="8"/>
  <c r="AE142" i="8"/>
  <c r="AB142" i="8"/>
  <c r="AB112" i="8"/>
  <c r="AE112" i="8"/>
  <c r="AB77" i="8"/>
  <c r="AE77" i="8"/>
  <c r="AE129" i="8"/>
  <c r="AB129" i="8"/>
  <c r="AE37" i="8"/>
  <c r="AB37" i="8"/>
  <c r="AE126" i="8"/>
  <c r="AB126" i="8"/>
  <c r="AB179" i="8"/>
  <c r="AE179" i="8"/>
  <c r="BG20" i="5"/>
  <c r="BH20" i="5" s="1"/>
  <c r="BK20" i="5"/>
  <c r="BL20" i="5" s="1"/>
  <c r="AU20" i="5"/>
  <c r="AV20" i="5" s="1"/>
  <c r="O20" i="5"/>
  <c r="P20" i="5" s="1"/>
  <c r="K20" i="5"/>
  <c r="L20" i="5" s="1"/>
  <c r="AA20" i="5"/>
  <c r="AB20" i="5" s="1"/>
  <c r="AB21" i="5" s="1"/>
  <c r="AM20" i="5"/>
  <c r="AN20" i="5" s="1"/>
  <c r="AI20" i="5"/>
  <c r="AJ20" i="5" s="1"/>
  <c r="G20" i="5"/>
  <c r="H20" i="5" s="1"/>
  <c r="C20" i="5"/>
  <c r="D20" i="5" s="1"/>
  <c r="W20" i="5"/>
  <c r="X20" i="5" s="1"/>
  <c r="AE20" i="5"/>
  <c r="AF20" i="5" s="1"/>
  <c r="BC20" i="5"/>
  <c r="BD20" i="5" s="1"/>
  <c r="AY20" i="5"/>
  <c r="AZ20" i="5" s="1"/>
  <c r="AQ20" i="5"/>
  <c r="AR20" i="5" s="1"/>
  <c r="S20" i="5"/>
  <c r="T20" i="5" s="1"/>
  <c r="BO20" i="5"/>
  <c r="BP20" i="5" s="1"/>
  <c r="BG12" i="5"/>
  <c r="BH12" i="5" s="1"/>
  <c r="BJ12" i="5" s="1"/>
  <c r="BK12" i="5"/>
  <c r="BL12" i="5" s="1"/>
  <c r="BN12" i="5" s="1"/>
  <c r="AU12" i="5"/>
  <c r="AV12" i="5" s="1"/>
  <c r="AX12" i="5" s="1"/>
  <c r="O12" i="5"/>
  <c r="P12" i="5" s="1"/>
  <c r="R12" i="5" s="1"/>
  <c r="K12" i="5"/>
  <c r="L12" i="5" s="1"/>
  <c r="N12" i="5" s="1"/>
  <c r="AA12" i="5"/>
  <c r="AB12" i="5" s="1"/>
  <c r="AD12" i="5" s="1"/>
  <c r="AM12" i="5"/>
  <c r="AN12" i="5" s="1"/>
  <c r="AP12" i="5" s="1"/>
  <c r="AI12" i="5"/>
  <c r="AJ12" i="5" s="1"/>
  <c r="AL12" i="5" s="1"/>
  <c r="G12" i="5"/>
  <c r="H12" i="5" s="1"/>
  <c r="J12" i="5" s="1"/>
  <c r="C12" i="5"/>
  <c r="D12" i="5" s="1"/>
  <c r="F12" i="5" s="1"/>
  <c r="W12" i="5"/>
  <c r="X12" i="5" s="1"/>
  <c r="Z12" i="5" s="1"/>
  <c r="AE12" i="5"/>
  <c r="AF12" i="5" s="1"/>
  <c r="AH12" i="5" s="1"/>
  <c r="BC12" i="5"/>
  <c r="BD12" i="5" s="1"/>
  <c r="BF12" i="5" s="1"/>
  <c r="AY12" i="5"/>
  <c r="AZ12" i="5" s="1"/>
  <c r="BB12" i="5" s="1"/>
  <c r="AQ12" i="5"/>
  <c r="AR12" i="5" s="1"/>
  <c r="AT12" i="5" s="1"/>
  <c r="S12" i="5"/>
  <c r="T12" i="5" s="1"/>
  <c r="V12" i="5" s="1"/>
  <c r="BO12" i="5"/>
  <c r="BP12" i="5" s="1"/>
  <c r="BH19" i="5"/>
  <c r="BJ19" i="5" s="1"/>
  <c r="BH18" i="5"/>
  <c r="BJ18" i="5" s="1"/>
  <c r="BH17" i="5"/>
  <c r="BJ17" i="5" s="1"/>
  <c r="BH16" i="5"/>
  <c r="BJ16" i="5" s="1"/>
  <c r="BH15" i="5"/>
  <c r="BJ15" i="5" s="1"/>
  <c r="BH14" i="5"/>
  <c r="BJ14" i="5" s="1"/>
  <c r="BH13" i="5"/>
  <c r="BJ13" i="5" s="1"/>
  <c r="BH11" i="5"/>
  <c r="BH9" i="5"/>
  <c r="BG8" i="5"/>
  <c r="BJ8" i="5" s="1"/>
  <c r="BL19" i="5"/>
  <c r="BN19" i="5" s="1"/>
  <c r="BL18" i="5"/>
  <c r="BN18" i="5" s="1"/>
  <c r="BL17" i="5"/>
  <c r="BN17" i="5" s="1"/>
  <c r="BL16" i="5"/>
  <c r="BN16" i="5" s="1"/>
  <c r="BL15" i="5"/>
  <c r="BN15" i="5" s="1"/>
  <c r="BL14" i="5"/>
  <c r="BN14" i="5" s="1"/>
  <c r="BL13" i="5"/>
  <c r="BN13" i="5" s="1"/>
  <c r="BL11" i="5"/>
  <c r="BL9" i="5"/>
  <c r="BK8" i="5"/>
  <c r="BN8" i="5" s="1"/>
  <c r="AV19" i="5"/>
  <c r="AX19" i="5" s="1"/>
  <c r="AV18" i="5"/>
  <c r="AX18" i="5" s="1"/>
  <c r="AV17" i="5"/>
  <c r="AX17" i="5" s="1"/>
  <c r="AV16" i="5"/>
  <c r="AX16" i="5" s="1"/>
  <c r="AV15" i="5"/>
  <c r="AX15" i="5" s="1"/>
  <c r="AV14" i="5"/>
  <c r="AX14" i="5" s="1"/>
  <c r="AV13" i="5"/>
  <c r="AX13" i="5" s="1"/>
  <c r="AV11" i="5"/>
  <c r="AV9" i="5"/>
  <c r="AU8" i="5"/>
  <c r="AX8" i="5" s="1"/>
  <c r="P19" i="5"/>
  <c r="R19" i="5" s="1"/>
  <c r="P18" i="5"/>
  <c r="R18" i="5" s="1"/>
  <c r="P17" i="5"/>
  <c r="R17" i="5" s="1"/>
  <c r="P16" i="5"/>
  <c r="R16" i="5" s="1"/>
  <c r="P15" i="5"/>
  <c r="R15" i="5" s="1"/>
  <c r="P14" i="5"/>
  <c r="R14" i="5" s="1"/>
  <c r="P13" i="5"/>
  <c r="R13" i="5" s="1"/>
  <c r="P11" i="5"/>
  <c r="P9" i="5"/>
  <c r="O8" i="5"/>
  <c r="R8" i="5" s="1"/>
  <c r="L19" i="5"/>
  <c r="N19" i="5" s="1"/>
  <c r="L18" i="5"/>
  <c r="N18" i="5" s="1"/>
  <c r="L17" i="5"/>
  <c r="N17" i="5" s="1"/>
  <c r="L16" i="5"/>
  <c r="N16" i="5" s="1"/>
  <c r="L15" i="5"/>
  <c r="N15" i="5" s="1"/>
  <c r="L14" i="5"/>
  <c r="N14" i="5" s="1"/>
  <c r="L13" i="5"/>
  <c r="N13" i="5" s="1"/>
  <c r="L11" i="5"/>
  <c r="L9" i="5"/>
  <c r="K8" i="5"/>
  <c r="N8" i="5" s="1"/>
  <c r="AB19" i="5"/>
  <c r="AD19" i="5" s="1"/>
  <c r="AB18" i="5"/>
  <c r="AD18" i="5" s="1"/>
  <c r="AB17" i="5"/>
  <c r="AD17" i="5" s="1"/>
  <c r="AB16" i="5"/>
  <c r="AD16" i="5" s="1"/>
  <c r="AB15" i="5"/>
  <c r="AD15" i="5" s="1"/>
  <c r="AB14" i="5"/>
  <c r="AD14" i="5" s="1"/>
  <c r="AB13" i="5"/>
  <c r="AD13" i="5" s="1"/>
  <c r="AB11" i="5"/>
  <c r="AB9" i="5"/>
  <c r="AA8" i="5"/>
  <c r="AD8" i="5" s="1"/>
  <c r="AN19" i="5"/>
  <c r="AP19" i="5" s="1"/>
  <c r="AN18" i="5"/>
  <c r="AP18" i="5" s="1"/>
  <c r="AN17" i="5"/>
  <c r="AP17" i="5" s="1"/>
  <c r="AN16" i="5"/>
  <c r="AP16" i="5" s="1"/>
  <c r="AN15" i="5"/>
  <c r="AP15" i="5" s="1"/>
  <c r="AN14" i="5"/>
  <c r="AP14" i="5" s="1"/>
  <c r="AN13" i="5"/>
  <c r="AP13" i="5" s="1"/>
  <c r="AN11" i="5"/>
  <c r="AN9" i="5"/>
  <c r="AM8" i="5"/>
  <c r="AP8" i="5" s="1"/>
  <c r="AJ19" i="5"/>
  <c r="AL19" i="5" s="1"/>
  <c r="AJ18" i="5"/>
  <c r="AL18" i="5" s="1"/>
  <c r="AJ17" i="5"/>
  <c r="AL17" i="5" s="1"/>
  <c r="AJ16" i="5"/>
  <c r="AL16" i="5" s="1"/>
  <c r="AJ15" i="5"/>
  <c r="AL15" i="5" s="1"/>
  <c r="AJ14" i="5"/>
  <c r="AL14" i="5" s="1"/>
  <c r="AJ13" i="5"/>
  <c r="AL13" i="5" s="1"/>
  <c r="AJ11" i="5"/>
  <c r="AJ9" i="5"/>
  <c r="AI8" i="5"/>
  <c r="AL8" i="5" s="1"/>
  <c r="H19" i="5"/>
  <c r="J19" i="5" s="1"/>
  <c r="H18" i="5"/>
  <c r="J18" i="5" s="1"/>
  <c r="H17" i="5"/>
  <c r="J17" i="5" s="1"/>
  <c r="H16" i="5"/>
  <c r="J16" i="5" s="1"/>
  <c r="H15" i="5"/>
  <c r="J15" i="5" s="1"/>
  <c r="H14" i="5"/>
  <c r="J14" i="5" s="1"/>
  <c r="H13" i="5"/>
  <c r="J13" i="5" s="1"/>
  <c r="H11" i="5"/>
  <c r="H9" i="5"/>
  <c r="G8" i="5"/>
  <c r="J8" i="5" s="1"/>
  <c r="D19" i="5"/>
  <c r="F19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1" i="5"/>
  <c r="D9" i="5"/>
  <c r="C8" i="5"/>
  <c r="F8" i="5" s="1"/>
  <c r="X19" i="5"/>
  <c r="Z19" i="5" s="1"/>
  <c r="X18" i="5"/>
  <c r="Z18" i="5" s="1"/>
  <c r="X17" i="5"/>
  <c r="Z17" i="5" s="1"/>
  <c r="X16" i="5"/>
  <c r="Z16" i="5" s="1"/>
  <c r="X15" i="5"/>
  <c r="Z15" i="5" s="1"/>
  <c r="X14" i="5"/>
  <c r="Z14" i="5" s="1"/>
  <c r="X13" i="5"/>
  <c r="Z13" i="5" s="1"/>
  <c r="X11" i="5"/>
  <c r="X9" i="5"/>
  <c r="W8" i="5"/>
  <c r="Z8" i="5" s="1"/>
  <c r="AF19" i="5"/>
  <c r="AH19" i="5" s="1"/>
  <c r="AF18" i="5"/>
  <c r="AH18" i="5" s="1"/>
  <c r="AF17" i="5"/>
  <c r="AH17" i="5" s="1"/>
  <c r="AF16" i="5"/>
  <c r="AH16" i="5" s="1"/>
  <c r="AF15" i="5"/>
  <c r="AH15" i="5" s="1"/>
  <c r="AF14" i="5"/>
  <c r="AH14" i="5" s="1"/>
  <c r="AF13" i="5"/>
  <c r="AH13" i="5" s="1"/>
  <c r="AF11" i="5"/>
  <c r="AF9" i="5"/>
  <c r="AE8" i="5"/>
  <c r="AH8" i="5" s="1"/>
  <c r="BD19" i="5"/>
  <c r="BF19" i="5" s="1"/>
  <c r="BD18" i="5"/>
  <c r="BF18" i="5" s="1"/>
  <c r="BD17" i="5"/>
  <c r="BF17" i="5" s="1"/>
  <c r="BD16" i="5"/>
  <c r="BF16" i="5" s="1"/>
  <c r="BD15" i="5"/>
  <c r="BF15" i="5" s="1"/>
  <c r="BD14" i="5"/>
  <c r="BF14" i="5" s="1"/>
  <c r="BD13" i="5"/>
  <c r="BF13" i="5" s="1"/>
  <c r="BD11" i="5"/>
  <c r="BD9" i="5"/>
  <c r="BC8" i="5"/>
  <c r="BF8" i="5" s="1"/>
  <c r="AZ19" i="5"/>
  <c r="BB19" i="5" s="1"/>
  <c r="AZ18" i="5"/>
  <c r="BB18" i="5" s="1"/>
  <c r="AZ17" i="5"/>
  <c r="BB17" i="5" s="1"/>
  <c r="AZ16" i="5"/>
  <c r="BB16" i="5" s="1"/>
  <c r="AZ15" i="5"/>
  <c r="BB15" i="5" s="1"/>
  <c r="AZ14" i="5"/>
  <c r="BB14" i="5" s="1"/>
  <c r="AZ13" i="5"/>
  <c r="BB13" i="5" s="1"/>
  <c r="AZ11" i="5"/>
  <c r="AZ9" i="5"/>
  <c r="AY8" i="5"/>
  <c r="BB8" i="5" s="1"/>
  <c r="AR19" i="5"/>
  <c r="AT19" i="5" s="1"/>
  <c r="AR18" i="5"/>
  <c r="AT18" i="5" s="1"/>
  <c r="AR17" i="5"/>
  <c r="AT17" i="5" s="1"/>
  <c r="AR16" i="5"/>
  <c r="AT16" i="5" s="1"/>
  <c r="AR15" i="5"/>
  <c r="AT15" i="5" s="1"/>
  <c r="AR13" i="5"/>
  <c r="AT13" i="5" s="1"/>
  <c r="AR11" i="5"/>
  <c r="AR9" i="5"/>
  <c r="AQ8" i="5"/>
  <c r="AT8" i="5" s="1"/>
  <c r="T19" i="5"/>
  <c r="V19" i="5" s="1"/>
  <c r="T18" i="5"/>
  <c r="V18" i="5" s="1"/>
  <c r="T17" i="5"/>
  <c r="V17" i="5" s="1"/>
  <c r="T16" i="5"/>
  <c r="V16" i="5" s="1"/>
  <c r="T15" i="5"/>
  <c r="V15" i="5" s="1"/>
  <c r="T13" i="5"/>
  <c r="V13" i="5" s="1"/>
  <c r="T11" i="5"/>
  <c r="T9" i="5"/>
  <c r="S8" i="5"/>
  <c r="V8" i="5" s="1"/>
  <c r="BP11" i="5"/>
  <c r="BP13" i="5"/>
  <c r="BR13" i="5" s="1"/>
  <c r="BP14" i="5"/>
  <c r="BR14" i="5" s="1"/>
  <c r="BP15" i="5"/>
  <c r="BR15" i="5" s="1"/>
  <c r="BP16" i="5"/>
  <c r="BR16" i="5" s="1"/>
  <c r="BP17" i="5"/>
  <c r="BR17" i="5" s="1"/>
  <c r="BP18" i="5"/>
  <c r="BR18" i="5" s="1"/>
  <c r="BP19" i="5"/>
  <c r="BR19" i="5" s="1"/>
  <c r="BP9" i="5"/>
  <c r="BO8" i="5"/>
  <c r="BR8" i="5" s="1"/>
  <c r="J6" i="8" l="1"/>
  <c r="N54" i="8"/>
  <c r="AL20" i="5"/>
  <c r="AJ21" i="5"/>
  <c r="AP20" i="5"/>
  <c r="AN21" i="5"/>
  <c r="BR20" i="5"/>
  <c r="BP21" i="5"/>
  <c r="N20" i="5"/>
  <c r="L21" i="5"/>
  <c r="N21" i="5" s="1"/>
  <c r="V20" i="5"/>
  <c r="T21" i="5"/>
  <c r="V21" i="5" s="1"/>
  <c r="R20" i="5"/>
  <c r="P21" i="5"/>
  <c r="AT20" i="5"/>
  <c r="AR21" i="5"/>
  <c r="AX20" i="5"/>
  <c r="AV21" i="5"/>
  <c r="BB20" i="5"/>
  <c r="AZ21" i="5"/>
  <c r="BB21" i="5" s="1"/>
  <c r="BN20" i="5"/>
  <c r="BL21" i="5"/>
  <c r="BN21" i="5" s="1"/>
  <c r="J20" i="5"/>
  <c r="H21" i="5"/>
  <c r="BF20" i="5"/>
  <c r="BD21" i="5"/>
  <c r="BJ20" i="5"/>
  <c r="BH21" i="5"/>
  <c r="BJ21" i="5" s="1"/>
  <c r="AH20" i="5"/>
  <c r="AF21" i="5"/>
  <c r="AH21" i="5" s="1"/>
  <c r="Z20" i="5"/>
  <c r="X21" i="5"/>
  <c r="Z21" i="5" s="1"/>
  <c r="K13" i="8"/>
  <c r="F9" i="8" s="1"/>
  <c r="K54" i="8" s="1"/>
  <c r="D21" i="5"/>
  <c r="F21" i="5" s="1"/>
  <c r="J7" i="8"/>
  <c r="K142" i="8"/>
  <c r="P13" i="8"/>
  <c r="BF21" i="5"/>
  <c r="F20" i="5"/>
  <c r="AD20" i="5"/>
  <c r="AD21" i="5"/>
  <c r="BR12" i="5"/>
  <c r="BR21" i="5"/>
  <c r="J21" i="5"/>
  <c r="AL21" i="5"/>
  <c r="R21" i="5"/>
  <c r="AT21" i="5"/>
  <c r="AP21" i="5"/>
  <c r="AX21" i="5"/>
  <c r="AF142" i="8" l="1"/>
  <c r="AH142" i="8" s="1"/>
  <c r="N77" i="8"/>
  <c r="P77" i="8" s="1"/>
  <c r="AF59" i="8"/>
  <c r="AH59" i="8" s="1"/>
  <c r="N68" i="8"/>
  <c r="P68" i="8" s="1"/>
  <c r="AF190" i="8"/>
  <c r="AH190" i="8" s="1"/>
  <c r="N91" i="8"/>
  <c r="P91" i="8" s="1"/>
  <c r="N177" i="8"/>
  <c r="P177" i="8" s="1"/>
  <c r="N178" i="8"/>
  <c r="P178" i="8" s="1"/>
  <c r="AF170" i="8"/>
  <c r="AH170" i="8" s="1"/>
  <c r="AF70" i="8"/>
  <c r="AH70" i="8" s="1"/>
  <c r="AF114" i="8"/>
  <c r="AH114" i="8" s="1"/>
  <c r="AF192" i="8"/>
  <c r="AH192" i="8" s="1"/>
  <c r="N121" i="8"/>
  <c r="P121" i="8" s="1"/>
  <c r="N118" i="8"/>
  <c r="P118" i="8" s="1"/>
  <c r="N181" i="8"/>
  <c r="P181" i="8" s="1"/>
  <c r="AF174" i="8"/>
  <c r="AH174" i="8" s="1"/>
  <c r="AF19" i="8"/>
  <c r="AF194" i="8"/>
  <c r="AH194" i="8" s="1"/>
  <c r="AF77" i="8"/>
  <c r="AH77" i="8" s="1"/>
  <c r="AF46" i="8"/>
  <c r="AH46" i="8" s="1"/>
  <c r="AF21" i="8"/>
  <c r="AH21" i="8" s="1"/>
  <c r="AF112" i="8"/>
  <c r="AH112" i="8" s="1"/>
  <c r="AF126" i="8"/>
  <c r="AH126" i="8" s="1"/>
  <c r="AF37" i="8"/>
  <c r="AH37" i="8" s="1"/>
  <c r="AF179" i="8"/>
  <c r="AH179" i="8" s="1"/>
  <c r="AF83" i="8"/>
  <c r="AH83" i="8" s="1"/>
  <c r="AF109" i="8"/>
  <c r="AH109" i="8" s="1"/>
  <c r="AF24" i="8"/>
  <c r="AH24" i="8" s="1"/>
  <c r="AF25" i="8"/>
  <c r="AH25" i="8" s="1"/>
  <c r="AF90" i="8"/>
  <c r="AH90" i="8" s="1"/>
  <c r="AF94" i="8"/>
  <c r="AH94" i="8" s="1"/>
  <c r="AF106" i="8"/>
  <c r="AH106" i="8" s="1"/>
  <c r="AF107" i="8"/>
  <c r="AH107" i="8" s="1"/>
  <c r="AF188" i="8"/>
  <c r="AH188" i="8" s="1"/>
  <c r="AF185" i="8"/>
  <c r="AH185" i="8" s="1"/>
  <c r="AF75" i="8"/>
  <c r="AH75" i="8" s="1"/>
  <c r="AF113" i="8"/>
  <c r="AH113" i="8" s="1"/>
  <c r="AF23" i="8"/>
  <c r="AH23" i="8" s="1"/>
  <c r="AF148" i="8"/>
  <c r="AH148" i="8" s="1"/>
  <c r="AF146" i="8"/>
  <c r="AH146" i="8" s="1"/>
  <c r="AF133" i="8"/>
  <c r="AH133" i="8" s="1"/>
  <c r="AF74" i="8"/>
  <c r="AH74" i="8" s="1"/>
  <c r="AF152" i="8"/>
  <c r="AH152" i="8" s="1"/>
  <c r="AF155" i="8"/>
  <c r="AH155" i="8" s="1"/>
  <c r="AF161" i="8"/>
  <c r="AH161" i="8" s="1"/>
  <c r="AF159" i="8"/>
  <c r="AH159" i="8" s="1"/>
  <c r="AF136" i="8"/>
  <c r="AH136" i="8" s="1"/>
  <c r="AF137" i="8"/>
  <c r="AH137" i="8" s="1"/>
  <c r="AF82" i="8"/>
  <c r="AH82" i="8" s="1"/>
  <c r="AF145" i="8"/>
  <c r="AH145" i="8" s="1"/>
  <c r="AF153" i="8"/>
  <c r="AH153" i="8" s="1"/>
  <c r="AF17" i="8"/>
  <c r="AH17" i="8" s="1"/>
  <c r="AF30" i="8"/>
  <c r="AH30" i="8" s="1"/>
  <c r="AF116" i="8"/>
  <c r="AH116" i="8" s="1"/>
  <c r="AF141" i="8"/>
  <c r="AH141" i="8" s="1"/>
  <c r="AF80" i="8"/>
  <c r="AH80" i="8" s="1"/>
  <c r="AF81" i="8"/>
  <c r="AH81" i="8" s="1"/>
  <c r="AF127" i="8"/>
  <c r="AH127" i="8" s="1"/>
  <c r="AF130" i="8"/>
  <c r="AH130" i="8" s="1"/>
  <c r="AF105" i="8"/>
  <c r="AH105" i="8" s="1"/>
  <c r="AF96" i="8"/>
  <c r="AH96" i="8" s="1"/>
  <c r="AF182" i="8"/>
  <c r="AH182" i="8" s="1"/>
  <c r="AF119" i="8"/>
  <c r="AH119" i="8" s="1"/>
  <c r="AF42" i="8"/>
  <c r="AH42" i="8" s="1"/>
  <c r="AF125" i="8"/>
  <c r="AH125" i="8" s="1"/>
  <c r="AF123" i="8"/>
  <c r="AH123" i="8" s="1"/>
  <c r="AF71" i="8"/>
  <c r="AH71" i="8" s="1"/>
  <c r="AF72" i="8"/>
  <c r="AH72" i="8" s="1"/>
  <c r="AF134" i="8"/>
  <c r="AH134" i="8" s="1"/>
  <c r="AF128" i="8"/>
  <c r="AH128" i="8" s="1"/>
  <c r="AF150" i="8"/>
  <c r="AH150" i="8" s="1"/>
  <c r="AF135" i="8"/>
  <c r="AH135" i="8" s="1"/>
  <c r="AF172" i="8"/>
  <c r="AH172" i="8" s="1"/>
  <c r="AF151" i="8"/>
  <c r="AH151" i="8" s="1"/>
  <c r="AF52" i="8"/>
  <c r="AH52" i="8" s="1"/>
  <c r="AF36" i="8"/>
  <c r="AH36" i="8" s="1"/>
  <c r="AF154" i="8"/>
  <c r="AH154" i="8" s="1"/>
  <c r="AF98" i="8"/>
  <c r="AH98" i="8" s="1"/>
  <c r="AF28" i="8"/>
  <c r="AH28" i="8" s="1"/>
  <c r="AF168" i="8"/>
  <c r="AH168" i="8" s="1"/>
  <c r="AF156" i="8"/>
  <c r="AH156" i="8" s="1"/>
  <c r="AF183" i="8"/>
  <c r="AH183" i="8" s="1"/>
  <c r="AF57" i="8"/>
  <c r="AH57" i="8" s="1"/>
  <c r="AF95" i="8"/>
  <c r="AH95" i="8" s="1"/>
  <c r="AF92" i="8"/>
  <c r="AH92" i="8" s="1"/>
  <c r="AF103" i="8"/>
  <c r="AH103" i="8" s="1"/>
  <c r="AF85" i="8"/>
  <c r="AH85" i="8" s="1"/>
  <c r="AF139" i="8"/>
  <c r="AH139" i="8" s="1"/>
  <c r="AF111" i="8"/>
  <c r="AH111" i="8" s="1"/>
  <c r="AF115" i="8"/>
  <c r="AH115" i="8" s="1"/>
  <c r="AF64" i="8"/>
  <c r="AH64" i="8" s="1"/>
  <c r="AF45" i="8"/>
  <c r="AH45" i="8" s="1"/>
  <c r="AF41" i="8"/>
  <c r="AH41" i="8" s="1"/>
  <c r="AF189" i="8"/>
  <c r="AH189" i="8" s="1"/>
  <c r="AF144" i="8"/>
  <c r="AH144" i="8" s="1"/>
  <c r="AF38" i="8"/>
  <c r="AH38" i="8" s="1"/>
  <c r="AF89" i="8"/>
  <c r="AH89" i="8" s="1"/>
  <c r="AF50" i="8"/>
  <c r="AH50" i="8" s="1"/>
  <c r="AF140" i="8"/>
  <c r="AH140" i="8" s="1"/>
  <c r="AF79" i="8"/>
  <c r="AH79" i="8" s="1"/>
  <c r="AF162" i="8"/>
  <c r="AH162" i="8" s="1"/>
  <c r="AF66" i="8"/>
  <c r="AH66" i="8" s="1"/>
  <c r="AF178" i="8"/>
  <c r="AH178" i="8" s="1"/>
  <c r="AF181" i="8"/>
  <c r="AH181" i="8" s="1"/>
  <c r="AF147" i="8"/>
  <c r="AH147" i="8" s="1"/>
  <c r="AF101" i="8"/>
  <c r="AH101" i="8" s="1"/>
  <c r="AF97" i="8"/>
  <c r="AH97" i="8" s="1"/>
  <c r="AF149" i="8"/>
  <c r="AH149" i="8" s="1"/>
  <c r="AF27" i="8"/>
  <c r="AH27" i="8" s="1"/>
  <c r="AF120" i="8"/>
  <c r="AH120" i="8" s="1"/>
  <c r="AF164" i="8"/>
  <c r="AH164" i="8" s="1"/>
  <c r="AF138" i="8"/>
  <c r="AH138" i="8" s="1"/>
  <c r="AF47" i="8"/>
  <c r="AH47" i="8" s="1"/>
  <c r="AF187" i="8"/>
  <c r="AH187" i="8" s="1"/>
  <c r="AF100" i="8"/>
  <c r="AH100" i="8" s="1"/>
  <c r="AF20" i="8"/>
  <c r="AH20" i="8" s="1"/>
  <c r="AF93" i="8"/>
  <c r="AH93" i="8" s="1"/>
  <c r="AF18" i="8"/>
  <c r="AH18" i="8" s="1"/>
  <c r="AF91" i="8"/>
  <c r="AH91" i="8" s="1"/>
  <c r="AF44" i="8"/>
  <c r="AH44" i="8" s="1"/>
  <c r="AF118" i="8"/>
  <c r="AH118" i="8" s="1"/>
  <c r="AF124" i="8"/>
  <c r="AH124" i="8" s="1"/>
  <c r="AF61" i="8"/>
  <c r="AH61" i="8" s="1"/>
  <c r="AF165" i="8"/>
  <c r="AH165" i="8" s="1"/>
  <c r="AF158" i="8"/>
  <c r="AH158" i="8" s="1"/>
  <c r="AF33" i="8"/>
  <c r="AH33" i="8" s="1"/>
  <c r="AF122" i="8"/>
  <c r="AH122" i="8" s="1"/>
  <c r="AF167" i="8"/>
  <c r="AH167" i="8" s="1"/>
  <c r="AF175" i="8"/>
  <c r="AH175" i="8" s="1"/>
  <c r="AF176" i="8"/>
  <c r="AH176" i="8" s="1"/>
  <c r="AF39" i="8"/>
  <c r="AH39" i="8" s="1"/>
  <c r="AF186" i="8"/>
  <c r="AH186" i="8" s="1"/>
  <c r="AF49" i="8"/>
  <c r="AH49" i="8" s="1"/>
  <c r="AF160" i="8"/>
  <c r="AH160" i="8" s="1"/>
  <c r="AF108" i="8"/>
  <c r="AH108" i="8" s="1"/>
  <c r="AF87" i="8"/>
  <c r="AH87" i="8" s="1"/>
  <c r="AF68" i="8"/>
  <c r="AH68" i="8" s="1"/>
  <c r="AL68" i="8" s="1"/>
  <c r="AF191" i="8"/>
  <c r="AH191" i="8" s="1"/>
  <c r="AF102" i="8"/>
  <c r="AH102" i="8" s="1"/>
  <c r="AF67" i="8"/>
  <c r="AH67" i="8" s="1"/>
  <c r="AF58" i="8"/>
  <c r="AH58" i="8" s="1"/>
  <c r="AF29" i="8"/>
  <c r="AH29" i="8" s="1"/>
  <c r="AF78" i="8"/>
  <c r="AH78" i="8" s="1"/>
  <c r="AF73" i="8"/>
  <c r="AH73" i="8" s="1"/>
  <c r="AF76" i="8"/>
  <c r="AH76" i="8" s="1"/>
  <c r="AF54" i="8"/>
  <c r="AH54" i="8" s="1"/>
  <c r="AF62" i="8"/>
  <c r="AH62" i="8" s="1"/>
  <c r="AF43" i="8"/>
  <c r="AH43" i="8" s="1"/>
  <c r="AF34" i="8"/>
  <c r="AH34" i="8" s="1"/>
  <c r="AF69" i="8"/>
  <c r="AH69" i="8" s="1"/>
  <c r="AF65" i="8"/>
  <c r="AH65" i="8" s="1"/>
  <c r="AF193" i="8"/>
  <c r="AH193" i="8" s="1"/>
  <c r="AF184" i="8"/>
  <c r="AH184" i="8" s="1"/>
  <c r="AF169" i="8"/>
  <c r="AH169" i="8" s="1"/>
  <c r="AF132" i="8"/>
  <c r="AH132" i="8" s="1"/>
  <c r="AF131" i="8"/>
  <c r="AH131" i="8" s="1"/>
  <c r="AF173" i="8"/>
  <c r="AH173" i="8" s="1"/>
  <c r="AF180" i="8"/>
  <c r="AH180" i="8" s="1"/>
  <c r="AF166" i="8"/>
  <c r="AH166" i="8" s="1"/>
  <c r="AF53" i="8"/>
  <c r="AH53" i="8" s="1"/>
  <c r="AF99" i="8"/>
  <c r="AH99" i="8" s="1"/>
  <c r="AF121" i="8"/>
  <c r="AH121" i="8" s="1"/>
  <c r="AF177" i="8"/>
  <c r="AH177" i="8" s="1"/>
  <c r="AF104" i="8"/>
  <c r="AH104" i="8" s="1"/>
  <c r="AF22" i="8"/>
  <c r="AH22" i="8" s="1"/>
  <c r="AF26" i="8"/>
  <c r="AH26" i="8" s="1"/>
  <c r="AF163" i="8"/>
  <c r="AH163" i="8" s="1"/>
  <c r="AF56" i="8"/>
  <c r="AH56" i="8" s="1"/>
  <c r="AF117" i="8"/>
  <c r="AH117" i="8" s="1"/>
  <c r="AF110" i="8"/>
  <c r="AH110" i="8" s="1"/>
  <c r="AF51" i="8"/>
  <c r="AH51" i="8" s="1"/>
  <c r="AF48" i="8"/>
  <c r="AH48" i="8" s="1"/>
  <c r="AF40" i="8"/>
  <c r="AH40" i="8" s="1"/>
  <c r="AF55" i="8"/>
  <c r="AH55" i="8" s="1"/>
  <c r="AF32" i="8"/>
  <c r="AH32" i="8" s="1"/>
  <c r="AF35" i="8"/>
  <c r="AH35" i="8" s="1"/>
  <c r="AF31" i="8"/>
  <c r="AH31" i="8" s="1"/>
  <c r="AF88" i="8"/>
  <c r="AH88" i="8" s="1"/>
  <c r="AF86" i="8"/>
  <c r="AH86" i="8" s="1"/>
  <c r="AF84" i="8"/>
  <c r="AH84" i="8" s="1"/>
  <c r="AF171" i="8"/>
  <c r="AH171" i="8" s="1"/>
  <c r="AF143" i="8"/>
  <c r="AH143" i="8" s="1"/>
  <c r="AF129" i="8"/>
  <c r="AH129" i="8" s="1"/>
  <c r="AF60" i="8"/>
  <c r="AH60" i="8" s="1"/>
  <c r="Q13" i="8"/>
  <c r="R13" i="8" s="1"/>
  <c r="N149" i="8"/>
  <c r="P149" i="8" s="1"/>
  <c r="N167" i="8"/>
  <c r="P167" i="8" s="1"/>
  <c r="N33" i="8"/>
  <c r="P33" i="8" s="1"/>
  <c r="N66" i="8"/>
  <c r="P66" i="8" s="1"/>
  <c r="N101" i="8"/>
  <c r="P101" i="8" s="1"/>
  <c r="N147" i="8"/>
  <c r="P147" i="8" s="1"/>
  <c r="N165" i="8"/>
  <c r="P165" i="8" s="1"/>
  <c r="N65" i="8"/>
  <c r="P65" i="8" s="1"/>
  <c r="N131" i="8"/>
  <c r="P131" i="8" s="1"/>
  <c r="N114" i="8"/>
  <c r="P114" i="8" s="1"/>
  <c r="N192" i="8"/>
  <c r="P192" i="8" s="1"/>
  <c r="N103" i="8"/>
  <c r="P103" i="8" s="1"/>
  <c r="N26" i="8"/>
  <c r="P26" i="8" s="1"/>
  <c r="N127" i="8"/>
  <c r="P127" i="8" s="1"/>
  <c r="N135" i="8"/>
  <c r="P135" i="8" s="1"/>
  <c r="N161" i="8"/>
  <c r="P161" i="8" s="1"/>
  <c r="N170" i="8"/>
  <c r="P170" i="8" s="1"/>
  <c r="N50" i="8"/>
  <c r="P50" i="8" s="1"/>
  <c r="N29" i="8"/>
  <c r="P29" i="8" s="1"/>
  <c r="N17" i="8"/>
  <c r="P17" i="8" s="1"/>
  <c r="N171" i="8"/>
  <c r="P171" i="8" s="1"/>
  <c r="N98" i="8"/>
  <c r="P98" i="8" s="1"/>
  <c r="N164" i="8"/>
  <c r="P164" i="8" s="1"/>
  <c r="N122" i="8"/>
  <c r="P122" i="8" s="1"/>
  <c r="N184" i="8"/>
  <c r="P184" i="8" s="1"/>
  <c r="N73" i="8"/>
  <c r="P73" i="8" s="1"/>
  <c r="N45" i="8"/>
  <c r="P45" i="8" s="1"/>
  <c r="N169" i="8"/>
  <c r="P169" i="8" s="1"/>
  <c r="N70" i="8"/>
  <c r="P70" i="8" s="1"/>
  <c r="N188" i="8"/>
  <c r="P188" i="8" s="1"/>
  <c r="N84" i="8"/>
  <c r="P84" i="8" s="1"/>
  <c r="N106" i="8"/>
  <c r="P106" i="8" s="1"/>
  <c r="N166" i="8"/>
  <c r="P166" i="8" s="1"/>
  <c r="N47" i="8"/>
  <c r="P47" i="8" s="1"/>
  <c r="N146" i="8"/>
  <c r="P146" i="8" s="1"/>
  <c r="N105" i="8"/>
  <c r="P105" i="8" s="1"/>
  <c r="N63" i="8"/>
  <c r="P63" i="8" s="1"/>
  <c r="N145" i="8"/>
  <c r="P145" i="8" s="1"/>
  <c r="N43" i="8"/>
  <c r="P43" i="8" s="1"/>
  <c r="N57" i="8"/>
  <c r="P57" i="8" s="1"/>
  <c r="N115" i="8"/>
  <c r="P115" i="8" s="1"/>
  <c r="N162" i="8"/>
  <c r="P162" i="8" s="1"/>
  <c r="N100" i="8"/>
  <c r="P100" i="8" s="1"/>
  <c r="N144" i="8"/>
  <c r="P144" i="8" s="1"/>
  <c r="N104" i="8"/>
  <c r="P104" i="8" s="1"/>
  <c r="N102" i="8"/>
  <c r="P102" i="8" s="1"/>
  <c r="N163" i="8"/>
  <c r="P163" i="8" s="1"/>
  <c r="N35" i="8"/>
  <c r="P35" i="8" s="1"/>
  <c r="N191" i="8"/>
  <c r="P191" i="8" s="1"/>
  <c r="N95" i="8"/>
  <c r="P95" i="8" s="1"/>
  <c r="N62" i="8"/>
  <c r="P62" i="8" s="1"/>
  <c r="N24" i="8"/>
  <c r="P24" i="8" s="1"/>
  <c r="N107" i="8"/>
  <c r="P107" i="8" s="1"/>
  <c r="N150" i="8"/>
  <c r="P150" i="8" s="1"/>
  <c r="N133" i="8"/>
  <c r="P133" i="8" s="1"/>
  <c r="N141" i="8"/>
  <c r="P141" i="8" s="1"/>
  <c r="N109" i="8"/>
  <c r="P109" i="8" s="1"/>
  <c r="N48" i="8"/>
  <c r="P48" i="8" s="1"/>
  <c r="N30" i="8"/>
  <c r="P30" i="8" s="1"/>
  <c r="N89" i="8"/>
  <c r="P89" i="8" s="1"/>
  <c r="N187" i="8"/>
  <c r="P187" i="8" s="1"/>
  <c r="N18" i="8"/>
  <c r="P18" i="8" s="1"/>
  <c r="N38" i="8"/>
  <c r="P38" i="8" s="1"/>
  <c r="N160" i="8"/>
  <c r="P160" i="8" s="1"/>
  <c r="N156" i="8"/>
  <c r="P156" i="8" s="1"/>
  <c r="N88" i="8"/>
  <c r="P88" i="8" s="1"/>
  <c r="N154" i="8"/>
  <c r="P154" i="8" s="1"/>
  <c r="N174" i="8"/>
  <c r="P174" i="8" s="1"/>
  <c r="N158" i="8"/>
  <c r="P158" i="8" s="1"/>
  <c r="N71" i="8"/>
  <c r="P71" i="8" s="1"/>
  <c r="N126" i="8"/>
  <c r="P126" i="8" s="1"/>
  <c r="N40" i="8"/>
  <c r="P40" i="8" s="1"/>
  <c r="N190" i="8"/>
  <c r="P190" i="8" s="1"/>
  <c r="N151" i="8"/>
  <c r="P151" i="8" s="1"/>
  <c r="N111" i="8"/>
  <c r="P111" i="8" s="1"/>
  <c r="N44" i="8"/>
  <c r="P44" i="8" s="1"/>
  <c r="N51" i="8"/>
  <c r="P51" i="8" s="1"/>
  <c r="N80" i="8"/>
  <c r="P80" i="8" s="1"/>
  <c r="N60" i="8"/>
  <c r="P60" i="8" s="1"/>
  <c r="N39" i="8"/>
  <c r="P39" i="8" s="1"/>
  <c r="N116" i="8"/>
  <c r="P116" i="8" s="1"/>
  <c r="N28" i="8"/>
  <c r="P28" i="8" s="1"/>
  <c r="N49" i="8"/>
  <c r="P49" i="8" s="1"/>
  <c r="N53" i="8"/>
  <c r="P53" i="8" s="1"/>
  <c r="N92" i="8"/>
  <c r="P92" i="8" s="1"/>
  <c r="N69" i="8"/>
  <c r="P69" i="8" s="1"/>
  <c r="N193" i="8"/>
  <c r="P193" i="8" s="1"/>
  <c r="N183" i="8"/>
  <c r="P183" i="8" s="1"/>
  <c r="N46" i="8"/>
  <c r="P46" i="8" s="1"/>
  <c r="N34" i="8"/>
  <c r="P34" i="8" s="1"/>
  <c r="N27" i="8"/>
  <c r="P27" i="8" s="1"/>
  <c r="N180" i="8"/>
  <c r="P180" i="8" s="1"/>
  <c r="N76" i="8"/>
  <c r="P76" i="8" s="1"/>
  <c r="N182" i="8"/>
  <c r="P182" i="8" s="1"/>
  <c r="N78" i="8"/>
  <c r="P78" i="8" s="1"/>
  <c r="N41" i="8"/>
  <c r="P41" i="8" s="1"/>
  <c r="N25" i="8"/>
  <c r="P25" i="8" s="1"/>
  <c r="N19" i="8"/>
  <c r="P19" i="8" s="1"/>
  <c r="N152" i="8"/>
  <c r="P152" i="8" s="1"/>
  <c r="N120" i="8"/>
  <c r="P120" i="8" s="1"/>
  <c r="N87" i="8"/>
  <c r="P87" i="8" s="1"/>
  <c r="N99" i="8"/>
  <c r="P99" i="8" s="1"/>
  <c r="N172" i="8"/>
  <c r="P172" i="8" s="1"/>
  <c r="N117" i="8"/>
  <c r="P117" i="8" s="1"/>
  <c r="N137" i="8"/>
  <c r="P137" i="8" s="1"/>
  <c r="N175" i="8"/>
  <c r="P175" i="8" s="1"/>
  <c r="N140" i="8"/>
  <c r="P140" i="8" s="1"/>
  <c r="N61" i="8"/>
  <c r="P61" i="8" s="1"/>
  <c r="N56" i="8"/>
  <c r="P56" i="8" s="1"/>
  <c r="N90" i="8"/>
  <c r="P90" i="8" s="1"/>
  <c r="N119" i="8"/>
  <c r="P119" i="8" s="1"/>
  <c r="N136" i="8"/>
  <c r="P136" i="8" s="1"/>
  <c r="N108" i="8"/>
  <c r="P108" i="8" s="1"/>
  <c r="N125" i="8"/>
  <c r="P125" i="8" s="1"/>
  <c r="N31" i="8"/>
  <c r="P31" i="8" s="1"/>
  <c r="N132" i="8"/>
  <c r="P132" i="8" s="1"/>
  <c r="N176" i="8"/>
  <c r="P176" i="8" s="1"/>
  <c r="N72" i="8"/>
  <c r="P72" i="8" s="1"/>
  <c r="N58" i="8"/>
  <c r="P58" i="8" s="1"/>
  <c r="N42" i="8"/>
  <c r="P42" i="8" s="1"/>
  <c r="N21" i="8"/>
  <c r="P21" i="8" s="1"/>
  <c r="N113" i="8"/>
  <c r="P113" i="8" s="1"/>
  <c r="N23" i="8"/>
  <c r="P23" i="8" s="1"/>
  <c r="N155" i="8"/>
  <c r="P155" i="8" s="1"/>
  <c r="N55" i="8"/>
  <c r="P55" i="8" s="1"/>
  <c r="N143" i="8"/>
  <c r="P143" i="8" s="1"/>
  <c r="N67" i="8"/>
  <c r="P67" i="8" s="1"/>
  <c r="N110" i="8"/>
  <c r="P110" i="8" s="1"/>
  <c r="N75" i="8"/>
  <c r="P75" i="8" s="1"/>
  <c r="N179" i="8"/>
  <c r="P179" i="8" s="1"/>
  <c r="N123" i="8"/>
  <c r="P123" i="8" s="1"/>
  <c r="P54" i="8"/>
  <c r="N16" i="8"/>
  <c r="P16" i="8" s="1"/>
  <c r="N82" i="8"/>
  <c r="P82" i="8" s="1"/>
  <c r="N168" i="8"/>
  <c r="P168" i="8" s="1"/>
  <c r="N32" i="8"/>
  <c r="P32" i="8" s="1"/>
  <c r="N37" i="8"/>
  <c r="P37" i="8" s="1"/>
  <c r="N59" i="8"/>
  <c r="P59" i="8" s="1"/>
  <c r="N93" i="8"/>
  <c r="P93" i="8" s="1"/>
  <c r="N112" i="8"/>
  <c r="P112" i="8" s="1"/>
  <c r="N139" i="8"/>
  <c r="P139" i="8" s="1"/>
  <c r="N130" i="8"/>
  <c r="P130" i="8" s="1"/>
  <c r="N22" i="8"/>
  <c r="P22" i="8" s="1"/>
  <c r="N74" i="8"/>
  <c r="P74" i="8" s="1"/>
  <c r="N64" i="8"/>
  <c r="P64" i="8" s="1"/>
  <c r="N153" i="8"/>
  <c r="P153" i="8" s="1"/>
  <c r="N94" i="8"/>
  <c r="P94" i="8" s="1"/>
  <c r="N52" i="8"/>
  <c r="P52" i="8" s="1"/>
  <c r="N128" i="8"/>
  <c r="P128" i="8" s="1"/>
  <c r="N85" i="8"/>
  <c r="P85" i="8" s="1"/>
  <c r="N129" i="8"/>
  <c r="P129" i="8" s="1"/>
  <c r="N148" i="8"/>
  <c r="P148" i="8" s="1"/>
  <c r="N185" i="8"/>
  <c r="P185" i="8" s="1"/>
  <c r="N20" i="8"/>
  <c r="P20" i="8" s="1"/>
  <c r="N159" i="8"/>
  <c r="P159" i="8" s="1"/>
  <c r="N79" i="8"/>
  <c r="P79" i="8" s="1"/>
  <c r="N97" i="8"/>
  <c r="P97" i="8" s="1"/>
  <c r="N36" i="8"/>
  <c r="P36" i="8" s="1"/>
  <c r="N134" i="8"/>
  <c r="P134" i="8" s="1"/>
  <c r="N138" i="8"/>
  <c r="P138" i="8" s="1"/>
  <c r="N124" i="8"/>
  <c r="P124" i="8" s="1"/>
  <c r="N86" i="8"/>
  <c r="P86" i="8" s="1"/>
  <c r="N81" i="8"/>
  <c r="P81" i="8" s="1"/>
  <c r="N173" i="8"/>
  <c r="P173" i="8" s="1"/>
  <c r="N186" i="8"/>
  <c r="P186" i="8" s="1"/>
  <c r="N96" i="8"/>
  <c r="P96" i="8" s="1"/>
  <c r="N83" i="8"/>
  <c r="P83" i="8" s="1"/>
  <c r="N157" i="8"/>
  <c r="P157" i="8" s="1"/>
  <c r="AL166" i="8" l="1"/>
  <c r="AL33" i="8"/>
  <c r="AL182" i="8"/>
  <c r="AL159" i="8"/>
  <c r="AL173" i="8"/>
  <c r="AL58" i="8"/>
  <c r="AL27" i="8"/>
  <c r="AL161" i="8"/>
  <c r="AL131" i="8"/>
  <c r="AL36" i="8"/>
  <c r="AL61" i="8"/>
  <c r="AL110" i="8"/>
  <c r="AL78" i="8"/>
  <c r="AL117" i="8"/>
  <c r="AL184" i="8"/>
  <c r="AL180" i="8"/>
  <c r="AL29" i="8"/>
  <c r="AL25" i="8"/>
  <c r="AL48" i="8"/>
  <c r="AL102" i="8"/>
  <c r="AL124" i="8"/>
  <c r="AL193" i="8"/>
  <c r="AL87" i="8"/>
  <c r="AL85" i="8"/>
  <c r="AL23" i="8"/>
  <c r="AL56" i="8"/>
  <c r="AL32" i="8"/>
  <c r="AL122" i="8"/>
  <c r="AL164" i="8"/>
  <c r="AL144" i="8"/>
  <c r="AL28" i="8"/>
  <c r="AL119" i="8"/>
  <c r="AL136" i="8"/>
  <c r="AL94" i="8"/>
  <c r="AL55" i="8"/>
  <c r="AL120" i="8"/>
  <c r="AL98" i="8"/>
  <c r="AL90" i="8"/>
  <c r="AL40" i="8"/>
  <c r="AL158" i="8"/>
  <c r="AL41" i="8"/>
  <c r="AL154" i="8"/>
  <c r="AL96" i="8"/>
  <c r="AL67" i="8"/>
  <c r="AL165" i="8"/>
  <c r="AL149" i="8"/>
  <c r="AL45" i="8"/>
  <c r="AL105" i="8"/>
  <c r="AL155" i="8"/>
  <c r="AL24" i="8"/>
  <c r="AL192" i="8"/>
  <c r="AL51" i="8"/>
  <c r="AL132" i="8"/>
  <c r="AL97" i="8"/>
  <c r="AL64" i="8"/>
  <c r="AL52" i="8"/>
  <c r="AL130" i="8"/>
  <c r="AL152" i="8"/>
  <c r="AL109" i="8"/>
  <c r="AL114" i="8"/>
  <c r="AL191" i="8"/>
  <c r="AL101" i="8"/>
  <c r="AL115" i="8"/>
  <c r="AL151" i="8"/>
  <c r="AL127" i="8"/>
  <c r="AL74" i="8"/>
  <c r="AL83" i="8"/>
  <c r="AL70" i="8"/>
  <c r="AC190" i="8"/>
  <c r="AI190" i="8" s="1"/>
  <c r="AJ190" i="8" s="1"/>
  <c r="K77" i="8"/>
  <c r="Q77" i="8" s="1"/>
  <c r="AC59" i="8"/>
  <c r="AI59" i="8" s="1"/>
  <c r="AM59" i="8" s="1"/>
  <c r="K68" i="8"/>
  <c r="Q68" i="8" s="1"/>
  <c r="R68" i="8" s="1"/>
  <c r="K91" i="8"/>
  <c r="Q91" i="8" s="1"/>
  <c r="R91" i="8" s="1"/>
  <c r="AC170" i="8"/>
  <c r="AI170" i="8" s="1"/>
  <c r="K177" i="8"/>
  <c r="Q177" i="8" s="1"/>
  <c r="R177" i="8" s="1"/>
  <c r="AC70" i="8"/>
  <c r="AI70" i="8" s="1"/>
  <c r="K178" i="8"/>
  <c r="Q178" i="8" s="1"/>
  <c r="R178" i="8" s="1"/>
  <c r="AC114" i="8"/>
  <c r="AI114" i="8" s="1"/>
  <c r="K121" i="8"/>
  <c r="Q121" i="8" s="1"/>
  <c r="R121" i="8" s="1"/>
  <c r="AC192" i="8"/>
  <c r="AI192" i="8" s="1"/>
  <c r="K118" i="8"/>
  <c r="Q118" i="8" s="1"/>
  <c r="R118" i="8" s="1"/>
  <c r="AC19" i="8"/>
  <c r="K181" i="8"/>
  <c r="Q181" i="8" s="1"/>
  <c r="R181" i="8" s="1"/>
  <c r="AC174" i="8"/>
  <c r="AI174" i="8" s="1"/>
  <c r="AJ174" i="8" s="1"/>
  <c r="AL118" i="8"/>
  <c r="AL147" i="8"/>
  <c r="AL111" i="8"/>
  <c r="AL172" i="8"/>
  <c r="AL81" i="8"/>
  <c r="AL133" i="8"/>
  <c r="AL179" i="8"/>
  <c r="AL170" i="8"/>
  <c r="AJ170" i="8"/>
  <c r="AL60" i="8"/>
  <c r="AL44" i="8"/>
  <c r="AL181" i="8"/>
  <c r="AL139" i="8"/>
  <c r="AL135" i="8"/>
  <c r="AL80" i="8"/>
  <c r="AL146" i="8"/>
  <c r="AL37" i="8"/>
  <c r="AL129" i="8"/>
  <c r="AL163" i="8"/>
  <c r="AL65" i="8"/>
  <c r="AL108" i="8"/>
  <c r="AL91" i="8"/>
  <c r="AL178" i="8"/>
  <c r="AL150" i="8"/>
  <c r="AL141" i="8"/>
  <c r="AL148" i="8"/>
  <c r="AL126" i="8"/>
  <c r="AL143" i="8"/>
  <c r="AL26" i="8"/>
  <c r="AL69" i="8"/>
  <c r="AL160" i="8"/>
  <c r="AL18" i="8"/>
  <c r="AL66" i="8"/>
  <c r="AL103" i="8"/>
  <c r="AL128" i="8"/>
  <c r="AL116" i="8"/>
  <c r="AL112" i="8"/>
  <c r="AL22" i="8"/>
  <c r="AL34" i="8"/>
  <c r="AL49" i="8"/>
  <c r="AL93" i="8"/>
  <c r="AL162" i="8"/>
  <c r="AL92" i="8"/>
  <c r="AL134" i="8"/>
  <c r="AL30" i="8"/>
  <c r="AL113" i="8"/>
  <c r="AL21" i="8"/>
  <c r="AL84" i="8"/>
  <c r="AL104" i="8"/>
  <c r="AL43" i="8"/>
  <c r="AL186" i="8"/>
  <c r="AL20" i="8"/>
  <c r="AL79" i="8"/>
  <c r="AL95" i="8"/>
  <c r="AL72" i="8"/>
  <c r="AL17" i="8"/>
  <c r="AL75" i="8"/>
  <c r="AL46" i="8"/>
  <c r="AL86" i="8"/>
  <c r="AL177" i="8"/>
  <c r="AL62" i="8"/>
  <c r="AL39" i="8"/>
  <c r="AL100" i="8"/>
  <c r="AL140" i="8"/>
  <c r="AL57" i="8"/>
  <c r="AL71" i="8"/>
  <c r="AL153" i="8"/>
  <c r="AL185" i="8"/>
  <c r="AL77" i="8"/>
  <c r="AL190" i="8"/>
  <c r="AL88" i="8"/>
  <c r="AL121" i="8"/>
  <c r="AL54" i="8"/>
  <c r="AL176" i="8"/>
  <c r="AL187" i="8"/>
  <c r="AL50" i="8"/>
  <c r="AL183" i="8"/>
  <c r="AL123" i="8"/>
  <c r="AL145" i="8"/>
  <c r="AL188" i="8"/>
  <c r="AL59" i="8"/>
  <c r="AL31" i="8"/>
  <c r="AL99" i="8"/>
  <c r="AL76" i="8"/>
  <c r="AL175" i="8"/>
  <c r="AL47" i="8"/>
  <c r="AL89" i="8"/>
  <c r="AL156" i="8"/>
  <c r="AL125" i="8"/>
  <c r="AL82" i="8"/>
  <c r="AL107" i="8"/>
  <c r="R77" i="8"/>
  <c r="AL35" i="8"/>
  <c r="AL53" i="8"/>
  <c r="AL73" i="8"/>
  <c r="AL167" i="8"/>
  <c r="AL138" i="8"/>
  <c r="AL38" i="8"/>
  <c r="AL168" i="8"/>
  <c r="AL42" i="8"/>
  <c r="AL137" i="8"/>
  <c r="AL106" i="8"/>
  <c r="AL174" i="8"/>
  <c r="AL171" i="8"/>
  <c r="AL169" i="8"/>
  <c r="AC106" i="8"/>
  <c r="AI106" i="8" s="1"/>
  <c r="AC173" i="8"/>
  <c r="AI173" i="8" s="1"/>
  <c r="AC151" i="8"/>
  <c r="AI151" i="8" s="1"/>
  <c r="AC116" i="8"/>
  <c r="AI116" i="8" s="1"/>
  <c r="AC64" i="8"/>
  <c r="AI64" i="8" s="1"/>
  <c r="AC139" i="8"/>
  <c r="AI139" i="8" s="1"/>
  <c r="AC111" i="8"/>
  <c r="AI111" i="8" s="1"/>
  <c r="AC115" i="8"/>
  <c r="AI115" i="8" s="1"/>
  <c r="AC193" i="8"/>
  <c r="AI193" i="8" s="1"/>
  <c r="AC118" i="8"/>
  <c r="AI118" i="8" s="1"/>
  <c r="AC145" i="8"/>
  <c r="AI145" i="8" s="1"/>
  <c r="AC127" i="8"/>
  <c r="AI127" i="8" s="1"/>
  <c r="AC130" i="8"/>
  <c r="AI130" i="8" s="1"/>
  <c r="AC165" i="8"/>
  <c r="AI165" i="8" s="1"/>
  <c r="AC53" i="8"/>
  <c r="AI53" i="8" s="1"/>
  <c r="AC98" i="8"/>
  <c r="AI98" i="8" s="1"/>
  <c r="AC99" i="8"/>
  <c r="AI99" i="8" s="1"/>
  <c r="AC28" i="8"/>
  <c r="AI28" i="8" s="1"/>
  <c r="AC40" i="8"/>
  <c r="AI40" i="8" s="1"/>
  <c r="AC166" i="8"/>
  <c r="AI166" i="8" s="1"/>
  <c r="AC122" i="8"/>
  <c r="AI122" i="8" s="1"/>
  <c r="AC149" i="8"/>
  <c r="AI149" i="8" s="1"/>
  <c r="AC39" i="8"/>
  <c r="AI39" i="8" s="1"/>
  <c r="AC163" i="8"/>
  <c r="AI163" i="8" s="1"/>
  <c r="AC95" i="8"/>
  <c r="AI95" i="8" s="1"/>
  <c r="AC146" i="8"/>
  <c r="AI146" i="8" s="1"/>
  <c r="AC125" i="8"/>
  <c r="AI125" i="8" s="1"/>
  <c r="AC56" i="8"/>
  <c r="AI56" i="8" s="1"/>
  <c r="AC155" i="8"/>
  <c r="AI155" i="8" s="1"/>
  <c r="AC138" i="8"/>
  <c r="AI138" i="8" s="1"/>
  <c r="AC47" i="8"/>
  <c r="AI47" i="8" s="1"/>
  <c r="AC83" i="8"/>
  <c r="AI83" i="8" s="1"/>
  <c r="AC133" i="8"/>
  <c r="AI133" i="8" s="1"/>
  <c r="AC24" i="8"/>
  <c r="AI24" i="8" s="1"/>
  <c r="AC25" i="8"/>
  <c r="AI25" i="8" s="1"/>
  <c r="AC87" i="8"/>
  <c r="AI87" i="8" s="1"/>
  <c r="AC90" i="8"/>
  <c r="AI90" i="8" s="1"/>
  <c r="AC94" i="8"/>
  <c r="AI94" i="8" s="1"/>
  <c r="AC134" i="8"/>
  <c r="AI134" i="8" s="1"/>
  <c r="AC184" i="8"/>
  <c r="AI184" i="8" s="1"/>
  <c r="AC191" i="8"/>
  <c r="AI191" i="8" s="1"/>
  <c r="AC117" i="8"/>
  <c r="AI117" i="8" s="1"/>
  <c r="AC55" i="8"/>
  <c r="AI55" i="8" s="1"/>
  <c r="AC185" i="8"/>
  <c r="AI185" i="8" s="1"/>
  <c r="AC119" i="8"/>
  <c r="AI119" i="8" s="1"/>
  <c r="AC57" i="8"/>
  <c r="AI57" i="8" s="1"/>
  <c r="AC120" i="8"/>
  <c r="AI120" i="8" s="1"/>
  <c r="AC148" i="8"/>
  <c r="AI148" i="8" s="1"/>
  <c r="AC161" i="8"/>
  <c r="AI161" i="8" s="1"/>
  <c r="AC92" i="8"/>
  <c r="AI92" i="8" s="1"/>
  <c r="AC169" i="8"/>
  <c r="AI169" i="8" s="1"/>
  <c r="AC168" i="8"/>
  <c r="AI168" i="8" s="1"/>
  <c r="AC42" i="8"/>
  <c r="AI42" i="8" s="1"/>
  <c r="AC43" i="8"/>
  <c r="AI43" i="8" s="1"/>
  <c r="AC66" i="8"/>
  <c r="AI66" i="8" s="1"/>
  <c r="AC183" i="8"/>
  <c r="AI183" i="8" s="1"/>
  <c r="AC177" i="8"/>
  <c r="AI177" i="8" s="1"/>
  <c r="AC124" i="8"/>
  <c r="AI124" i="8" s="1"/>
  <c r="AC61" i="8"/>
  <c r="AI61" i="8" s="1"/>
  <c r="AC32" i="8"/>
  <c r="AI32" i="8" s="1"/>
  <c r="AC103" i="8"/>
  <c r="AI103" i="8" s="1"/>
  <c r="AC150" i="8"/>
  <c r="AI150" i="8" s="1"/>
  <c r="AC159" i="8"/>
  <c r="AI159" i="8" s="1"/>
  <c r="AC104" i="8"/>
  <c r="AI104" i="8" s="1"/>
  <c r="AC86" i="8"/>
  <c r="AI86" i="8" s="1"/>
  <c r="AC186" i="8"/>
  <c r="AI186" i="8" s="1"/>
  <c r="AC49" i="8"/>
  <c r="AI49" i="8" s="1"/>
  <c r="AC172" i="8"/>
  <c r="AI172" i="8" s="1"/>
  <c r="AC38" i="8"/>
  <c r="AI38" i="8" s="1"/>
  <c r="AC78" i="8"/>
  <c r="AI78" i="8" s="1"/>
  <c r="AC110" i="8"/>
  <c r="AI110" i="8" s="1"/>
  <c r="AC23" i="8"/>
  <c r="AI23" i="8" s="1"/>
  <c r="AC85" i="8"/>
  <c r="AI85" i="8" s="1"/>
  <c r="AC44" i="8"/>
  <c r="AI44" i="8" s="1"/>
  <c r="AC147" i="8"/>
  <c r="AI147" i="8" s="1"/>
  <c r="AC41" i="8"/>
  <c r="AI41" i="8" s="1"/>
  <c r="AC22" i="8"/>
  <c r="AI22" i="8" s="1"/>
  <c r="AC158" i="8"/>
  <c r="AI158" i="8" s="1"/>
  <c r="AC33" i="8"/>
  <c r="AI33" i="8" s="1"/>
  <c r="AC18" i="8"/>
  <c r="AI18" i="8" s="1"/>
  <c r="AC74" i="8"/>
  <c r="AI74" i="8" s="1"/>
  <c r="AC20" i="8"/>
  <c r="AI20" i="8" s="1"/>
  <c r="AC141" i="8"/>
  <c r="AI141" i="8" s="1"/>
  <c r="AC188" i="8"/>
  <c r="AI188" i="8" s="1"/>
  <c r="AC167" i="8"/>
  <c r="AI167" i="8" s="1"/>
  <c r="AC175" i="8"/>
  <c r="AI175" i="8" s="1"/>
  <c r="AC176" i="8"/>
  <c r="AI176" i="8" s="1"/>
  <c r="AC189" i="8"/>
  <c r="AI189" i="8" s="1"/>
  <c r="AC26" i="8"/>
  <c r="AI26" i="8" s="1"/>
  <c r="AC27" i="8"/>
  <c r="AI27" i="8" s="1"/>
  <c r="AC30" i="8"/>
  <c r="AI30" i="8" s="1"/>
  <c r="AC140" i="8"/>
  <c r="AI140" i="8" s="1"/>
  <c r="AC143" i="8"/>
  <c r="AI143" i="8" s="1"/>
  <c r="AC79" i="8"/>
  <c r="AI79" i="8" s="1"/>
  <c r="AC82" i="8"/>
  <c r="AI82" i="8" s="1"/>
  <c r="AC80" i="8"/>
  <c r="AI80" i="8" s="1"/>
  <c r="AC31" i="8"/>
  <c r="AI31" i="8" s="1"/>
  <c r="AC67" i="8"/>
  <c r="AI67" i="8" s="1"/>
  <c r="AC89" i="8"/>
  <c r="AI89" i="8" s="1"/>
  <c r="AC50" i="8"/>
  <c r="AI50" i="8" s="1"/>
  <c r="AC75" i="8"/>
  <c r="AI75" i="8" s="1"/>
  <c r="AC54" i="8"/>
  <c r="AI54" i="8" s="1"/>
  <c r="AC62" i="8"/>
  <c r="AI62" i="8" s="1"/>
  <c r="AC109" i="8"/>
  <c r="AI109" i="8" s="1"/>
  <c r="AC69" i="8"/>
  <c r="AI69" i="8" s="1"/>
  <c r="AC65" i="8"/>
  <c r="AI65" i="8" s="1"/>
  <c r="AC73" i="8"/>
  <c r="AI73" i="8" s="1"/>
  <c r="AC76" i="8"/>
  <c r="AI76" i="8" s="1"/>
  <c r="AC121" i="8"/>
  <c r="AI121" i="8" s="1"/>
  <c r="AC128" i="8"/>
  <c r="AI128" i="8" s="1"/>
  <c r="AC132" i="8"/>
  <c r="AI132" i="8" s="1"/>
  <c r="AC135" i="8"/>
  <c r="AI135" i="8" s="1"/>
  <c r="AC136" i="8"/>
  <c r="AI136" i="8" s="1"/>
  <c r="AC131" i="8"/>
  <c r="AI131" i="8" s="1"/>
  <c r="AC137" i="8"/>
  <c r="AI137" i="8" s="1"/>
  <c r="AC51" i="8"/>
  <c r="AI51" i="8" s="1"/>
  <c r="AC35" i="8"/>
  <c r="AI35" i="8" s="1"/>
  <c r="AC81" i="8"/>
  <c r="AI81" i="8" s="1"/>
  <c r="AC153" i="8"/>
  <c r="AI153" i="8" s="1"/>
  <c r="AC105" i="8"/>
  <c r="AI105" i="8" s="1"/>
  <c r="AC96" i="8"/>
  <c r="AI96" i="8" s="1"/>
  <c r="AC52" i="8"/>
  <c r="AI52" i="8" s="1"/>
  <c r="AC187" i="8"/>
  <c r="AI187" i="8" s="1"/>
  <c r="AC123" i="8"/>
  <c r="AI123" i="8" s="1"/>
  <c r="AC72" i="8"/>
  <c r="AI72" i="8" s="1"/>
  <c r="AC36" i="8"/>
  <c r="AI36" i="8" s="1"/>
  <c r="AC182" i="8"/>
  <c r="AI182" i="8" s="1"/>
  <c r="AC102" i="8"/>
  <c r="AI102" i="8" s="1"/>
  <c r="AC164" i="8"/>
  <c r="AI164" i="8" s="1"/>
  <c r="AC34" i="8"/>
  <c r="AI34" i="8" s="1"/>
  <c r="AC152" i="8"/>
  <c r="AI152" i="8" s="1"/>
  <c r="AC68" i="8"/>
  <c r="AI68" i="8" s="1"/>
  <c r="AC162" i="8"/>
  <c r="AI162" i="8" s="1"/>
  <c r="AC156" i="8"/>
  <c r="AI156" i="8" s="1"/>
  <c r="AC178" i="8"/>
  <c r="AI178" i="8" s="1"/>
  <c r="AC181" i="8"/>
  <c r="AI181" i="8" s="1"/>
  <c r="AC17" i="8"/>
  <c r="AI17" i="8" s="1"/>
  <c r="AC154" i="8"/>
  <c r="AI154" i="8" s="1"/>
  <c r="AC144" i="8"/>
  <c r="AI144" i="8" s="1"/>
  <c r="AC100" i="8"/>
  <c r="AI100" i="8" s="1"/>
  <c r="AC180" i="8"/>
  <c r="AI180" i="8" s="1"/>
  <c r="AC101" i="8"/>
  <c r="AI101" i="8" s="1"/>
  <c r="AC97" i="8"/>
  <c r="AI97" i="8" s="1"/>
  <c r="AC88" i="8"/>
  <c r="AI88" i="8" s="1"/>
  <c r="AC84" i="8"/>
  <c r="AI84" i="8" s="1"/>
  <c r="AC58" i="8"/>
  <c r="AI58" i="8" s="1"/>
  <c r="AC160" i="8"/>
  <c r="AI160" i="8" s="1"/>
  <c r="AC107" i="8"/>
  <c r="AI107" i="8" s="1"/>
  <c r="AC171" i="8"/>
  <c r="AI171" i="8" s="1"/>
  <c r="AJ171" i="8" s="1"/>
  <c r="AC29" i="8"/>
  <c r="AI29" i="8" s="1"/>
  <c r="AC108" i="8"/>
  <c r="AI108" i="8" s="1"/>
  <c r="AC71" i="8"/>
  <c r="AI71" i="8" s="1"/>
  <c r="AC113" i="8"/>
  <c r="AI113" i="8" s="1"/>
  <c r="AC91" i="8"/>
  <c r="AI91" i="8" s="1"/>
  <c r="AC45" i="8"/>
  <c r="AI45" i="8" s="1"/>
  <c r="AC48" i="8"/>
  <c r="AI48" i="8" s="1"/>
  <c r="AC93" i="8"/>
  <c r="AI93" i="8" s="1"/>
  <c r="AC129" i="8"/>
  <c r="AI129" i="8" s="1"/>
  <c r="AC21" i="8"/>
  <c r="AI21" i="8" s="1"/>
  <c r="AC142" i="8"/>
  <c r="AI142" i="8" s="1"/>
  <c r="AC46" i="8"/>
  <c r="AI46" i="8" s="1"/>
  <c r="AC112" i="8"/>
  <c r="AI112" i="8" s="1"/>
  <c r="AC194" i="8"/>
  <c r="AI194" i="8" s="1"/>
  <c r="AC179" i="8"/>
  <c r="AI179" i="8" s="1"/>
  <c r="AC60" i="8"/>
  <c r="AI60" i="8" s="1"/>
  <c r="AC126" i="8"/>
  <c r="AI126" i="8" s="1"/>
  <c r="AC37" i="8"/>
  <c r="AI37" i="8" s="1"/>
  <c r="AC77" i="8"/>
  <c r="AI77" i="8" s="1"/>
  <c r="K53" i="8"/>
  <c r="Q53" i="8" s="1"/>
  <c r="R53" i="8" s="1"/>
  <c r="K191" i="8"/>
  <c r="Q191" i="8" s="1"/>
  <c r="R191" i="8" s="1"/>
  <c r="K171" i="8"/>
  <c r="Q171" i="8" s="1"/>
  <c r="R171" i="8" s="1"/>
  <c r="K187" i="8"/>
  <c r="Q187" i="8" s="1"/>
  <c r="R187" i="8" s="1"/>
  <c r="K38" i="8"/>
  <c r="Q38" i="8" s="1"/>
  <c r="R38" i="8" s="1"/>
  <c r="K30" i="8"/>
  <c r="Q30" i="8" s="1"/>
  <c r="R30" i="8" s="1"/>
  <c r="K111" i="8"/>
  <c r="Q111" i="8" s="1"/>
  <c r="R111" i="8" s="1"/>
  <c r="K62" i="8"/>
  <c r="Q62" i="8" s="1"/>
  <c r="R62" i="8" s="1"/>
  <c r="K49" i="8"/>
  <c r="Q49" i="8" s="1"/>
  <c r="R49" i="8" s="1"/>
  <c r="K192" i="8"/>
  <c r="Q192" i="8" s="1"/>
  <c r="R192" i="8" s="1"/>
  <c r="K135" i="8"/>
  <c r="Q135" i="8" s="1"/>
  <c r="R135" i="8" s="1"/>
  <c r="K73" i="8"/>
  <c r="Q73" i="8" s="1"/>
  <c r="R73" i="8" s="1"/>
  <c r="K150" i="8"/>
  <c r="Q150" i="8" s="1"/>
  <c r="R150" i="8" s="1"/>
  <c r="K71" i="8"/>
  <c r="Q71" i="8" s="1"/>
  <c r="R71" i="8" s="1"/>
  <c r="K188" i="8"/>
  <c r="Q188" i="8" s="1"/>
  <c r="R188" i="8" s="1"/>
  <c r="K162" i="8"/>
  <c r="Q162" i="8" s="1"/>
  <c r="R162" i="8" s="1"/>
  <c r="K44" i="8"/>
  <c r="Q44" i="8" s="1"/>
  <c r="R44" i="8" s="1"/>
  <c r="K156" i="8"/>
  <c r="Q156" i="8" s="1"/>
  <c r="R156" i="8" s="1"/>
  <c r="K151" i="8"/>
  <c r="Q151" i="8" s="1"/>
  <c r="R151" i="8" s="1"/>
  <c r="K51" i="8"/>
  <c r="Q51" i="8" s="1"/>
  <c r="R51" i="8" s="1"/>
  <c r="K174" i="8"/>
  <c r="Q174" i="8" s="1"/>
  <c r="R174" i="8" s="1"/>
  <c r="K70" i="8"/>
  <c r="Q70" i="8" s="1"/>
  <c r="R70" i="8" s="1"/>
  <c r="K185" i="8"/>
  <c r="Q185" i="8" s="1"/>
  <c r="R185" i="8" s="1"/>
  <c r="K32" i="8"/>
  <c r="Q32" i="8" s="1"/>
  <c r="R32" i="8" s="1"/>
  <c r="K83" i="8"/>
  <c r="Q83" i="8" s="1"/>
  <c r="R83" i="8" s="1"/>
  <c r="K85" i="8"/>
  <c r="Q85" i="8" s="1"/>
  <c r="R85" i="8" s="1"/>
  <c r="K119" i="8"/>
  <c r="Q119" i="8" s="1"/>
  <c r="R119" i="8" s="1"/>
  <c r="K113" i="8"/>
  <c r="Q113" i="8" s="1"/>
  <c r="R113" i="8" s="1"/>
  <c r="K93" i="8"/>
  <c r="Q93" i="8" s="1"/>
  <c r="R93" i="8" s="1"/>
  <c r="K55" i="8"/>
  <c r="Q55" i="8" s="1"/>
  <c r="R55" i="8" s="1"/>
  <c r="K94" i="8"/>
  <c r="Q94" i="8" s="1"/>
  <c r="R94" i="8" s="1"/>
  <c r="K138" i="8"/>
  <c r="Q138" i="8" s="1"/>
  <c r="R138" i="8" s="1"/>
  <c r="K25" i="8"/>
  <c r="Q25" i="8" s="1"/>
  <c r="R25" i="8" s="1"/>
  <c r="K175" i="8"/>
  <c r="Q175" i="8" s="1"/>
  <c r="R175" i="8" s="1"/>
  <c r="K41" i="8"/>
  <c r="Q41" i="8" s="1"/>
  <c r="R41" i="8" s="1"/>
  <c r="K59" i="8"/>
  <c r="Q59" i="8" s="1"/>
  <c r="R59" i="8" s="1"/>
  <c r="K140" i="8"/>
  <c r="Q140" i="8" s="1"/>
  <c r="R140" i="8" s="1"/>
  <c r="K81" i="8"/>
  <c r="Q81" i="8" s="1"/>
  <c r="R81" i="8" s="1"/>
  <c r="K120" i="8"/>
  <c r="Q120" i="8" s="1"/>
  <c r="R120" i="8" s="1"/>
  <c r="K168" i="8"/>
  <c r="Q168" i="8" s="1"/>
  <c r="R168" i="8" s="1"/>
  <c r="K112" i="8"/>
  <c r="Q112" i="8" s="1"/>
  <c r="R112" i="8" s="1"/>
  <c r="K76" i="8"/>
  <c r="Q76" i="8" s="1"/>
  <c r="R76" i="8" s="1"/>
  <c r="K90" i="8"/>
  <c r="Q90" i="8" s="1"/>
  <c r="R90" i="8" s="1"/>
  <c r="K158" i="8"/>
  <c r="Q158" i="8" s="1"/>
  <c r="R158" i="8" s="1"/>
  <c r="K58" i="8"/>
  <c r="Q58" i="8" s="1"/>
  <c r="R58" i="8" s="1"/>
  <c r="K182" i="8"/>
  <c r="Q182" i="8" s="1"/>
  <c r="R182" i="8" s="1"/>
  <c r="K61" i="8"/>
  <c r="Q61" i="8" s="1"/>
  <c r="R61" i="8" s="1"/>
  <c r="K96" i="8"/>
  <c r="Q96" i="8" s="1"/>
  <c r="R96" i="8" s="1"/>
  <c r="K163" i="8"/>
  <c r="Q163" i="8" s="1"/>
  <c r="R163" i="8" s="1"/>
  <c r="K48" i="8"/>
  <c r="Q48" i="8" s="1"/>
  <c r="R48" i="8" s="1"/>
  <c r="K146" i="8"/>
  <c r="Q146" i="8" s="1"/>
  <c r="R146" i="8" s="1"/>
  <c r="K164" i="8"/>
  <c r="Q164" i="8" s="1"/>
  <c r="R164" i="8" s="1"/>
  <c r="K166" i="8"/>
  <c r="Q166" i="8" s="1"/>
  <c r="R166" i="8" s="1"/>
  <c r="K145" i="8"/>
  <c r="Q145" i="8" s="1"/>
  <c r="R145" i="8" s="1"/>
  <c r="K160" i="8"/>
  <c r="Q160" i="8" s="1"/>
  <c r="R160" i="8" s="1"/>
  <c r="K101" i="8"/>
  <c r="Q101" i="8" s="1"/>
  <c r="R101" i="8" s="1"/>
  <c r="K167" i="8"/>
  <c r="Q167" i="8" s="1"/>
  <c r="K103" i="8"/>
  <c r="Q103" i="8" s="1"/>
  <c r="R103" i="8" s="1"/>
  <c r="K161" i="8"/>
  <c r="Q161" i="8" s="1"/>
  <c r="R161" i="8" s="1"/>
  <c r="K184" i="8"/>
  <c r="Q184" i="8" s="1"/>
  <c r="R184" i="8" s="1"/>
  <c r="K105" i="8"/>
  <c r="Q105" i="8" s="1"/>
  <c r="R105" i="8" s="1"/>
  <c r="K24" i="8"/>
  <c r="Q24" i="8" s="1"/>
  <c r="R24" i="8" s="1"/>
  <c r="K43" i="8"/>
  <c r="Q43" i="8" s="1"/>
  <c r="R43" i="8" s="1"/>
  <c r="K100" i="8"/>
  <c r="Q100" i="8" s="1"/>
  <c r="R100" i="8" s="1"/>
  <c r="K39" i="8"/>
  <c r="Q39" i="8" s="1"/>
  <c r="R39" i="8" s="1"/>
  <c r="K84" i="8"/>
  <c r="Q84" i="8" s="1"/>
  <c r="R84" i="8" s="1"/>
  <c r="K122" i="8"/>
  <c r="Q122" i="8" s="1"/>
  <c r="R122" i="8" s="1"/>
  <c r="K102" i="8"/>
  <c r="Q102" i="8" s="1"/>
  <c r="R102" i="8" s="1"/>
  <c r="K37" i="8"/>
  <c r="Q37" i="8" s="1"/>
  <c r="R37" i="8" s="1"/>
  <c r="K75" i="8"/>
  <c r="Q75" i="8" s="1"/>
  <c r="R75" i="8" s="1"/>
  <c r="K21" i="8"/>
  <c r="Q21" i="8" s="1"/>
  <c r="R21" i="8" s="1"/>
  <c r="K124" i="8"/>
  <c r="Q124" i="8" s="1"/>
  <c r="R124" i="8" s="1"/>
  <c r="K82" i="8"/>
  <c r="Q82" i="8" s="1"/>
  <c r="R82" i="8" s="1"/>
  <c r="K35" i="8"/>
  <c r="Q35" i="8" s="1"/>
  <c r="R35" i="8" s="1"/>
  <c r="K80" i="8"/>
  <c r="Q80" i="8" s="1"/>
  <c r="R80" i="8" s="1"/>
  <c r="K193" i="8"/>
  <c r="Q193" i="8" s="1"/>
  <c r="R193" i="8" s="1"/>
  <c r="K18" i="8"/>
  <c r="Q18" i="8" s="1"/>
  <c r="R18" i="8" s="1"/>
  <c r="K63" i="8"/>
  <c r="Q63" i="8" s="1"/>
  <c r="R63" i="8" s="1"/>
  <c r="K133" i="8"/>
  <c r="Q133" i="8" s="1"/>
  <c r="R133" i="8" s="1"/>
  <c r="K126" i="8"/>
  <c r="Q126" i="8" s="1"/>
  <c r="R126" i="8" s="1"/>
  <c r="K147" i="8"/>
  <c r="Q147" i="8" s="1"/>
  <c r="R147" i="8" s="1"/>
  <c r="K45" i="8"/>
  <c r="Q45" i="8" s="1"/>
  <c r="R45" i="8" s="1"/>
  <c r="K26" i="8"/>
  <c r="Q26" i="8" s="1"/>
  <c r="R26" i="8" s="1"/>
  <c r="K170" i="8"/>
  <c r="Q170" i="8" s="1"/>
  <c r="R170" i="8" s="1"/>
  <c r="K89" i="8"/>
  <c r="Q89" i="8" s="1"/>
  <c r="R89" i="8" s="1"/>
  <c r="K33" i="8"/>
  <c r="Q33" i="8" s="1"/>
  <c r="R33" i="8" s="1"/>
  <c r="K165" i="8"/>
  <c r="Q165" i="8" s="1"/>
  <c r="R165" i="8" s="1"/>
  <c r="K57" i="8"/>
  <c r="Q57" i="8" s="1"/>
  <c r="R57" i="8" s="1"/>
  <c r="K144" i="8"/>
  <c r="Q144" i="8" s="1"/>
  <c r="R144" i="8" s="1"/>
  <c r="K116" i="8"/>
  <c r="Q116" i="8" s="1"/>
  <c r="R116" i="8" s="1"/>
  <c r="K95" i="8"/>
  <c r="Q95" i="8" s="1"/>
  <c r="R95" i="8" s="1"/>
  <c r="K169" i="8"/>
  <c r="Q169" i="8" s="1"/>
  <c r="R169" i="8" s="1"/>
  <c r="K88" i="8"/>
  <c r="Q88" i="8" s="1"/>
  <c r="R88" i="8" s="1"/>
  <c r="K66" i="8"/>
  <c r="Q66" i="8" s="1"/>
  <c r="R66" i="8" s="1"/>
  <c r="K36" i="8"/>
  <c r="Q36" i="8" s="1"/>
  <c r="R36" i="8" s="1"/>
  <c r="K136" i="8"/>
  <c r="Q136" i="8" s="1"/>
  <c r="R136" i="8" s="1"/>
  <c r="K134" i="8"/>
  <c r="Q134" i="8" s="1"/>
  <c r="R134" i="8" s="1"/>
  <c r="K179" i="8"/>
  <c r="Q179" i="8" s="1"/>
  <c r="R179" i="8" s="1"/>
  <c r="K186" i="8"/>
  <c r="Q186" i="8" s="1"/>
  <c r="R186" i="8" s="1"/>
  <c r="K23" i="8"/>
  <c r="Q23" i="8" s="1"/>
  <c r="R23" i="8" s="1"/>
  <c r="K20" i="8"/>
  <c r="Q20" i="8" s="1"/>
  <c r="R20" i="8" s="1"/>
  <c r="K180" i="8"/>
  <c r="Q180" i="8" s="1"/>
  <c r="R180" i="8" s="1"/>
  <c r="K34" i="8"/>
  <c r="Q34" i="8" s="1"/>
  <c r="R34" i="8" s="1"/>
  <c r="K78" i="8"/>
  <c r="Q78" i="8" s="1"/>
  <c r="R78" i="8" s="1"/>
  <c r="K67" i="8"/>
  <c r="Q67" i="8" s="1"/>
  <c r="R67" i="8" s="1"/>
  <c r="K99" i="8"/>
  <c r="Q99" i="8" s="1"/>
  <c r="R99" i="8" s="1"/>
  <c r="K56" i="8"/>
  <c r="Q56" i="8" s="1"/>
  <c r="R56" i="8" s="1"/>
  <c r="K31" i="8"/>
  <c r="Q31" i="8" s="1"/>
  <c r="R31" i="8" s="1"/>
  <c r="K153" i="8"/>
  <c r="Q153" i="8" s="1"/>
  <c r="R153" i="8" s="1"/>
  <c r="K42" i="8"/>
  <c r="Q42" i="8" s="1"/>
  <c r="R42" i="8" s="1"/>
  <c r="K123" i="8"/>
  <c r="Q123" i="8" s="1"/>
  <c r="R123" i="8" s="1"/>
  <c r="K74" i="8"/>
  <c r="Q74" i="8" s="1"/>
  <c r="R74" i="8" s="1"/>
  <c r="K129" i="8"/>
  <c r="Q129" i="8" s="1"/>
  <c r="R129" i="8" s="1"/>
  <c r="K72" i="8"/>
  <c r="Q72" i="8" s="1"/>
  <c r="R72" i="8" s="1"/>
  <c r="Q54" i="8"/>
  <c r="R54" i="8" s="1"/>
  <c r="K183" i="8"/>
  <c r="Q183" i="8" s="1"/>
  <c r="R183" i="8" s="1"/>
  <c r="K159" i="8"/>
  <c r="Q159" i="8" s="1"/>
  <c r="R159" i="8" s="1"/>
  <c r="K19" i="8"/>
  <c r="Q19" i="8" s="1"/>
  <c r="R19" i="8" s="1"/>
  <c r="K143" i="8"/>
  <c r="Q143" i="8" s="1"/>
  <c r="R143" i="8" s="1"/>
  <c r="K87" i="8"/>
  <c r="Q87" i="8" s="1"/>
  <c r="R87" i="8" s="1"/>
  <c r="K149" i="8"/>
  <c r="Q149" i="8" s="1"/>
  <c r="R149" i="8" s="1"/>
  <c r="K92" i="8"/>
  <c r="Q92" i="8" s="1"/>
  <c r="R92" i="8" s="1"/>
  <c r="K17" i="8"/>
  <c r="Q17" i="8" s="1"/>
  <c r="R17" i="8" s="1"/>
  <c r="K114" i="8"/>
  <c r="Q114" i="8" s="1"/>
  <c r="R114" i="8" s="1"/>
  <c r="K141" i="8"/>
  <c r="Q141" i="8" s="1"/>
  <c r="R141" i="8" s="1"/>
  <c r="K69" i="8"/>
  <c r="Q69" i="8" s="1"/>
  <c r="R69" i="8" s="1"/>
  <c r="K29" i="8"/>
  <c r="Q29" i="8" s="1"/>
  <c r="R29" i="8" s="1"/>
  <c r="K107" i="8"/>
  <c r="Q107" i="8" s="1"/>
  <c r="R107" i="8" s="1"/>
  <c r="K65" i="8"/>
  <c r="Q65" i="8" s="1"/>
  <c r="R65" i="8" s="1"/>
  <c r="K40" i="8"/>
  <c r="Q40" i="8" s="1"/>
  <c r="R40" i="8" s="1"/>
  <c r="K127" i="8"/>
  <c r="Q127" i="8" s="1"/>
  <c r="R127" i="8" s="1"/>
  <c r="K47" i="8"/>
  <c r="Q47" i="8" s="1"/>
  <c r="R47" i="8" s="1"/>
  <c r="K109" i="8"/>
  <c r="Q109" i="8" s="1"/>
  <c r="R109" i="8" s="1"/>
  <c r="K50" i="8"/>
  <c r="Q50" i="8" s="1"/>
  <c r="R50" i="8" s="1"/>
  <c r="K190" i="8"/>
  <c r="Q190" i="8" s="1"/>
  <c r="R190" i="8" s="1"/>
  <c r="K115" i="8"/>
  <c r="Q115" i="8" s="1"/>
  <c r="R115" i="8" s="1"/>
  <c r="K104" i="8"/>
  <c r="Q104" i="8" s="1"/>
  <c r="R104" i="8" s="1"/>
  <c r="K28" i="8"/>
  <c r="Q28" i="8" s="1"/>
  <c r="R28" i="8" s="1"/>
  <c r="K131" i="8"/>
  <c r="Q131" i="8" s="1"/>
  <c r="R131" i="8" s="1"/>
  <c r="K98" i="8"/>
  <c r="Q98" i="8" s="1"/>
  <c r="R98" i="8" s="1"/>
  <c r="K154" i="8"/>
  <c r="Q154" i="8" s="1"/>
  <c r="R154" i="8" s="1"/>
  <c r="K106" i="8"/>
  <c r="Q106" i="8" s="1"/>
  <c r="R106" i="8" s="1"/>
  <c r="K157" i="8"/>
  <c r="Q157" i="8" s="1"/>
  <c r="R157" i="8" s="1"/>
  <c r="K108" i="8"/>
  <c r="Q108" i="8" s="1"/>
  <c r="R108" i="8" s="1"/>
  <c r="K125" i="8"/>
  <c r="Q125" i="8" s="1"/>
  <c r="R125" i="8" s="1"/>
  <c r="K79" i="8"/>
  <c r="Q79" i="8" s="1"/>
  <c r="R79" i="8" s="1"/>
  <c r="K16" i="8"/>
  <c r="Q16" i="8" s="1"/>
  <c r="R16" i="8" s="1"/>
  <c r="K172" i="8"/>
  <c r="Q172" i="8" s="1"/>
  <c r="R172" i="8" s="1"/>
  <c r="K97" i="8"/>
  <c r="Q97" i="8" s="1"/>
  <c r="R97" i="8" s="1"/>
  <c r="K173" i="8"/>
  <c r="Q173" i="8" s="1"/>
  <c r="R173" i="8" s="1"/>
  <c r="K139" i="8"/>
  <c r="Q139" i="8" s="1"/>
  <c r="R139" i="8" s="1"/>
  <c r="K110" i="8"/>
  <c r="Q110" i="8" s="1"/>
  <c r="R110" i="8" s="1"/>
  <c r="K22" i="8"/>
  <c r="Q22" i="8" s="1"/>
  <c r="R22" i="8" s="1"/>
  <c r="K132" i="8"/>
  <c r="Q132" i="8" s="1"/>
  <c r="R132" i="8" s="1"/>
  <c r="K128" i="8"/>
  <c r="Q128" i="8" s="1"/>
  <c r="R128" i="8" s="1"/>
  <c r="K46" i="8"/>
  <c r="Q46" i="8" s="1"/>
  <c r="R46" i="8" s="1"/>
  <c r="K117" i="8"/>
  <c r="Q117" i="8" s="1"/>
  <c r="R117" i="8" s="1"/>
  <c r="K86" i="8"/>
  <c r="Q86" i="8" s="1"/>
  <c r="R86" i="8" s="1"/>
  <c r="K152" i="8"/>
  <c r="Q152" i="8" s="1"/>
  <c r="R152" i="8" s="1"/>
  <c r="K155" i="8"/>
  <c r="Q155" i="8" s="1"/>
  <c r="R155" i="8" s="1"/>
  <c r="K64" i="8"/>
  <c r="Q64" i="8" s="1"/>
  <c r="R64" i="8" s="1"/>
  <c r="K148" i="8"/>
  <c r="Q148" i="8" s="1"/>
  <c r="R148" i="8" s="1"/>
  <c r="K27" i="8"/>
  <c r="Q27" i="8" s="1"/>
  <c r="R27" i="8" s="1"/>
  <c r="K60" i="8"/>
  <c r="Q60" i="8" s="1"/>
  <c r="R60" i="8" s="1"/>
  <c r="K137" i="8"/>
  <c r="Q137" i="8" s="1"/>
  <c r="R137" i="8" s="1"/>
  <c r="K130" i="8"/>
  <c r="Q130" i="8" s="1"/>
  <c r="R130" i="8" s="1"/>
  <c r="K52" i="8"/>
  <c r="Q52" i="8" s="1"/>
  <c r="R52" i="8" s="1"/>
  <c r="K176" i="8"/>
  <c r="Q176" i="8" s="1"/>
  <c r="R176" i="8" s="1"/>
  <c r="AG13" i="8"/>
  <c r="AK13" i="8" s="1"/>
  <c r="AM70" i="8" l="1"/>
  <c r="AJ70" i="8"/>
  <c r="AM114" i="8"/>
  <c r="AJ59" i="8"/>
  <c r="AN59" i="8" s="1"/>
  <c r="AJ93" i="8"/>
  <c r="AN93" i="8" s="1"/>
  <c r="AM93" i="8"/>
  <c r="AJ72" i="8"/>
  <c r="AN72" i="8" s="1"/>
  <c r="AM72" i="8"/>
  <c r="AJ121" i="8"/>
  <c r="AN121" i="8" s="1"/>
  <c r="AM121" i="8"/>
  <c r="AJ143" i="8"/>
  <c r="AN143" i="8" s="1"/>
  <c r="AM143" i="8"/>
  <c r="AJ22" i="8"/>
  <c r="AN22" i="8" s="1"/>
  <c r="AM22" i="8"/>
  <c r="AJ103" i="8"/>
  <c r="AN103" i="8" s="1"/>
  <c r="AM103" i="8"/>
  <c r="AJ119" i="8"/>
  <c r="AN119" i="8" s="1"/>
  <c r="AM119" i="8"/>
  <c r="AJ130" i="8"/>
  <c r="AN130" i="8" s="1"/>
  <c r="AM130" i="8"/>
  <c r="AN174" i="8"/>
  <c r="AN70" i="8"/>
  <c r="AJ48" i="8"/>
  <c r="AN48" i="8" s="1"/>
  <c r="AM48" i="8"/>
  <c r="AJ100" i="8"/>
  <c r="AN100" i="8" s="1"/>
  <c r="AM100" i="8"/>
  <c r="AJ123" i="8"/>
  <c r="AN123" i="8" s="1"/>
  <c r="AM123" i="8"/>
  <c r="AJ76" i="8"/>
  <c r="AN76" i="8" s="1"/>
  <c r="AM76" i="8"/>
  <c r="AJ140" i="8"/>
  <c r="AN140" i="8" s="1"/>
  <c r="AM140" i="8"/>
  <c r="AJ41" i="8"/>
  <c r="AN41" i="8" s="1"/>
  <c r="AM41" i="8"/>
  <c r="AJ32" i="8"/>
  <c r="AN32" i="8" s="1"/>
  <c r="AM32" i="8"/>
  <c r="AJ56" i="8"/>
  <c r="AN56" i="8" s="1"/>
  <c r="AM56" i="8"/>
  <c r="AJ127" i="8"/>
  <c r="AN127" i="8" s="1"/>
  <c r="AM127" i="8"/>
  <c r="AJ45" i="8"/>
  <c r="AN45" i="8" s="1"/>
  <c r="AM45" i="8"/>
  <c r="AJ144" i="8"/>
  <c r="AN144" i="8" s="1"/>
  <c r="AM144" i="8"/>
  <c r="AJ73" i="8"/>
  <c r="AN73" i="8" s="1"/>
  <c r="AM73" i="8"/>
  <c r="AJ30" i="8"/>
  <c r="AN30" i="8" s="1"/>
  <c r="AM30" i="8"/>
  <c r="AJ147" i="8"/>
  <c r="AN147" i="8" s="1"/>
  <c r="AM147" i="8"/>
  <c r="AJ61" i="8"/>
  <c r="AN61" i="8" s="1"/>
  <c r="AM61" i="8"/>
  <c r="AJ55" i="8"/>
  <c r="AN55" i="8" s="1"/>
  <c r="AM55" i="8"/>
  <c r="AJ125" i="8"/>
  <c r="AN125" i="8" s="1"/>
  <c r="AM125" i="8"/>
  <c r="AJ145" i="8"/>
  <c r="AN145" i="8" s="1"/>
  <c r="AM145" i="8"/>
  <c r="AJ91" i="8"/>
  <c r="AN91" i="8" s="1"/>
  <c r="AM91" i="8"/>
  <c r="AJ52" i="8"/>
  <c r="AN52" i="8" s="1"/>
  <c r="AM52" i="8"/>
  <c r="AJ65" i="8"/>
  <c r="AN65" i="8" s="1"/>
  <c r="AM65" i="8"/>
  <c r="AJ27" i="8"/>
  <c r="AN27" i="8" s="1"/>
  <c r="AM27" i="8"/>
  <c r="AJ44" i="8"/>
  <c r="AN44" i="8" s="1"/>
  <c r="AM44" i="8"/>
  <c r="AJ124" i="8"/>
  <c r="AN124" i="8" s="1"/>
  <c r="AM124" i="8"/>
  <c r="AJ117" i="8"/>
  <c r="AN117" i="8" s="1"/>
  <c r="AM117" i="8"/>
  <c r="AJ146" i="8"/>
  <c r="AN146" i="8" s="1"/>
  <c r="AM146" i="8"/>
  <c r="AJ118" i="8"/>
  <c r="AN118" i="8" s="1"/>
  <c r="AM118" i="8"/>
  <c r="AJ192" i="8"/>
  <c r="AN192" i="8" s="1"/>
  <c r="AM192" i="8"/>
  <c r="AJ113" i="8"/>
  <c r="AN113" i="8" s="1"/>
  <c r="AM113" i="8"/>
  <c r="AJ17" i="8"/>
  <c r="AN17" i="8" s="1"/>
  <c r="AM17" i="8"/>
  <c r="AJ96" i="8"/>
  <c r="AN96" i="8" s="1"/>
  <c r="AM96" i="8"/>
  <c r="AJ69" i="8"/>
  <c r="AN69" i="8" s="1"/>
  <c r="AM69" i="8"/>
  <c r="AJ26" i="8"/>
  <c r="AN26" i="8" s="1"/>
  <c r="AM26" i="8"/>
  <c r="AJ85" i="8"/>
  <c r="AN85" i="8" s="1"/>
  <c r="AM85" i="8"/>
  <c r="AJ95" i="8"/>
  <c r="AN95" i="8" s="1"/>
  <c r="AM95" i="8"/>
  <c r="AN190" i="8"/>
  <c r="AJ77" i="8"/>
  <c r="AN77" i="8" s="1"/>
  <c r="AM77" i="8"/>
  <c r="AJ71" i="8"/>
  <c r="AN71" i="8" s="1"/>
  <c r="AM71" i="8"/>
  <c r="AJ105" i="8"/>
  <c r="AN105" i="8" s="1"/>
  <c r="AM105" i="8"/>
  <c r="AJ109" i="8"/>
  <c r="AN109" i="8" s="1"/>
  <c r="AM109" i="8"/>
  <c r="AJ23" i="8"/>
  <c r="AN23" i="8" s="1"/>
  <c r="AM23" i="8"/>
  <c r="AJ115" i="8"/>
  <c r="AN115" i="8" s="1"/>
  <c r="AM115" i="8"/>
  <c r="AJ37" i="8"/>
  <c r="AN37" i="8" s="1"/>
  <c r="AM37" i="8"/>
  <c r="AJ108" i="8"/>
  <c r="AN108" i="8" s="1"/>
  <c r="AM108" i="8"/>
  <c r="AJ62" i="8"/>
  <c r="AN62" i="8" s="1"/>
  <c r="AM62" i="8"/>
  <c r="AJ110" i="8"/>
  <c r="AN110" i="8" s="1"/>
  <c r="AM110" i="8"/>
  <c r="AJ66" i="8"/>
  <c r="AN66" i="8" s="1"/>
  <c r="AM66" i="8"/>
  <c r="AJ134" i="8"/>
  <c r="AN134" i="8" s="1"/>
  <c r="AM134" i="8"/>
  <c r="AJ39" i="8"/>
  <c r="AN39" i="8" s="1"/>
  <c r="AM39" i="8"/>
  <c r="AJ111" i="8"/>
  <c r="AN111" i="8" s="1"/>
  <c r="AM111" i="8"/>
  <c r="AN170" i="8"/>
  <c r="AJ126" i="8"/>
  <c r="AN126" i="8" s="1"/>
  <c r="AM126" i="8"/>
  <c r="AJ29" i="8"/>
  <c r="AN29" i="8" s="1"/>
  <c r="AM29" i="8"/>
  <c r="AJ81" i="8"/>
  <c r="AN81" i="8" s="1"/>
  <c r="AM81" i="8"/>
  <c r="AJ54" i="8"/>
  <c r="AN54" i="8" s="1"/>
  <c r="AM54" i="8"/>
  <c r="AJ78" i="8"/>
  <c r="AN78" i="8" s="1"/>
  <c r="AM78" i="8"/>
  <c r="AJ43" i="8"/>
  <c r="AN43" i="8" s="1"/>
  <c r="AM43" i="8"/>
  <c r="AJ94" i="8"/>
  <c r="AN94" i="8" s="1"/>
  <c r="AM94" i="8"/>
  <c r="AJ139" i="8"/>
  <c r="AN139" i="8" s="1"/>
  <c r="AM139" i="8"/>
  <c r="AJ60" i="8"/>
  <c r="AN60" i="8" s="1"/>
  <c r="AM60" i="8"/>
  <c r="AJ35" i="8"/>
  <c r="AN35" i="8" s="1"/>
  <c r="AM35" i="8"/>
  <c r="AJ75" i="8"/>
  <c r="AN75" i="8" s="1"/>
  <c r="AM75" i="8"/>
  <c r="AJ38" i="8"/>
  <c r="AN38" i="8" s="1"/>
  <c r="AM38" i="8"/>
  <c r="AJ42" i="8"/>
  <c r="AN42" i="8" s="1"/>
  <c r="AM42" i="8"/>
  <c r="AJ90" i="8"/>
  <c r="AN90" i="8" s="1"/>
  <c r="AM90" i="8"/>
  <c r="AJ122" i="8"/>
  <c r="AN122" i="8" s="1"/>
  <c r="AM122" i="8"/>
  <c r="AJ64" i="8"/>
  <c r="AN64" i="8" s="1"/>
  <c r="AM64" i="8"/>
  <c r="AJ107" i="8"/>
  <c r="AN107" i="8" s="1"/>
  <c r="AM107" i="8"/>
  <c r="AJ68" i="8"/>
  <c r="AN68" i="8" s="1"/>
  <c r="AM68" i="8"/>
  <c r="AJ51" i="8"/>
  <c r="AN51" i="8" s="1"/>
  <c r="AM51" i="8"/>
  <c r="AJ50" i="8"/>
  <c r="AN50" i="8" s="1"/>
  <c r="AM50" i="8"/>
  <c r="AJ87" i="8"/>
  <c r="AN87" i="8" s="1"/>
  <c r="AM87" i="8"/>
  <c r="AJ116" i="8"/>
  <c r="AN116" i="8" s="1"/>
  <c r="AM116" i="8"/>
  <c r="AM170" i="8"/>
  <c r="AJ114" i="8"/>
  <c r="AN114" i="8" s="1"/>
  <c r="AJ137" i="8"/>
  <c r="AN137" i="8" s="1"/>
  <c r="AM137" i="8"/>
  <c r="AJ89" i="8"/>
  <c r="AN89" i="8" s="1"/>
  <c r="AM89" i="8"/>
  <c r="AJ141" i="8"/>
  <c r="AN141" i="8" s="1"/>
  <c r="AM141" i="8"/>
  <c r="AJ49" i="8"/>
  <c r="AN49" i="8" s="1"/>
  <c r="AM49" i="8"/>
  <c r="AJ25" i="8"/>
  <c r="AN25" i="8" s="1"/>
  <c r="AM25" i="8"/>
  <c r="AJ40" i="8"/>
  <c r="AN40" i="8" s="1"/>
  <c r="AM40" i="8"/>
  <c r="AJ112" i="8"/>
  <c r="AN112" i="8" s="1"/>
  <c r="AM112" i="8"/>
  <c r="AJ58" i="8"/>
  <c r="AN58" i="8" s="1"/>
  <c r="AM58" i="8"/>
  <c r="AJ34" i="8"/>
  <c r="AN34" i="8" s="1"/>
  <c r="AM34" i="8"/>
  <c r="AJ131" i="8"/>
  <c r="AN131" i="8" s="1"/>
  <c r="AM131" i="8"/>
  <c r="AJ67" i="8"/>
  <c r="AN67" i="8" s="1"/>
  <c r="AM67" i="8"/>
  <c r="AJ20" i="8"/>
  <c r="AN20" i="8" s="1"/>
  <c r="AM20" i="8"/>
  <c r="AJ92" i="8"/>
  <c r="AN92" i="8" s="1"/>
  <c r="AM92" i="8"/>
  <c r="AJ24" i="8"/>
  <c r="AN24" i="8" s="1"/>
  <c r="AM24" i="8"/>
  <c r="AJ28" i="8"/>
  <c r="AN28" i="8" s="1"/>
  <c r="AM28" i="8"/>
  <c r="AJ46" i="8"/>
  <c r="AN46" i="8" s="1"/>
  <c r="AM46" i="8"/>
  <c r="AJ84" i="8"/>
  <c r="AN84" i="8" s="1"/>
  <c r="AM84" i="8"/>
  <c r="AJ136" i="8"/>
  <c r="AN136" i="8" s="1"/>
  <c r="AM136" i="8"/>
  <c r="AJ31" i="8"/>
  <c r="AN31" i="8" s="1"/>
  <c r="AM31" i="8"/>
  <c r="AJ74" i="8"/>
  <c r="AN74" i="8" s="1"/>
  <c r="AM74" i="8"/>
  <c r="AJ86" i="8"/>
  <c r="AN86" i="8" s="1"/>
  <c r="AM86" i="8"/>
  <c r="AJ133" i="8"/>
  <c r="AN133" i="8" s="1"/>
  <c r="AM133" i="8"/>
  <c r="AJ99" i="8"/>
  <c r="AN99" i="8" s="1"/>
  <c r="AM99" i="8"/>
  <c r="AJ106" i="8"/>
  <c r="AN106" i="8" s="1"/>
  <c r="AM106" i="8"/>
  <c r="AJ142" i="8"/>
  <c r="AJ88" i="8"/>
  <c r="AN88" i="8" s="1"/>
  <c r="AM88" i="8"/>
  <c r="AJ102" i="8"/>
  <c r="AN102" i="8" s="1"/>
  <c r="AM102" i="8"/>
  <c r="AJ135" i="8"/>
  <c r="AN135" i="8" s="1"/>
  <c r="AM135" i="8"/>
  <c r="AJ80" i="8"/>
  <c r="AN80" i="8" s="1"/>
  <c r="AM80" i="8"/>
  <c r="AJ18" i="8"/>
  <c r="AN18" i="8" s="1"/>
  <c r="AM18" i="8"/>
  <c r="AJ104" i="8"/>
  <c r="AN104" i="8" s="1"/>
  <c r="AM104" i="8"/>
  <c r="AJ148" i="8"/>
  <c r="AN148" i="8" s="1"/>
  <c r="AM148" i="8"/>
  <c r="AJ83" i="8"/>
  <c r="AN83" i="8" s="1"/>
  <c r="AM83" i="8"/>
  <c r="AJ98" i="8"/>
  <c r="AN98" i="8" s="1"/>
  <c r="AM98" i="8"/>
  <c r="AJ21" i="8"/>
  <c r="AN21" i="8" s="1"/>
  <c r="AM21" i="8"/>
  <c r="AJ97" i="8"/>
  <c r="AN97" i="8" s="1"/>
  <c r="AM97" i="8"/>
  <c r="AJ132" i="8"/>
  <c r="AN132" i="8" s="1"/>
  <c r="AM132" i="8"/>
  <c r="AJ82" i="8"/>
  <c r="AN82" i="8" s="1"/>
  <c r="AM82" i="8"/>
  <c r="AJ33" i="8"/>
  <c r="AN33" i="8" s="1"/>
  <c r="AM33" i="8"/>
  <c r="AJ120" i="8"/>
  <c r="AN120" i="8" s="1"/>
  <c r="AM120" i="8"/>
  <c r="AJ47" i="8"/>
  <c r="AN47" i="8" s="1"/>
  <c r="AM47" i="8"/>
  <c r="AJ53" i="8"/>
  <c r="AN53" i="8" s="1"/>
  <c r="AM53" i="8"/>
  <c r="AJ129" i="8"/>
  <c r="AN129" i="8" s="1"/>
  <c r="AM129" i="8"/>
  <c r="AJ101" i="8"/>
  <c r="AN101" i="8" s="1"/>
  <c r="AM101" i="8"/>
  <c r="AJ36" i="8"/>
  <c r="AN36" i="8" s="1"/>
  <c r="AM36" i="8"/>
  <c r="AJ128" i="8"/>
  <c r="AN128" i="8" s="1"/>
  <c r="AM128" i="8"/>
  <c r="AJ79" i="8"/>
  <c r="AN79" i="8" s="1"/>
  <c r="AM79" i="8"/>
  <c r="AJ57" i="8"/>
  <c r="AN57" i="8" s="1"/>
  <c r="AM57" i="8"/>
  <c r="AJ138" i="8"/>
  <c r="AN138" i="8" s="1"/>
  <c r="AM138" i="8"/>
  <c r="AM174" i="8"/>
  <c r="AM190" i="8"/>
  <c r="AJ154" i="8"/>
  <c r="AN154" i="8" s="1"/>
  <c r="AM154" i="8"/>
  <c r="AJ156" i="8"/>
  <c r="AN156" i="8" s="1"/>
  <c r="AM156" i="8"/>
  <c r="AJ175" i="8"/>
  <c r="AN175" i="8" s="1"/>
  <c r="AM175" i="8"/>
  <c r="AJ158" i="8"/>
  <c r="AN158" i="8" s="1"/>
  <c r="AM158" i="8"/>
  <c r="AJ186" i="8"/>
  <c r="AN186" i="8" s="1"/>
  <c r="AM186" i="8"/>
  <c r="AJ150" i="8"/>
  <c r="AN150" i="8" s="1"/>
  <c r="AM150" i="8"/>
  <c r="AJ149" i="8"/>
  <c r="AN149" i="8" s="1"/>
  <c r="AM149" i="8"/>
  <c r="AJ165" i="8"/>
  <c r="AN165" i="8" s="1"/>
  <c r="AM165" i="8"/>
  <c r="AJ173" i="8"/>
  <c r="AN173" i="8" s="1"/>
  <c r="AM173" i="8"/>
  <c r="AJ180" i="8"/>
  <c r="AN180" i="8" s="1"/>
  <c r="AM180" i="8"/>
  <c r="AJ162" i="8"/>
  <c r="AN162" i="8" s="1"/>
  <c r="AM162" i="8"/>
  <c r="AJ164" i="8"/>
  <c r="AN164" i="8" s="1"/>
  <c r="AM164" i="8"/>
  <c r="AJ167" i="8"/>
  <c r="AM167" i="8"/>
  <c r="AJ177" i="8"/>
  <c r="AN177" i="8" s="1"/>
  <c r="AM177" i="8"/>
  <c r="AJ161" i="8"/>
  <c r="AN161" i="8" s="1"/>
  <c r="AM161" i="8"/>
  <c r="AJ191" i="8"/>
  <c r="AN191" i="8" s="1"/>
  <c r="AM191" i="8"/>
  <c r="AJ155" i="8"/>
  <c r="AN155" i="8" s="1"/>
  <c r="AM155" i="8"/>
  <c r="AJ193" i="8"/>
  <c r="AN193" i="8" s="1"/>
  <c r="AM193" i="8"/>
  <c r="AJ179" i="8"/>
  <c r="AN179" i="8" s="1"/>
  <c r="AM179" i="8"/>
  <c r="AJ181" i="8"/>
  <c r="AN181" i="8" s="1"/>
  <c r="AM181" i="8"/>
  <c r="AJ189" i="8"/>
  <c r="AJ188" i="8"/>
  <c r="AN188" i="8" s="1"/>
  <c r="AM188" i="8"/>
  <c r="AJ172" i="8"/>
  <c r="AN172" i="8" s="1"/>
  <c r="AM172" i="8"/>
  <c r="AJ183" i="8"/>
  <c r="AN183" i="8" s="1"/>
  <c r="AM183" i="8"/>
  <c r="AJ168" i="8"/>
  <c r="AN168" i="8" s="1"/>
  <c r="AM168" i="8"/>
  <c r="AJ185" i="8"/>
  <c r="AN185" i="8" s="1"/>
  <c r="AM185" i="8"/>
  <c r="AJ184" i="8"/>
  <c r="AN184" i="8" s="1"/>
  <c r="AM184" i="8"/>
  <c r="AJ163" i="8"/>
  <c r="AN163" i="8" s="1"/>
  <c r="AM163" i="8"/>
  <c r="AJ166" i="8"/>
  <c r="AN166" i="8" s="1"/>
  <c r="AM166" i="8"/>
  <c r="AJ194" i="8"/>
  <c r="AJ160" i="8"/>
  <c r="AN160" i="8" s="1"/>
  <c r="AM160" i="8"/>
  <c r="AJ178" i="8"/>
  <c r="AN178" i="8" s="1"/>
  <c r="AM178" i="8"/>
  <c r="AJ152" i="8"/>
  <c r="AN152" i="8" s="1"/>
  <c r="AM152" i="8"/>
  <c r="AJ182" i="8"/>
  <c r="AN182" i="8" s="1"/>
  <c r="AM182" i="8"/>
  <c r="AJ187" i="8"/>
  <c r="AN187" i="8" s="1"/>
  <c r="AM187" i="8"/>
  <c r="AJ153" i="8"/>
  <c r="AN153" i="8" s="1"/>
  <c r="AM153" i="8"/>
  <c r="AJ176" i="8"/>
  <c r="AN176" i="8" s="1"/>
  <c r="AM176" i="8"/>
  <c r="AJ159" i="8"/>
  <c r="AN159" i="8" s="1"/>
  <c r="AM159" i="8"/>
  <c r="AJ151" i="8"/>
  <c r="AN151" i="8" s="1"/>
  <c r="AM151" i="8"/>
  <c r="AJ169" i="8"/>
  <c r="AN169" i="8" s="1"/>
  <c r="AM169" i="8"/>
  <c r="R167" i="8"/>
  <c r="AN171" i="8" s="1"/>
  <c r="AM171" i="8"/>
  <c r="Z13" i="8"/>
  <c r="AN167" i="8" l="1"/>
  <c r="AE13" i="8"/>
  <c r="AF13" i="8" s="1"/>
  <c r="AH13" i="8" s="1"/>
  <c r="AL13" i="8" s="1"/>
  <c r="AB13" i="8"/>
  <c r="AC13" i="8" s="1"/>
  <c r="AI13" i="8" l="1"/>
  <c r="W16" i="8"/>
  <c r="X16" i="8" s="1"/>
  <c r="AJ13" i="8" l="1"/>
  <c r="AN13" i="8" s="1"/>
  <c r="AM13" i="8"/>
  <c r="O142" i="8"/>
  <c r="AG16" i="8"/>
  <c r="Y16" i="8"/>
  <c r="Z16" i="8" s="1"/>
  <c r="AK16" i="8" l="1"/>
  <c r="AK142" i="8"/>
  <c r="Q142" i="8"/>
  <c r="AM142" i="8" s="1"/>
  <c r="N142" i="8"/>
  <c r="P142" i="8" s="1"/>
  <c r="AL142" i="8" s="1"/>
  <c r="AE16" i="8"/>
  <c r="AF16" i="8" s="1"/>
  <c r="AH16" i="8" s="1"/>
  <c r="AB16" i="8"/>
  <c r="AC16" i="8" s="1"/>
  <c r="AI16" i="8" s="1"/>
  <c r="AL16" i="8" l="1"/>
  <c r="AJ16" i="8"/>
  <c r="AM16" i="8"/>
  <c r="R142" i="8"/>
  <c r="AN142" i="8" s="1"/>
  <c r="W63" i="8"/>
  <c r="X63" i="8" s="1"/>
  <c r="E189" i="8"/>
  <c r="F189" i="8" s="1"/>
  <c r="AN16" i="8" l="1"/>
  <c r="O189" i="8"/>
  <c r="AK189" i="8" s="1"/>
  <c r="G189" i="8"/>
  <c r="H189" i="8" s="1"/>
  <c r="AG63" i="8"/>
  <c r="AK63" i="8" s="1"/>
  <c r="Y63" i="8"/>
  <c r="Z63" i="8" s="1"/>
  <c r="J189" i="8" l="1"/>
  <c r="K189" i="8" s="1"/>
  <c r="Q189" i="8" s="1"/>
  <c r="AM189" i="8" s="1"/>
  <c r="M189" i="8"/>
  <c r="N189" i="8" s="1"/>
  <c r="P189" i="8" s="1"/>
  <c r="AL189" i="8" s="1"/>
  <c r="AB63" i="8"/>
  <c r="AC63" i="8" s="1"/>
  <c r="AI63" i="8" s="1"/>
  <c r="AE63" i="8"/>
  <c r="AF63" i="8" s="1"/>
  <c r="AH63" i="8" s="1"/>
  <c r="W157" i="8"/>
  <c r="X157" i="8"/>
  <c r="Y157" i="8" s="1"/>
  <c r="Z157" i="8" s="1"/>
  <c r="E194" i="8"/>
  <c r="F194" i="8" s="1"/>
  <c r="G194" i="8" s="1"/>
  <c r="H194" i="8" s="1"/>
  <c r="AM63" i="8" l="1"/>
  <c r="R189" i="8"/>
  <c r="AN189" i="8" s="1"/>
  <c r="AJ63" i="8"/>
  <c r="AN63" i="8" s="1"/>
  <c r="AL63" i="8"/>
  <c r="AE157" i="8"/>
  <c r="AF157" i="8" s="1"/>
  <c r="AH157" i="8" s="1"/>
  <c r="AB157" i="8"/>
  <c r="AC157" i="8" s="1"/>
  <c r="AI157" i="8" s="1"/>
  <c r="M194" i="8"/>
  <c r="N194" i="8" s="1"/>
  <c r="P194" i="8" s="1"/>
  <c r="AL194" i="8" s="1"/>
  <c r="J194" i="8"/>
  <c r="K194" i="8" s="1"/>
  <c r="Q194" i="8" s="1"/>
  <c r="AM194" i="8" s="1"/>
  <c r="AG157" i="8"/>
  <c r="AK157" i="8" s="1"/>
  <c r="O194" i="8"/>
  <c r="AK194" i="8" s="1"/>
  <c r="AM157" i="8" l="1"/>
  <c r="AL157" i="8"/>
  <c r="R194" i="8"/>
  <c r="AN194" i="8" s="1"/>
  <c r="AJ157" i="8"/>
  <c r="AN157" i="8" s="1"/>
  <c r="AD191" i="12"/>
  <c r="AE191" i="12" s="1"/>
  <c r="AF191" i="12" s="1"/>
  <c r="AD193" i="12"/>
  <c r="AE193" i="12" s="1"/>
  <c r="AF193" i="12" s="1"/>
  <c r="AD205" i="12"/>
  <c r="AE205" i="12" s="1"/>
  <c r="AF205" i="12" s="1"/>
  <c r="AD192" i="12"/>
  <c r="AE192" i="12" s="1"/>
  <c r="AF192" i="12" s="1"/>
  <c r="AD190" i="12"/>
  <c r="AE190" i="12" s="1"/>
  <c r="AF190" i="12" s="1"/>
  <c r="AD195" i="12"/>
  <c r="AE195" i="12" s="1"/>
  <c r="AF195" i="12" s="1"/>
  <c r="AH195" i="12" s="1"/>
  <c r="AD204" i="12"/>
  <c r="AE204" i="12" s="1"/>
  <c r="AF204" i="12" s="1"/>
  <c r="AD203" i="12"/>
  <c r="AE203" i="12" s="1"/>
  <c r="AF203" i="12" s="1"/>
  <c r="AH203" i="12" s="1"/>
  <c r="AD197" i="12"/>
  <c r="AE197" i="12" s="1"/>
  <c r="AF197" i="12" s="1"/>
  <c r="AD202" i="12"/>
  <c r="AE202" i="12" s="1"/>
  <c r="AF202" i="12" s="1"/>
  <c r="AD199" i="12"/>
  <c r="AE199" i="12" s="1"/>
  <c r="AF199" i="12" s="1"/>
  <c r="AD196" i="12"/>
  <c r="AE196" i="12" s="1"/>
  <c r="AF196" i="12" s="1"/>
  <c r="AD200" i="12"/>
  <c r="AE200" i="12" s="1"/>
  <c r="AF200" i="12" s="1"/>
  <c r="AD206" i="12"/>
  <c r="AE206" i="12" s="1"/>
  <c r="AF206" i="12" s="1"/>
  <c r="AD201" i="12"/>
  <c r="AE201" i="12" s="1"/>
  <c r="AF201" i="12" s="1"/>
  <c r="AD198" i="12"/>
  <c r="AE198" i="12" s="1"/>
  <c r="AF198" i="12" s="1"/>
  <c r="AH198" i="12" s="1"/>
  <c r="AD194" i="12"/>
  <c r="AE194" i="12" s="1"/>
  <c r="AF194" i="12" s="1"/>
  <c r="AD27" i="12"/>
  <c r="AP27" i="12" s="1"/>
  <c r="AD20" i="12"/>
  <c r="AD44" i="12"/>
  <c r="AD68" i="12"/>
  <c r="AP68" i="12" s="1"/>
  <c r="AD92" i="12"/>
  <c r="AP92" i="12" s="1"/>
  <c r="AD116" i="12"/>
  <c r="AP116" i="12" s="1"/>
  <c r="AD148" i="12"/>
  <c r="AP148" i="12" s="1"/>
  <c r="AD172" i="12"/>
  <c r="AP172" i="12" s="1"/>
  <c r="AD37" i="12"/>
  <c r="AD53" i="12"/>
  <c r="AD69" i="12"/>
  <c r="AP69" i="12" s="1"/>
  <c r="AD85" i="12"/>
  <c r="AP85" i="12" s="1"/>
  <c r="AD101" i="12"/>
  <c r="AE101" i="12" s="1"/>
  <c r="AF101" i="12" s="1"/>
  <c r="AH101" i="12" s="1"/>
  <c r="AD117" i="12"/>
  <c r="AP117" i="12" s="1"/>
  <c r="AD133" i="12"/>
  <c r="AP133" i="12" s="1"/>
  <c r="AD149" i="12"/>
  <c r="AP149" i="12" s="1"/>
  <c r="AD165" i="12"/>
  <c r="AD189" i="12"/>
  <c r="AD22" i="12"/>
  <c r="AP22" i="12" s="1"/>
  <c r="AD38" i="12"/>
  <c r="AP38" i="12" s="1"/>
  <c r="AD62" i="12"/>
  <c r="AP62" i="12" s="1"/>
  <c r="AD78" i="12"/>
  <c r="AP78" i="12" s="1"/>
  <c r="AD94" i="12"/>
  <c r="AP94" i="12" s="1"/>
  <c r="AD110" i="12"/>
  <c r="AP110" i="12" s="1"/>
  <c r="AD118" i="12"/>
  <c r="AP118" i="12" s="1"/>
  <c r="AD134" i="12"/>
  <c r="AP134" i="12" s="1"/>
  <c r="AD150" i="12"/>
  <c r="AD166" i="12"/>
  <c r="AP166" i="12" s="1"/>
  <c r="AD182" i="12"/>
  <c r="AP182" i="12" s="1"/>
  <c r="AD15" i="12"/>
  <c r="AP15" i="12" s="1"/>
  <c r="AD23" i="12"/>
  <c r="AP23" i="12" s="1"/>
  <c r="AV23" i="12" s="1"/>
  <c r="AD39" i="12"/>
  <c r="AD47" i="12"/>
  <c r="AP47" i="12" s="1"/>
  <c r="AD63" i="12"/>
  <c r="AD71" i="12"/>
  <c r="AP71" i="12" s="1"/>
  <c r="AD79" i="12"/>
  <c r="AP79" i="12" s="1"/>
  <c r="AD95" i="12"/>
  <c r="AP95" i="12" s="1"/>
  <c r="AD103" i="12"/>
  <c r="AP103" i="12" s="1"/>
  <c r="AD111" i="12"/>
  <c r="AP111" i="12" s="1"/>
  <c r="AD119" i="12"/>
  <c r="AD127" i="12"/>
  <c r="AD135" i="12"/>
  <c r="AP135" i="12" s="1"/>
  <c r="AD143" i="12"/>
  <c r="AP143" i="12" s="1"/>
  <c r="AD151" i="12"/>
  <c r="AP151" i="12" s="1"/>
  <c r="AD159" i="12"/>
  <c r="AP159" i="12" s="1"/>
  <c r="AD167" i="12"/>
  <c r="AP167" i="12" s="1"/>
  <c r="AD175" i="12"/>
  <c r="AP175" i="12" s="1"/>
  <c r="AD183" i="12"/>
  <c r="AD16" i="12"/>
  <c r="AP16" i="12" s="1"/>
  <c r="AD24" i="12"/>
  <c r="AP24" i="12" s="1"/>
  <c r="AD32" i="12"/>
  <c r="AP32" i="12" s="1"/>
  <c r="AD40" i="12"/>
  <c r="AP40" i="12" s="1"/>
  <c r="AD48" i="12"/>
  <c r="AP48" i="12" s="1"/>
  <c r="AD56" i="12"/>
  <c r="AD64" i="12"/>
  <c r="AP64" i="12" s="1"/>
  <c r="AD72" i="12"/>
  <c r="AE72" i="12" s="1"/>
  <c r="AF72" i="12" s="1"/>
  <c r="AD80" i="12"/>
  <c r="AP80" i="12" s="1"/>
  <c r="AD88" i="12"/>
  <c r="AP88" i="12" s="1"/>
  <c r="AD96" i="12"/>
  <c r="AP96" i="12" s="1"/>
  <c r="AD104" i="12"/>
  <c r="AP104" i="12" s="1"/>
  <c r="AD112" i="12"/>
  <c r="AP112" i="12" s="1"/>
  <c r="AD120" i="12"/>
  <c r="AD128" i="12"/>
  <c r="AP128" i="12" s="1"/>
  <c r="AV128" i="12" s="1"/>
  <c r="AD136" i="12"/>
  <c r="AD144" i="12"/>
  <c r="AP144" i="12" s="1"/>
  <c r="AV144" i="12" s="1"/>
  <c r="AD152" i="12"/>
  <c r="AP152" i="12" s="1"/>
  <c r="AD160" i="12"/>
  <c r="AP160" i="12" s="1"/>
  <c r="AD168" i="12"/>
  <c r="AP168" i="12" s="1"/>
  <c r="AD176" i="12"/>
  <c r="AP176" i="12" s="1"/>
  <c r="AD184" i="12"/>
  <c r="AD19" i="12"/>
  <c r="AP19" i="12" s="1"/>
  <c r="AD59" i="12"/>
  <c r="AP59" i="12" s="1"/>
  <c r="AD12" i="12"/>
  <c r="AP12" i="12" s="1"/>
  <c r="AD36" i="12"/>
  <c r="AD52" i="12"/>
  <c r="AP52" i="12" s="1"/>
  <c r="AD76" i="12"/>
  <c r="AP76" i="12" s="1"/>
  <c r="AD100" i="12"/>
  <c r="AP100" i="12" s="1"/>
  <c r="AD124" i="12"/>
  <c r="AD140" i="12"/>
  <c r="AP140" i="12" s="1"/>
  <c r="AD164" i="12"/>
  <c r="AP164" i="12" s="1"/>
  <c r="AD180" i="12"/>
  <c r="AP180" i="12" s="1"/>
  <c r="AD21" i="12"/>
  <c r="AE21" i="12" s="1"/>
  <c r="AF21" i="12" s="1"/>
  <c r="AH21" i="12" s="1"/>
  <c r="AD29" i="12"/>
  <c r="AP29" i="12" s="1"/>
  <c r="AD45" i="12"/>
  <c r="AP45" i="12" s="1"/>
  <c r="AD61" i="12"/>
  <c r="AP61" i="12" s="1"/>
  <c r="AD77" i="12"/>
  <c r="AD93" i="12"/>
  <c r="AP93" i="12" s="1"/>
  <c r="AD109" i="12"/>
  <c r="AP109" i="12" s="1"/>
  <c r="AD125" i="12"/>
  <c r="AP125" i="12" s="1"/>
  <c r="AD141" i="12"/>
  <c r="AD157" i="12"/>
  <c r="AP157" i="12" s="1"/>
  <c r="AD173" i="12"/>
  <c r="AP173" i="12" s="1"/>
  <c r="AD181" i="12"/>
  <c r="AP181" i="12" s="1"/>
  <c r="AD14" i="12"/>
  <c r="AD30" i="12"/>
  <c r="AP30" i="12" s="1"/>
  <c r="AD46" i="12"/>
  <c r="AP46" i="12" s="1"/>
  <c r="AD54" i="12"/>
  <c r="AP54" i="12" s="1"/>
  <c r="AD70" i="12"/>
  <c r="AD86" i="12"/>
  <c r="AP86" i="12" s="1"/>
  <c r="AD102" i="12"/>
  <c r="AP102" i="12" s="1"/>
  <c r="AD126" i="12"/>
  <c r="AP126" i="12" s="1"/>
  <c r="AD142" i="12"/>
  <c r="AD158" i="12"/>
  <c r="AP158" i="12" s="1"/>
  <c r="AD174" i="12"/>
  <c r="AP174" i="12" s="1"/>
  <c r="AD31" i="12"/>
  <c r="AP31" i="12" s="1"/>
  <c r="AD55" i="12"/>
  <c r="AD87" i="12"/>
  <c r="AP87" i="12" s="1"/>
  <c r="AD17" i="12"/>
  <c r="AP17" i="12" s="1"/>
  <c r="AD25" i="12"/>
  <c r="AE25" i="12" s="1"/>
  <c r="AF25" i="12" s="1"/>
  <c r="AH25" i="12" s="1"/>
  <c r="AD33" i="12"/>
  <c r="AD41" i="12"/>
  <c r="AP41" i="12" s="1"/>
  <c r="AD49" i="12"/>
  <c r="AP49" i="12" s="1"/>
  <c r="AD57" i="12"/>
  <c r="AP57" i="12" s="1"/>
  <c r="AD65" i="12"/>
  <c r="AD73" i="12"/>
  <c r="AP73" i="12" s="1"/>
  <c r="AD81" i="12"/>
  <c r="AP81" i="12" s="1"/>
  <c r="AV81" i="12" s="1"/>
  <c r="AD89" i="12"/>
  <c r="AP89" i="12" s="1"/>
  <c r="AD97" i="12"/>
  <c r="AD105" i="12"/>
  <c r="AP105" i="12" s="1"/>
  <c r="AD113" i="12"/>
  <c r="AP113" i="12" s="1"/>
  <c r="AD121" i="12"/>
  <c r="AP121" i="12" s="1"/>
  <c r="AD129" i="12"/>
  <c r="AD137" i="12"/>
  <c r="AP137" i="12" s="1"/>
  <c r="AD145" i="12"/>
  <c r="AP145" i="12" s="1"/>
  <c r="AD153" i="12"/>
  <c r="AP153" i="12" s="1"/>
  <c r="AD161" i="12"/>
  <c r="AD169" i="12"/>
  <c r="AP169" i="12" s="1"/>
  <c r="AD177" i="12"/>
  <c r="AP177" i="12" s="1"/>
  <c r="AD185" i="12"/>
  <c r="AP185" i="12" s="1"/>
  <c r="AD11" i="12"/>
  <c r="AD51" i="12"/>
  <c r="AP51" i="12" s="1"/>
  <c r="AD28" i="12"/>
  <c r="AP28" i="12" s="1"/>
  <c r="AV28" i="12" s="1"/>
  <c r="AD60" i="12"/>
  <c r="AP60" i="12" s="1"/>
  <c r="AD84" i="12"/>
  <c r="AD108" i="12"/>
  <c r="AP108" i="12" s="1"/>
  <c r="AD132" i="12"/>
  <c r="AP132" i="12" s="1"/>
  <c r="AD156" i="12"/>
  <c r="AP156" i="12" s="1"/>
  <c r="AD188" i="12"/>
  <c r="AD18" i="12"/>
  <c r="AD26" i="12"/>
  <c r="AP26" i="12" s="1"/>
  <c r="AD34" i="12"/>
  <c r="AP34" i="12" s="1"/>
  <c r="AD42" i="12"/>
  <c r="AP42" i="12" s="1"/>
  <c r="AD50" i="12"/>
  <c r="AD58" i="12"/>
  <c r="AP58" i="12" s="1"/>
  <c r="AD66" i="12"/>
  <c r="AP66" i="12" s="1"/>
  <c r="AD74" i="12"/>
  <c r="AP74" i="12" s="1"/>
  <c r="AD82" i="12"/>
  <c r="AD90" i="12"/>
  <c r="AP90" i="12" s="1"/>
  <c r="AD98" i="12"/>
  <c r="AP98" i="12" s="1"/>
  <c r="AD106" i="12"/>
  <c r="AP106" i="12" s="1"/>
  <c r="AD114" i="12"/>
  <c r="AD122" i="12"/>
  <c r="AP122" i="12" s="1"/>
  <c r="AD130" i="12"/>
  <c r="AP130" i="12" s="1"/>
  <c r="AD138" i="12"/>
  <c r="AP138" i="12" s="1"/>
  <c r="AD146" i="12"/>
  <c r="AD154" i="12"/>
  <c r="AP154" i="12" s="1"/>
  <c r="AD162" i="12"/>
  <c r="AP162" i="12" s="1"/>
  <c r="AD170" i="12"/>
  <c r="AP170" i="12" s="1"/>
  <c r="AD178" i="12"/>
  <c r="AD186" i="12"/>
  <c r="AP186" i="12" s="1"/>
  <c r="AD35" i="12"/>
  <c r="AP35" i="12" s="1"/>
  <c r="AD43" i="12"/>
  <c r="AP43" i="12" s="1"/>
  <c r="AD67" i="12"/>
  <c r="AD75" i="12"/>
  <c r="AP75" i="12" s="1"/>
  <c r="AD83" i="12"/>
  <c r="AP83" i="12" s="1"/>
  <c r="AD91" i="12"/>
  <c r="AP91" i="12" s="1"/>
  <c r="AD99" i="12"/>
  <c r="AD107" i="12"/>
  <c r="AP107" i="12" s="1"/>
  <c r="AD115" i="12"/>
  <c r="AP115" i="12" s="1"/>
  <c r="AD123" i="12"/>
  <c r="AP123" i="12" s="1"/>
  <c r="AD131" i="12"/>
  <c r="AD139" i="12"/>
  <c r="AP139" i="12" s="1"/>
  <c r="AD147" i="12"/>
  <c r="AP147" i="12" s="1"/>
  <c r="AD155" i="12"/>
  <c r="AP155" i="12" s="1"/>
  <c r="AD163" i="12"/>
  <c r="AD171" i="12"/>
  <c r="AP171" i="12" s="1"/>
  <c r="AD179" i="12"/>
  <c r="AP179" i="12" s="1"/>
  <c r="AD10" i="12"/>
  <c r="AP10" i="12" s="1"/>
  <c r="AD187" i="12"/>
  <c r="AE90" i="12" l="1"/>
  <c r="AF90" i="12" s="1"/>
  <c r="AE162" i="12"/>
  <c r="AF162" i="12" s="1"/>
  <c r="AE147" i="12"/>
  <c r="AF147" i="12" s="1"/>
  <c r="AE85" i="12"/>
  <c r="AF85" i="12" s="1"/>
  <c r="AH85" i="12" s="1"/>
  <c r="AE181" i="12"/>
  <c r="AF181" i="12" s="1"/>
  <c r="AE167" i="12"/>
  <c r="AF167" i="12" s="1"/>
  <c r="AH167" i="12" s="1"/>
  <c r="AJ167" i="12" s="1"/>
  <c r="AE91" i="12"/>
  <c r="AF91" i="12" s="1"/>
  <c r="AH91" i="12" s="1"/>
  <c r="AJ91" i="12" s="1"/>
  <c r="AE109" i="12"/>
  <c r="AF109" i="12" s="1"/>
  <c r="AH109" i="12" s="1"/>
  <c r="AE12" i="12"/>
  <c r="AF12" i="12" s="1"/>
  <c r="AH12" i="12" s="1"/>
  <c r="AJ12" i="12" s="1"/>
  <c r="AE168" i="12"/>
  <c r="AF168" i="12" s="1"/>
  <c r="AH168" i="12" s="1"/>
  <c r="AE104" i="12"/>
  <c r="AF104" i="12" s="1"/>
  <c r="AE144" i="12"/>
  <c r="AF144" i="12" s="1"/>
  <c r="AH144" i="12" s="1"/>
  <c r="AK144" i="12" s="1"/>
  <c r="AR144" i="12" s="1"/>
  <c r="AX144" i="12" s="1"/>
  <c r="AE166" i="12"/>
  <c r="AF166" i="12" s="1"/>
  <c r="AH166" i="12" s="1"/>
  <c r="AE113" i="12"/>
  <c r="AF113" i="12" s="1"/>
  <c r="AH113" i="12" s="1"/>
  <c r="AL113" i="12" s="1"/>
  <c r="AE176" i="12"/>
  <c r="AF176" i="12" s="1"/>
  <c r="AE49" i="12"/>
  <c r="AF49" i="12" s="1"/>
  <c r="AH49" i="12" s="1"/>
  <c r="AL49" i="12" s="1"/>
  <c r="AE137" i="12"/>
  <c r="AF137" i="12" s="1"/>
  <c r="AH137" i="12" s="1"/>
  <c r="AE69" i="12"/>
  <c r="AF69" i="12" s="1"/>
  <c r="AH69" i="12" s="1"/>
  <c r="AL69" i="12" s="1"/>
  <c r="AE42" i="12"/>
  <c r="AF42" i="12" s="1"/>
  <c r="AH42" i="12" s="1"/>
  <c r="AK42" i="12" s="1"/>
  <c r="AR42" i="12" s="1"/>
  <c r="AX42" i="12" s="1"/>
  <c r="AE132" i="12"/>
  <c r="AF132" i="12" s="1"/>
  <c r="AE102" i="12"/>
  <c r="AF102" i="12" s="1"/>
  <c r="AH102" i="12" s="1"/>
  <c r="AL102" i="12" s="1"/>
  <c r="AE179" i="12"/>
  <c r="AF179" i="12" s="1"/>
  <c r="AH179" i="12" s="1"/>
  <c r="AE130" i="12"/>
  <c r="AF130" i="12" s="1"/>
  <c r="AH130" i="12" s="1"/>
  <c r="AE81" i="12"/>
  <c r="AF81" i="12" s="1"/>
  <c r="AH81" i="12" s="1"/>
  <c r="AL81" i="12" s="1"/>
  <c r="AE47" i="12"/>
  <c r="AF47" i="12" s="1"/>
  <c r="AE134" i="12"/>
  <c r="AF134" i="12" s="1"/>
  <c r="AH134" i="12" s="1"/>
  <c r="AL134" i="12" s="1"/>
  <c r="AE66" i="12"/>
  <c r="AF66" i="12" s="1"/>
  <c r="AE153" i="12"/>
  <c r="AF153" i="12" s="1"/>
  <c r="AH153" i="12" s="1"/>
  <c r="AJ153" i="12" s="1"/>
  <c r="AE160" i="12"/>
  <c r="AF160" i="12" s="1"/>
  <c r="AH160" i="12" s="1"/>
  <c r="AJ160" i="12" s="1"/>
  <c r="AE80" i="12"/>
  <c r="AF80" i="12" s="1"/>
  <c r="AH80" i="12" s="1"/>
  <c r="AJ80" i="12" s="1"/>
  <c r="AE24" i="12"/>
  <c r="AF24" i="12" s="1"/>
  <c r="AH24" i="12" s="1"/>
  <c r="AE95" i="12"/>
  <c r="AF95" i="12" s="1"/>
  <c r="AH95" i="12" s="1"/>
  <c r="AJ95" i="12" s="1"/>
  <c r="AE38" i="12"/>
  <c r="AF38" i="12" s="1"/>
  <c r="AH38" i="12" s="1"/>
  <c r="AK38" i="12" s="1"/>
  <c r="AR38" i="12" s="1"/>
  <c r="AX38" i="12" s="1"/>
  <c r="AE155" i="12"/>
  <c r="AF155" i="12" s="1"/>
  <c r="AH155" i="12" s="1"/>
  <c r="AK155" i="12" s="1"/>
  <c r="AR155" i="12" s="1"/>
  <c r="AX155" i="12" s="1"/>
  <c r="AE107" i="12"/>
  <c r="AF107" i="12" s="1"/>
  <c r="AE106" i="12"/>
  <c r="AF106" i="12" s="1"/>
  <c r="AH106" i="12" s="1"/>
  <c r="AE105" i="12"/>
  <c r="AF105" i="12" s="1"/>
  <c r="AH105" i="12" s="1"/>
  <c r="AE57" i="12"/>
  <c r="AF57" i="12" s="1"/>
  <c r="AH57" i="12" s="1"/>
  <c r="AK57" i="12" s="1"/>
  <c r="AR57" i="12" s="1"/>
  <c r="AX57" i="12" s="1"/>
  <c r="AE87" i="12"/>
  <c r="AF87" i="12" s="1"/>
  <c r="AH87" i="12" s="1"/>
  <c r="AL87" i="12" s="1"/>
  <c r="AE126" i="12"/>
  <c r="AF126" i="12" s="1"/>
  <c r="AH126" i="12" s="1"/>
  <c r="AL126" i="12" s="1"/>
  <c r="AE125" i="12"/>
  <c r="AF125" i="12" s="1"/>
  <c r="AH125" i="12" s="1"/>
  <c r="AK125" i="12" s="1"/>
  <c r="AR125" i="12" s="1"/>
  <c r="AX125" i="12" s="1"/>
  <c r="AE29" i="12"/>
  <c r="AF29" i="12" s="1"/>
  <c r="AH29" i="12" s="1"/>
  <c r="AL29" i="12" s="1"/>
  <c r="AE76" i="12"/>
  <c r="AF76" i="12" s="1"/>
  <c r="AH76" i="12" s="1"/>
  <c r="AL76" i="12" s="1"/>
  <c r="AE15" i="12"/>
  <c r="AF15" i="12" s="1"/>
  <c r="AH15" i="12" s="1"/>
  <c r="AJ15" i="12" s="1"/>
  <c r="AE117" i="12"/>
  <c r="AF117" i="12" s="1"/>
  <c r="AH117" i="12" s="1"/>
  <c r="AK117" i="12" s="1"/>
  <c r="AR117" i="12" s="1"/>
  <c r="AX117" i="12" s="1"/>
  <c r="AE112" i="12"/>
  <c r="AF112" i="12" s="1"/>
  <c r="AH112" i="12" s="1"/>
  <c r="AJ112" i="12" s="1"/>
  <c r="AP101" i="12"/>
  <c r="AV101" i="12" s="1"/>
  <c r="AE171" i="12"/>
  <c r="AF171" i="12" s="1"/>
  <c r="AH171" i="12" s="1"/>
  <c r="AL171" i="12" s="1"/>
  <c r="AE35" i="12"/>
  <c r="AF35" i="12" s="1"/>
  <c r="AH35" i="12" s="1"/>
  <c r="AE154" i="12"/>
  <c r="AF154" i="12" s="1"/>
  <c r="AH154" i="12" s="1"/>
  <c r="AL154" i="12" s="1"/>
  <c r="AE177" i="12"/>
  <c r="AF177" i="12" s="1"/>
  <c r="AE31" i="12"/>
  <c r="AF31" i="12" s="1"/>
  <c r="AH31" i="12" s="1"/>
  <c r="AJ31" i="12" s="1"/>
  <c r="AE46" i="12"/>
  <c r="AF46" i="12" s="1"/>
  <c r="AH46" i="12" s="1"/>
  <c r="AE180" i="12"/>
  <c r="AF180" i="12" s="1"/>
  <c r="AH180" i="12" s="1"/>
  <c r="AJ180" i="12" s="1"/>
  <c r="AE128" i="12"/>
  <c r="AF128" i="12" s="1"/>
  <c r="AH128" i="12" s="1"/>
  <c r="AE64" i="12"/>
  <c r="AF64" i="12" s="1"/>
  <c r="AH64" i="12" s="1"/>
  <c r="AE103" i="12"/>
  <c r="AF103" i="12" s="1"/>
  <c r="AH103" i="12" s="1"/>
  <c r="AE94" i="12"/>
  <c r="AF94" i="12" s="1"/>
  <c r="AH94" i="12" s="1"/>
  <c r="AE89" i="12"/>
  <c r="AF89" i="12" s="1"/>
  <c r="AH89" i="12" s="1"/>
  <c r="AJ89" i="12" s="1"/>
  <c r="AE17" i="12"/>
  <c r="AF17" i="12" s="1"/>
  <c r="AH17" i="12" s="1"/>
  <c r="AE30" i="12"/>
  <c r="AF30" i="12" s="1"/>
  <c r="AH30" i="12" s="1"/>
  <c r="AL30" i="12" s="1"/>
  <c r="AE143" i="12"/>
  <c r="AF143" i="12" s="1"/>
  <c r="AH143" i="12" s="1"/>
  <c r="AL143" i="12" s="1"/>
  <c r="AE83" i="12"/>
  <c r="AF83" i="12" s="1"/>
  <c r="AH83" i="12" s="1"/>
  <c r="AL83" i="12" s="1"/>
  <c r="AE58" i="12"/>
  <c r="AF58" i="12" s="1"/>
  <c r="AH58" i="12" s="1"/>
  <c r="AE28" i="12"/>
  <c r="AF28" i="12" s="1"/>
  <c r="AH28" i="12" s="1"/>
  <c r="AL28" i="12" s="1"/>
  <c r="AE158" i="12"/>
  <c r="AF158" i="12" s="1"/>
  <c r="AH158" i="12" s="1"/>
  <c r="AE86" i="12"/>
  <c r="AF86" i="12" s="1"/>
  <c r="AH86" i="12" s="1"/>
  <c r="AE164" i="12"/>
  <c r="AF164" i="12" s="1"/>
  <c r="AH164" i="12" s="1"/>
  <c r="AE52" i="12"/>
  <c r="AF52" i="12" s="1"/>
  <c r="AH52" i="12" s="1"/>
  <c r="AE88" i="12"/>
  <c r="AF88" i="12" s="1"/>
  <c r="AH88" i="12" s="1"/>
  <c r="AL88" i="12" s="1"/>
  <c r="AE48" i="12"/>
  <c r="AF48" i="12" s="1"/>
  <c r="AE172" i="12"/>
  <c r="AF172" i="12" s="1"/>
  <c r="AH172" i="12" s="1"/>
  <c r="AJ21" i="12"/>
  <c r="AK21" i="12"/>
  <c r="AR21" i="12" s="1"/>
  <c r="AX21" i="12" s="1"/>
  <c r="AJ166" i="12"/>
  <c r="AK166" i="12"/>
  <c r="AR166" i="12" s="1"/>
  <c r="AX166" i="12" s="1"/>
  <c r="AP25" i="12"/>
  <c r="AV25" i="12" s="1"/>
  <c r="AE115" i="12"/>
  <c r="AF115" i="12" s="1"/>
  <c r="AE122" i="12"/>
  <c r="AF122" i="12" s="1"/>
  <c r="AH122" i="12" s="1"/>
  <c r="AJ122" i="12" s="1"/>
  <c r="AE98" i="12"/>
  <c r="AF98" i="12" s="1"/>
  <c r="AH98" i="12" s="1"/>
  <c r="AE34" i="12"/>
  <c r="AF34" i="12" s="1"/>
  <c r="AH34" i="12" s="1"/>
  <c r="AE60" i="12"/>
  <c r="AF60" i="12" s="1"/>
  <c r="AH60" i="12" s="1"/>
  <c r="AK60" i="12" s="1"/>
  <c r="AR60" i="12" s="1"/>
  <c r="AX60" i="12" s="1"/>
  <c r="AE145" i="12"/>
  <c r="AF145" i="12" s="1"/>
  <c r="AH145" i="12" s="1"/>
  <c r="AE173" i="12"/>
  <c r="AF173" i="12" s="1"/>
  <c r="AH173" i="12" s="1"/>
  <c r="AL173" i="12" s="1"/>
  <c r="AE61" i="12"/>
  <c r="AF61" i="12" s="1"/>
  <c r="AH61" i="12" s="1"/>
  <c r="AJ61" i="12" s="1"/>
  <c r="AE140" i="12"/>
  <c r="AF140" i="12" s="1"/>
  <c r="AE59" i="12"/>
  <c r="AF59" i="12" s="1"/>
  <c r="AH59" i="12" s="1"/>
  <c r="AH176" i="12"/>
  <c r="AL176" i="12" s="1"/>
  <c r="AE32" i="12"/>
  <c r="AF32" i="12" s="1"/>
  <c r="AH32" i="12" s="1"/>
  <c r="AJ32" i="12" s="1"/>
  <c r="AE159" i="12"/>
  <c r="AF159" i="12" s="1"/>
  <c r="AH159" i="12" s="1"/>
  <c r="AE135" i="12"/>
  <c r="AF135" i="12" s="1"/>
  <c r="AH135" i="12" s="1"/>
  <c r="AE78" i="12"/>
  <c r="AF78" i="12" s="1"/>
  <c r="AE148" i="12"/>
  <c r="AF148" i="12" s="1"/>
  <c r="AE92" i="12"/>
  <c r="AF92" i="12" s="1"/>
  <c r="AH92" i="12" s="1"/>
  <c r="AK92" i="12" s="1"/>
  <c r="AR92" i="12" s="1"/>
  <c r="AX92" i="12" s="1"/>
  <c r="AE79" i="12"/>
  <c r="AF79" i="12" s="1"/>
  <c r="AH79" i="12" s="1"/>
  <c r="AE182" i="12"/>
  <c r="AF182" i="12" s="1"/>
  <c r="AH182" i="12" s="1"/>
  <c r="AE22" i="12"/>
  <c r="AF22" i="12" s="1"/>
  <c r="AH22" i="12" s="1"/>
  <c r="AE133" i="12"/>
  <c r="AF133" i="12" s="1"/>
  <c r="AE139" i="12"/>
  <c r="AF139" i="12" s="1"/>
  <c r="AH139" i="12" s="1"/>
  <c r="AE108" i="12"/>
  <c r="AF108" i="12" s="1"/>
  <c r="AE73" i="12"/>
  <c r="AF73" i="12" s="1"/>
  <c r="AH73" i="12" s="1"/>
  <c r="AL73" i="12" s="1"/>
  <c r="AE93" i="12"/>
  <c r="AF93" i="12" s="1"/>
  <c r="AH93" i="12" s="1"/>
  <c r="AE45" i="12"/>
  <c r="AF45" i="12" s="1"/>
  <c r="AH45" i="12" s="1"/>
  <c r="AL45" i="12" s="1"/>
  <c r="AE151" i="12"/>
  <c r="AF151" i="12" s="1"/>
  <c r="AE71" i="12"/>
  <c r="AF71" i="12" s="1"/>
  <c r="AH71" i="12" s="1"/>
  <c r="AE62" i="12"/>
  <c r="AF62" i="12" s="1"/>
  <c r="AH62" i="12" s="1"/>
  <c r="AE68" i="12"/>
  <c r="AF68" i="12" s="1"/>
  <c r="AH68" i="12" s="1"/>
  <c r="AL68" i="12" s="1"/>
  <c r="AE170" i="12"/>
  <c r="AF170" i="12" s="1"/>
  <c r="AH170" i="12" s="1"/>
  <c r="AJ170" i="12" s="1"/>
  <c r="AE174" i="12"/>
  <c r="AF174" i="12" s="1"/>
  <c r="AH174" i="12" s="1"/>
  <c r="AL174" i="12" s="1"/>
  <c r="AE54" i="12"/>
  <c r="AF54" i="12" s="1"/>
  <c r="AH181" i="12"/>
  <c r="AJ181" i="12" s="1"/>
  <c r="AE100" i="12"/>
  <c r="AF100" i="12" s="1"/>
  <c r="AH100" i="12" s="1"/>
  <c r="AJ100" i="12" s="1"/>
  <c r="AE19" i="12"/>
  <c r="AF19" i="12" s="1"/>
  <c r="AH19" i="12" s="1"/>
  <c r="AE152" i="12"/>
  <c r="AF152" i="12" s="1"/>
  <c r="AH152" i="12" s="1"/>
  <c r="AE96" i="12"/>
  <c r="AF96" i="12" s="1"/>
  <c r="AH96" i="12" s="1"/>
  <c r="AE40" i="12"/>
  <c r="AF40" i="12" s="1"/>
  <c r="AH40" i="12" s="1"/>
  <c r="AJ40" i="12" s="1"/>
  <c r="AE16" i="12"/>
  <c r="AF16" i="12" s="1"/>
  <c r="AH16" i="12" s="1"/>
  <c r="AE118" i="12"/>
  <c r="AF118" i="12" s="1"/>
  <c r="AH118" i="12" s="1"/>
  <c r="AJ118" i="12" s="1"/>
  <c r="AE116" i="12"/>
  <c r="AF116" i="12" s="1"/>
  <c r="AH116" i="12" s="1"/>
  <c r="AK116" i="12" s="1"/>
  <c r="AR116" i="12" s="1"/>
  <c r="AX116" i="12" s="1"/>
  <c r="AJ198" i="12"/>
  <c r="AK198" i="12"/>
  <c r="AL198" i="12"/>
  <c r="AV107" i="12"/>
  <c r="AJ42" i="12"/>
  <c r="AP11" i="12"/>
  <c r="AE11" i="12"/>
  <c r="AF11" i="12" s="1"/>
  <c r="AP161" i="12"/>
  <c r="AE161" i="12"/>
  <c r="AF161" i="12" s="1"/>
  <c r="AV140" i="12"/>
  <c r="AP184" i="12"/>
  <c r="AE184" i="12"/>
  <c r="AF184" i="12" s="1"/>
  <c r="AL155" i="12"/>
  <c r="AP114" i="12"/>
  <c r="AE114" i="12"/>
  <c r="AF114" i="12" s="1"/>
  <c r="AP97" i="12"/>
  <c r="AE97" i="12"/>
  <c r="AF97" i="12" s="1"/>
  <c r="AH205" i="12"/>
  <c r="AL205" i="12" s="1"/>
  <c r="AV162" i="12"/>
  <c r="AP50" i="12"/>
  <c r="AE50" i="12"/>
  <c r="AF50" i="12" s="1"/>
  <c r="AK153" i="12"/>
  <c r="AR153" i="12" s="1"/>
  <c r="AX153" i="12" s="1"/>
  <c r="AL21" i="12"/>
  <c r="AH206" i="12"/>
  <c r="AL206" i="12" s="1"/>
  <c r="AP18" i="12"/>
  <c r="AE18" i="12"/>
  <c r="AF18" i="12" s="1"/>
  <c r="AP33" i="12"/>
  <c r="AE33" i="12"/>
  <c r="AF33" i="12" s="1"/>
  <c r="AV143" i="12"/>
  <c r="AP63" i="12"/>
  <c r="AE63" i="12"/>
  <c r="AF63" i="12" s="1"/>
  <c r="AP150" i="12"/>
  <c r="AE150" i="12"/>
  <c r="AF150" i="12" s="1"/>
  <c r="AL195" i="12"/>
  <c r="AV139" i="12"/>
  <c r="AE75" i="12"/>
  <c r="AF75" i="12" s="1"/>
  <c r="AE186" i="12"/>
  <c r="AF186" i="12" s="1"/>
  <c r="AV108" i="12"/>
  <c r="AE51" i="12"/>
  <c r="AF51" i="12" s="1"/>
  <c r="AE169" i="12"/>
  <c r="AF169" i="12" s="1"/>
  <c r="AP55" i="12"/>
  <c r="AE55" i="12"/>
  <c r="AF55" i="12" s="1"/>
  <c r="AV30" i="12"/>
  <c r="AE157" i="12"/>
  <c r="AF157" i="12" s="1"/>
  <c r="AH104" i="12"/>
  <c r="AL104" i="12" s="1"/>
  <c r="AP53" i="12"/>
  <c r="AE53" i="12"/>
  <c r="AF53" i="12" s="1"/>
  <c r="AV172" i="12"/>
  <c r="AH192" i="12"/>
  <c r="AL192" i="12" s="1"/>
  <c r="AP67" i="12"/>
  <c r="AE67" i="12"/>
  <c r="AF67" i="12" s="1"/>
  <c r="AP178" i="12"/>
  <c r="AE178" i="12"/>
  <c r="AF178" i="12" s="1"/>
  <c r="AV26" i="12"/>
  <c r="AV41" i="12"/>
  <c r="AP141" i="12"/>
  <c r="AE141" i="12"/>
  <c r="AF141" i="12" s="1"/>
  <c r="AH201" i="12"/>
  <c r="AL201" i="12" s="1"/>
  <c r="AP146" i="12"/>
  <c r="AE146" i="12"/>
  <c r="AF146" i="12" s="1"/>
  <c r="AH66" i="12"/>
  <c r="AV87" i="12"/>
  <c r="AP82" i="12"/>
  <c r="AE82" i="12"/>
  <c r="AF82" i="12" s="1"/>
  <c r="AV158" i="12"/>
  <c r="AP189" i="12"/>
  <c r="AE189" i="12"/>
  <c r="AF189" i="12" s="1"/>
  <c r="AH107" i="12"/>
  <c r="AJ106" i="12"/>
  <c r="AK106" i="12"/>
  <c r="AR106" i="12" s="1"/>
  <c r="AX106" i="12" s="1"/>
  <c r="AV186" i="12"/>
  <c r="AJ25" i="12"/>
  <c r="AK25" i="12"/>
  <c r="AR25" i="12" s="1"/>
  <c r="AX25" i="12" s="1"/>
  <c r="AP142" i="12"/>
  <c r="AE142" i="12"/>
  <c r="AF142" i="12" s="1"/>
  <c r="AV157" i="12"/>
  <c r="AP120" i="12"/>
  <c r="AE120" i="12"/>
  <c r="AF120" i="12" s="1"/>
  <c r="AK85" i="12"/>
  <c r="AR85" i="12" s="1"/>
  <c r="AX85" i="12" s="1"/>
  <c r="AJ85" i="12"/>
  <c r="AH196" i="12"/>
  <c r="AL196" i="12" s="1"/>
  <c r="AH204" i="12"/>
  <c r="AH162" i="12"/>
  <c r="AP36" i="12"/>
  <c r="AE36" i="12"/>
  <c r="AF36" i="12" s="1"/>
  <c r="AP129" i="12"/>
  <c r="AE129" i="12"/>
  <c r="AF129" i="12" s="1"/>
  <c r="AH48" i="12"/>
  <c r="AP183" i="12"/>
  <c r="AE183" i="12"/>
  <c r="AF183" i="12" s="1"/>
  <c r="AH194" i="12"/>
  <c r="AL194" i="12" s="1"/>
  <c r="AP124" i="12"/>
  <c r="AE124" i="12"/>
  <c r="AF124" i="12" s="1"/>
  <c r="AV75" i="12"/>
  <c r="AV169" i="12"/>
  <c r="AH147" i="12"/>
  <c r="AV122" i="12"/>
  <c r="AV137" i="12"/>
  <c r="AV105" i="12"/>
  <c r="AL25" i="12"/>
  <c r="AP70" i="12"/>
  <c r="AE70" i="12"/>
  <c r="AF70" i="12" s="1"/>
  <c r="AV93" i="12"/>
  <c r="AV52" i="12"/>
  <c r="AP127" i="12"/>
  <c r="AE127" i="12"/>
  <c r="AF127" i="12" s="1"/>
  <c r="AP44" i="12"/>
  <c r="AE44" i="12"/>
  <c r="AF44" i="12" s="1"/>
  <c r="AP21" i="12"/>
  <c r="AP77" i="12"/>
  <c r="AE77" i="12"/>
  <c r="AF77" i="12" s="1"/>
  <c r="AV15" i="12"/>
  <c r="AJ101" i="12"/>
  <c r="AK101" i="12"/>
  <c r="AR101" i="12" s="1"/>
  <c r="AX101" i="12" s="1"/>
  <c r="AP65" i="12"/>
  <c r="AE65" i="12"/>
  <c r="AF65" i="12" s="1"/>
  <c r="AL101" i="12"/>
  <c r="AH197" i="12"/>
  <c r="AL197" i="12" s="1"/>
  <c r="AJ195" i="12"/>
  <c r="AK195" i="12"/>
  <c r="AV171" i="12"/>
  <c r="AL153" i="12"/>
  <c r="AV86" i="12"/>
  <c r="AL42" i="12"/>
  <c r="AV51" i="12"/>
  <c r="AP187" i="12"/>
  <c r="AE187" i="12"/>
  <c r="AF187" i="12" s="1"/>
  <c r="AP163" i="12"/>
  <c r="AE163" i="12"/>
  <c r="AF163" i="12" s="1"/>
  <c r="AV154" i="12"/>
  <c r="AH90" i="12"/>
  <c r="AH132" i="12"/>
  <c r="AL132" i="12" s="1"/>
  <c r="AP131" i="12"/>
  <c r="AE131" i="12"/>
  <c r="AF131" i="12" s="1"/>
  <c r="AP99" i="12"/>
  <c r="AE99" i="12"/>
  <c r="AF99" i="12" s="1"/>
  <c r="AV90" i="12"/>
  <c r="AV58" i="12"/>
  <c r="AE26" i="12"/>
  <c r="AF26" i="12" s="1"/>
  <c r="AP188" i="12"/>
  <c r="AE188" i="12"/>
  <c r="AF188" i="12" s="1"/>
  <c r="AP84" i="12"/>
  <c r="AE84" i="12"/>
  <c r="AF84" i="12" s="1"/>
  <c r="AV73" i="12"/>
  <c r="AE41" i="12"/>
  <c r="AF41" i="12" s="1"/>
  <c r="AP14" i="12"/>
  <c r="AE14" i="12"/>
  <c r="AF14" i="12" s="1"/>
  <c r="AV29" i="12"/>
  <c r="AP56" i="12"/>
  <c r="AE56" i="12"/>
  <c r="AF56" i="12" s="1"/>
  <c r="AH199" i="12"/>
  <c r="AL199" i="12" s="1"/>
  <c r="AL85" i="12"/>
  <c r="AV104" i="12"/>
  <c r="AV10" i="12"/>
  <c r="AV123" i="12"/>
  <c r="AV43" i="12"/>
  <c r="AV138" i="12"/>
  <c r="AV74" i="12"/>
  <c r="AV156" i="12"/>
  <c r="AV185" i="12"/>
  <c r="AV121" i="12"/>
  <c r="AV57" i="12"/>
  <c r="AV31" i="12"/>
  <c r="AV54" i="12"/>
  <c r="AV125" i="12"/>
  <c r="AV180" i="12"/>
  <c r="AV12" i="12"/>
  <c r="AV152" i="12"/>
  <c r="AP136" i="12"/>
  <c r="AE136" i="12"/>
  <c r="AF136" i="12" s="1"/>
  <c r="AV32" i="12"/>
  <c r="AL15" i="12"/>
  <c r="AV85" i="12"/>
  <c r="AV34" i="12"/>
  <c r="AV145" i="12"/>
  <c r="AV17" i="12"/>
  <c r="AV102" i="12"/>
  <c r="AV173" i="12"/>
  <c r="AV45" i="12"/>
  <c r="AV76" i="12"/>
  <c r="AV96" i="12"/>
  <c r="AV80" i="12"/>
  <c r="AV24" i="12"/>
  <c r="AL166" i="12"/>
  <c r="AV22" i="12"/>
  <c r="AV69" i="12"/>
  <c r="AV68" i="12"/>
  <c r="AV147" i="12"/>
  <c r="AV83" i="12"/>
  <c r="AV155" i="12"/>
  <c r="AV91" i="12"/>
  <c r="AV170" i="12"/>
  <c r="AV106" i="12"/>
  <c r="AV42" i="12"/>
  <c r="AV60" i="12"/>
  <c r="AV153" i="12"/>
  <c r="AV89" i="12"/>
  <c r="AV126" i="12"/>
  <c r="AV181" i="12"/>
  <c r="AV61" i="12"/>
  <c r="AV100" i="12"/>
  <c r="AV19" i="12"/>
  <c r="AV160" i="12"/>
  <c r="AV64" i="12"/>
  <c r="AP119" i="12"/>
  <c r="AE119" i="12"/>
  <c r="AF119" i="12" s="1"/>
  <c r="AV47" i="12"/>
  <c r="AV134" i="12"/>
  <c r="AH191" i="12"/>
  <c r="AL191" i="12" s="1"/>
  <c r="AK203" i="12"/>
  <c r="AJ203" i="12"/>
  <c r="AV59" i="12"/>
  <c r="AH72" i="12"/>
  <c r="AV16" i="12"/>
  <c r="AV135" i="12"/>
  <c r="AV71" i="12"/>
  <c r="AV66" i="12"/>
  <c r="AH200" i="12"/>
  <c r="AL203" i="12"/>
  <c r="AH190" i="12"/>
  <c r="AL190" i="12" s="1"/>
  <c r="AE10" i="12"/>
  <c r="AF10" i="12" s="1"/>
  <c r="AV179" i="12"/>
  <c r="AE123" i="12"/>
  <c r="AF123" i="12" s="1"/>
  <c r="AV115" i="12"/>
  <c r="AE43" i="12"/>
  <c r="AF43" i="12" s="1"/>
  <c r="AV35" i="12"/>
  <c r="AE138" i="12"/>
  <c r="AF138" i="12" s="1"/>
  <c r="AV130" i="12"/>
  <c r="AE74" i="12"/>
  <c r="AF74" i="12" s="1"/>
  <c r="AE156" i="12"/>
  <c r="AF156" i="12" s="1"/>
  <c r="AV132" i="12"/>
  <c r="AE185" i="12"/>
  <c r="AF185" i="12" s="1"/>
  <c r="AV177" i="12"/>
  <c r="AE121" i="12"/>
  <c r="AF121" i="12" s="1"/>
  <c r="AV113" i="12"/>
  <c r="AV49" i="12"/>
  <c r="AV174" i="12"/>
  <c r="AV46" i="12"/>
  <c r="AV109" i="12"/>
  <c r="AV164" i="12"/>
  <c r="AV168" i="12"/>
  <c r="AV88" i="12"/>
  <c r="AV103" i="12"/>
  <c r="AE39" i="12"/>
  <c r="AF39" i="12" s="1"/>
  <c r="AP39" i="12"/>
  <c r="AV118" i="12"/>
  <c r="AP165" i="12"/>
  <c r="AE165" i="12"/>
  <c r="AF165" i="12" s="1"/>
  <c r="AV117" i="12"/>
  <c r="AP37" i="12"/>
  <c r="AE37" i="12"/>
  <c r="AF37" i="12" s="1"/>
  <c r="AP20" i="12"/>
  <c r="AE20" i="12"/>
  <c r="AF20" i="12" s="1"/>
  <c r="AH202" i="12"/>
  <c r="AL202" i="12" s="1"/>
  <c r="AH193" i="12"/>
  <c r="AL193" i="12" s="1"/>
  <c r="AP72" i="12"/>
  <c r="AV98" i="12"/>
  <c r="AV40" i="12"/>
  <c r="AV151" i="12"/>
  <c r="AV79" i="12"/>
  <c r="AV166" i="12"/>
  <c r="AV38" i="12"/>
  <c r="AV92" i="12"/>
  <c r="AV176" i="12"/>
  <c r="AV112" i="12"/>
  <c r="AV48" i="12"/>
  <c r="AV159" i="12"/>
  <c r="AV95" i="12"/>
  <c r="AV182" i="12"/>
  <c r="AV62" i="12"/>
  <c r="AV116" i="12"/>
  <c r="AE175" i="12"/>
  <c r="AF175" i="12" s="1"/>
  <c r="AV167" i="12"/>
  <c r="AE111" i="12"/>
  <c r="AF111" i="12" s="1"/>
  <c r="AE23" i="12"/>
  <c r="AF23" i="12" s="1"/>
  <c r="AV148" i="12"/>
  <c r="AV78" i="12"/>
  <c r="AV175" i="12"/>
  <c r="AV111" i="12"/>
  <c r="AE110" i="12"/>
  <c r="AF110" i="12" s="1"/>
  <c r="AV94" i="12"/>
  <c r="AE149" i="12"/>
  <c r="AF149" i="12" s="1"/>
  <c r="AV133" i="12"/>
  <c r="AE27" i="12"/>
  <c r="AF27" i="12" s="1"/>
  <c r="AV110" i="12"/>
  <c r="AV149" i="12"/>
  <c r="AV27" i="12"/>
  <c r="AL144" i="12" l="1"/>
  <c r="AJ144" i="12"/>
  <c r="AL125" i="12"/>
  <c r="AL31" i="12"/>
  <c r="AK95" i="12"/>
  <c r="AR95" i="12" s="1"/>
  <c r="AX95" i="12" s="1"/>
  <c r="AL95" i="12"/>
  <c r="AL91" i="12"/>
  <c r="AJ125" i="12"/>
  <c r="AL167" i="12"/>
  <c r="AK167" i="12"/>
  <c r="AR167" i="12" s="1"/>
  <c r="AX167" i="12" s="1"/>
  <c r="AJ155" i="12"/>
  <c r="AL12" i="12"/>
  <c r="AO12" i="12" s="1"/>
  <c r="AQ12" i="12" s="1"/>
  <c r="AK12" i="12"/>
  <c r="AR12" i="12" s="1"/>
  <c r="AX12" i="12" s="1"/>
  <c r="AJ38" i="12"/>
  <c r="AK118" i="12"/>
  <c r="AR118" i="12" s="1"/>
  <c r="AX118" i="12" s="1"/>
  <c r="AK91" i="12"/>
  <c r="AR91" i="12" s="1"/>
  <c r="AX91" i="12" s="1"/>
  <c r="AL38" i="12"/>
  <c r="AO38" i="12" s="1"/>
  <c r="AQ38" i="12" s="1"/>
  <c r="AW38" i="12" s="1"/>
  <c r="AK170" i="12"/>
  <c r="AR170" i="12" s="1"/>
  <c r="AX170" i="12" s="1"/>
  <c r="AK80" i="12"/>
  <c r="AR80" i="12" s="1"/>
  <c r="AX80" i="12" s="1"/>
  <c r="AL40" i="12"/>
  <c r="AO40" i="12" s="1"/>
  <c r="AQ40" i="12" s="1"/>
  <c r="AJ60" i="12"/>
  <c r="AL116" i="12"/>
  <c r="AN116" i="12" s="1"/>
  <c r="AK89" i="12"/>
  <c r="AR89" i="12" s="1"/>
  <c r="AX89" i="12" s="1"/>
  <c r="AL159" i="12"/>
  <c r="AO159" i="12" s="1"/>
  <c r="AQ159" i="12" s="1"/>
  <c r="AJ116" i="12"/>
  <c r="AL60" i="12"/>
  <c r="AL89" i="12"/>
  <c r="AO89" i="12" s="1"/>
  <c r="AQ89" i="12" s="1"/>
  <c r="AW89" i="12" s="1"/>
  <c r="AK160" i="12"/>
  <c r="AR160" i="12" s="1"/>
  <c r="AX160" i="12" s="1"/>
  <c r="AL57" i="12"/>
  <c r="AO57" i="12" s="1"/>
  <c r="AQ57" i="12" s="1"/>
  <c r="AL122" i="12"/>
  <c r="AO122" i="12" s="1"/>
  <c r="AQ122" i="12" s="1"/>
  <c r="AL32" i="12"/>
  <c r="AO32" i="12" s="1"/>
  <c r="AQ32" i="12" s="1"/>
  <c r="AL112" i="12"/>
  <c r="AO112" i="12" s="1"/>
  <c r="AQ112" i="12" s="1"/>
  <c r="AK31" i="12"/>
  <c r="AR31" i="12" s="1"/>
  <c r="AX31" i="12" s="1"/>
  <c r="AJ57" i="12"/>
  <c r="AK15" i="12"/>
  <c r="AR15" i="12" s="1"/>
  <c r="AX15" i="12" s="1"/>
  <c r="AL170" i="12"/>
  <c r="AN170" i="12" s="1"/>
  <c r="AK112" i="12"/>
  <c r="AR112" i="12" s="1"/>
  <c r="AX112" i="12" s="1"/>
  <c r="AK32" i="12"/>
  <c r="AR32" i="12" s="1"/>
  <c r="AX32" i="12" s="1"/>
  <c r="AL106" i="12"/>
  <c r="AO106" i="12" s="1"/>
  <c r="AQ106" i="12" s="1"/>
  <c r="AL130" i="12"/>
  <c r="AO130" i="12" s="1"/>
  <c r="AQ130" i="12" s="1"/>
  <c r="AL24" i="12"/>
  <c r="AO24" i="12" s="1"/>
  <c r="AQ24" i="12" s="1"/>
  <c r="AL117" i="12"/>
  <c r="AK122" i="12"/>
  <c r="AR122" i="12" s="1"/>
  <c r="AX122" i="12" s="1"/>
  <c r="AL80" i="12"/>
  <c r="AO80" i="12" s="1"/>
  <c r="AQ80" i="12" s="1"/>
  <c r="AH47" i="12"/>
  <c r="AL47" i="12" s="1"/>
  <c r="AL160" i="12"/>
  <c r="AO160" i="12" s="1"/>
  <c r="AQ160" i="12" s="1"/>
  <c r="AS38" i="12"/>
  <c r="AY38" i="12" s="1"/>
  <c r="AJ117" i="12"/>
  <c r="AK61" i="12"/>
  <c r="AR61" i="12" s="1"/>
  <c r="AX61" i="12" s="1"/>
  <c r="AL118" i="12"/>
  <c r="AN38" i="12"/>
  <c r="AK180" i="12"/>
  <c r="AR180" i="12" s="1"/>
  <c r="AX180" i="12" s="1"/>
  <c r="AH177" i="12"/>
  <c r="AL177" i="12" s="1"/>
  <c r="AL152" i="12"/>
  <c r="AO152" i="12" s="1"/>
  <c r="AQ152" i="12" s="1"/>
  <c r="AL19" i="12"/>
  <c r="AO19" i="12" s="1"/>
  <c r="AQ19" i="12" s="1"/>
  <c r="AL180" i="12"/>
  <c r="AO180" i="12" s="1"/>
  <c r="AQ180" i="12" s="1"/>
  <c r="AH148" i="12"/>
  <c r="AL148" i="12" s="1"/>
  <c r="AH78" i="12"/>
  <c r="AL78" i="12" s="1"/>
  <c r="AJ103" i="12"/>
  <c r="AK103" i="12"/>
  <c r="AR103" i="12" s="1"/>
  <c r="AX103" i="12" s="1"/>
  <c r="AJ92" i="12"/>
  <c r="AK40" i="12"/>
  <c r="AR40" i="12" s="1"/>
  <c r="AX40" i="12" s="1"/>
  <c r="AL22" i="12"/>
  <c r="AO22" i="12" s="1"/>
  <c r="AQ22" i="12" s="1"/>
  <c r="AH54" i="12"/>
  <c r="AL54" i="12" s="1"/>
  <c r="AK182" i="12"/>
  <c r="AR182" i="12" s="1"/>
  <c r="AX182" i="12" s="1"/>
  <c r="AJ182" i="12"/>
  <c r="AJ172" i="12"/>
  <c r="AK172" i="12"/>
  <c r="AR172" i="12" s="1"/>
  <c r="AX172" i="12" s="1"/>
  <c r="AL103" i="12"/>
  <c r="AL182" i="12"/>
  <c r="AN182" i="12" s="1"/>
  <c r="AH151" i="12"/>
  <c r="AK151" i="12" s="1"/>
  <c r="AR151" i="12" s="1"/>
  <c r="AX151" i="12" s="1"/>
  <c r="AL62" i="12"/>
  <c r="AN62" i="12" s="1"/>
  <c r="AJ159" i="12"/>
  <c r="AK159" i="12"/>
  <c r="AR159" i="12" s="1"/>
  <c r="AX159" i="12" s="1"/>
  <c r="AL172" i="12"/>
  <c r="AJ19" i="12"/>
  <c r="AK19" i="12"/>
  <c r="AR19" i="12" s="1"/>
  <c r="AX19" i="12" s="1"/>
  <c r="AH133" i="12"/>
  <c r="AL133" i="12" s="1"/>
  <c r="AH115" i="12"/>
  <c r="AL115" i="12" s="1"/>
  <c r="AL100" i="12"/>
  <c r="AO100" i="12" s="1"/>
  <c r="AQ100" i="12" s="1"/>
  <c r="AL61" i="12"/>
  <c r="AO61" i="12" s="1"/>
  <c r="AQ61" i="12" s="1"/>
  <c r="AK100" i="12"/>
  <c r="AR100" i="12" s="1"/>
  <c r="AX100" i="12" s="1"/>
  <c r="AO167" i="12"/>
  <c r="AQ167" i="12" s="1"/>
  <c r="AW167" i="12" s="1"/>
  <c r="AN167" i="12"/>
  <c r="AO176" i="12"/>
  <c r="AQ176" i="12" s="1"/>
  <c r="AN176" i="12"/>
  <c r="AL92" i="12"/>
  <c r="AO92" i="12" s="1"/>
  <c r="AQ92" i="12" s="1"/>
  <c r="AH140" i="12"/>
  <c r="AL140" i="12" s="1"/>
  <c r="AK181" i="12"/>
  <c r="AR181" i="12" s="1"/>
  <c r="AX181" i="12" s="1"/>
  <c r="AH108" i="12"/>
  <c r="AL108" i="12" s="1"/>
  <c r="AL181" i="12"/>
  <c r="AJ176" i="12"/>
  <c r="AK176" i="12"/>
  <c r="AR176" i="12" s="1"/>
  <c r="AX176" i="12" s="1"/>
  <c r="AJ94" i="12"/>
  <c r="AK94" i="12"/>
  <c r="AR94" i="12" s="1"/>
  <c r="AX94" i="12" s="1"/>
  <c r="AL94" i="12"/>
  <c r="AO29" i="12"/>
  <c r="AQ29" i="12" s="1"/>
  <c r="AN29" i="12"/>
  <c r="AO104" i="12"/>
  <c r="AQ104" i="12" s="1"/>
  <c r="AN104" i="12"/>
  <c r="AN206" i="12"/>
  <c r="AO206" i="12"/>
  <c r="AO205" i="12"/>
  <c r="AN205" i="12"/>
  <c r="AO173" i="12"/>
  <c r="AQ173" i="12" s="1"/>
  <c r="AN173" i="12"/>
  <c r="AO201" i="12"/>
  <c r="AN201" i="12"/>
  <c r="AO30" i="12"/>
  <c r="AQ30" i="12" s="1"/>
  <c r="AN30" i="12"/>
  <c r="AN193" i="12"/>
  <c r="AO193" i="12"/>
  <c r="AO45" i="12"/>
  <c r="AQ45" i="12" s="1"/>
  <c r="AN45" i="12"/>
  <c r="AO190" i="12"/>
  <c r="AN190" i="12"/>
  <c r="AO134" i="12"/>
  <c r="AQ134" i="12" s="1"/>
  <c r="AN134" i="12"/>
  <c r="AO132" i="12"/>
  <c r="AQ132" i="12" s="1"/>
  <c r="AN132" i="12"/>
  <c r="AO88" i="12"/>
  <c r="AQ88" i="12" s="1"/>
  <c r="AN88" i="12"/>
  <c r="AO87" i="12"/>
  <c r="AQ87" i="12" s="1"/>
  <c r="AN87" i="12"/>
  <c r="AN199" i="12"/>
  <c r="AO199" i="12"/>
  <c r="AH146" i="12"/>
  <c r="AL146" i="12" s="1"/>
  <c r="AJ64" i="12"/>
  <c r="AK64" i="12"/>
  <c r="AR64" i="12" s="1"/>
  <c r="AX64" i="12" s="1"/>
  <c r="AH44" i="12"/>
  <c r="AL44" i="12" s="1"/>
  <c r="AJ96" i="12"/>
  <c r="AK96" i="12"/>
  <c r="AR96" i="12" s="1"/>
  <c r="AX96" i="12" s="1"/>
  <c r="AH124" i="12"/>
  <c r="AL124" i="12" s="1"/>
  <c r="AJ86" i="12"/>
  <c r="AK86" i="12"/>
  <c r="AR86" i="12" s="1"/>
  <c r="AX86" i="12" s="1"/>
  <c r="AV141" i="12"/>
  <c r="AH53" i="12"/>
  <c r="AJ139" i="12"/>
  <c r="AK139" i="12"/>
  <c r="AR139" i="12" s="1"/>
  <c r="AX139" i="12" s="1"/>
  <c r="AV97" i="12"/>
  <c r="AH184" i="12"/>
  <c r="AL184" i="12" s="1"/>
  <c r="AJ130" i="12"/>
  <c r="AK130" i="12"/>
  <c r="AR130" i="12" s="1"/>
  <c r="AX130" i="12" s="1"/>
  <c r="AJ24" i="12"/>
  <c r="AK24" i="12"/>
  <c r="AR24" i="12" s="1"/>
  <c r="AX24" i="12" s="1"/>
  <c r="AK22" i="12"/>
  <c r="AR22" i="12" s="1"/>
  <c r="AX22" i="12" s="1"/>
  <c r="AJ22" i="12"/>
  <c r="AH26" i="12"/>
  <c r="AL26" i="12" s="1"/>
  <c r="AJ71" i="12"/>
  <c r="AK71" i="12"/>
  <c r="AR71" i="12" s="1"/>
  <c r="AX71" i="12" s="1"/>
  <c r="AV70" i="12"/>
  <c r="AN194" i="12"/>
  <c r="AO194" i="12"/>
  <c r="AJ45" i="12"/>
  <c r="AK45" i="12"/>
  <c r="AR45" i="12" s="1"/>
  <c r="AX45" i="12" s="1"/>
  <c r="AK204" i="12"/>
  <c r="AJ204" i="12"/>
  <c r="AJ93" i="12"/>
  <c r="AK93" i="12"/>
  <c r="AR93" i="12" s="1"/>
  <c r="AX93" i="12" s="1"/>
  <c r="AV82" i="12"/>
  <c r="AJ173" i="12"/>
  <c r="AK173" i="12"/>
  <c r="AR173" i="12" s="1"/>
  <c r="AX173" i="12" s="1"/>
  <c r="AV39" i="12"/>
  <c r="AH131" i="12"/>
  <c r="AK197" i="12"/>
  <c r="AJ197" i="12"/>
  <c r="AL71" i="12"/>
  <c r="AK147" i="12"/>
  <c r="AR147" i="12" s="1"/>
  <c r="AX147" i="12" s="1"/>
  <c r="AJ147" i="12"/>
  <c r="AH36" i="12"/>
  <c r="AL36" i="12" s="1"/>
  <c r="AL204" i="12"/>
  <c r="AL93" i="12"/>
  <c r="AV189" i="12"/>
  <c r="AV146" i="12"/>
  <c r="AH149" i="12"/>
  <c r="AL149" i="12" s="1"/>
  <c r="AK202" i="12"/>
  <c r="AJ202" i="12"/>
  <c r="AH39" i="12"/>
  <c r="AL39" i="12" s="1"/>
  <c r="AH138" i="12"/>
  <c r="AL138" i="12" s="1"/>
  <c r="AH123" i="12"/>
  <c r="AL123" i="12" s="1"/>
  <c r="AO118" i="12"/>
  <c r="AQ118" i="12" s="1"/>
  <c r="AN118" i="12"/>
  <c r="AV119" i="12"/>
  <c r="AO166" i="12"/>
  <c r="AQ166" i="12" s="1"/>
  <c r="AN166" i="12"/>
  <c r="AL64" i="12"/>
  <c r="AH56" i="12"/>
  <c r="AL56" i="12" s="1"/>
  <c r="AV131" i="12"/>
  <c r="AO101" i="12"/>
  <c r="AQ101" i="12" s="1"/>
  <c r="AN101" i="12"/>
  <c r="AV44" i="12"/>
  <c r="AL96" i="12"/>
  <c r="AL147" i="12"/>
  <c r="AV124" i="12"/>
  <c r="AL86" i="12"/>
  <c r="AH129" i="12"/>
  <c r="AL129" i="12" s="1"/>
  <c r="AV36" i="12"/>
  <c r="AJ196" i="12"/>
  <c r="AK196" i="12"/>
  <c r="AH120" i="12"/>
  <c r="AJ81" i="12"/>
  <c r="AK81" i="12"/>
  <c r="AR81" i="12" s="1"/>
  <c r="AX81" i="12" s="1"/>
  <c r="AH178" i="12"/>
  <c r="AJ192" i="12"/>
  <c r="AK192" i="12"/>
  <c r="AV53" i="12"/>
  <c r="AN195" i="12"/>
  <c r="AO195" i="12"/>
  <c r="AL139" i="12"/>
  <c r="AH50" i="12"/>
  <c r="AL50" i="12" s="1"/>
  <c r="AJ143" i="12"/>
  <c r="AK143" i="12"/>
  <c r="AR143" i="12" s="1"/>
  <c r="AX143" i="12" s="1"/>
  <c r="AH114" i="12"/>
  <c r="AL114" i="12" s="1"/>
  <c r="AV184" i="12"/>
  <c r="AJ174" i="12"/>
  <c r="AK174" i="12"/>
  <c r="AR174" i="12" s="1"/>
  <c r="AX174" i="12" s="1"/>
  <c r="AJ16" i="12"/>
  <c r="AK16" i="12"/>
  <c r="AR16" i="12" s="1"/>
  <c r="AV21" i="12"/>
  <c r="AH141" i="12"/>
  <c r="AJ135" i="12"/>
  <c r="AK135" i="12"/>
  <c r="AR135" i="12" s="1"/>
  <c r="AX135" i="12" s="1"/>
  <c r="AH97" i="12"/>
  <c r="AL16" i="12"/>
  <c r="AH65" i="12"/>
  <c r="AL65" i="12" s="1"/>
  <c r="AJ88" i="12"/>
  <c r="AK88" i="12"/>
  <c r="AR88" i="12" s="1"/>
  <c r="AX88" i="12" s="1"/>
  <c r="AN196" i="12"/>
  <c r="AO196" i="12"/>
  <c r="AN192" i="12"/>
  <c r="AO192" i="12"/>
  <c r="AH150" i="12"/>
  <c r="AL150" i="12" s="1"/>
  <c r="AV50" i="12"/>
  <c r="AV114" i="12"/>
  <c r="AJ79" i="12"/>
  <c r="AK79" i="12"/>
  <c r="AR79" i="12" s="1"/>
  <c r="AX79" i="12" s="1"/>
  <c r="AH14" i="12"/>
  <c r="AL14" i="12" s="1"/>
  <c r="AH84" i="12"/>
  <c r="AL84" i="12" s="1"/>
  <c r="AH163" i="12"/>
  <c r="AO154" i="12"/>
  <c r="AQ154" i="12" s="1"/>
  <c r="AN154" i="12"/>
  <c r="AV65" i="12"/>
  <c r="AH77" i="12"/>
  <c r="AO73" i="12"/>
  <c r="AQ73" i="12" s="1"/>
  <c r="AN73" i="12"/>
  <c r="AJ58" i="12"/>
  <c r="AK58" i="12"/>
  <c r="AR58" i="12" s="1"/>
  <c r="AX58" i="12" s="1"/>
  <c r="AH183" i="12"/>
  <c r="AL183" i="12" s="1"/>
  <c r="AK98" i="12"/>
  <c r="AR98" i="12" s="1"/>
  <c r="AX98" i="12" s="1"/>
  <c r="AJ98" i="12"/>
  <c r="AK145" i="12"/>
  <c r="AR145" i="12" s="1"/>
  <c r="AX145" i="12" s="1"/>
  <c r="AJ145" i="12"/>
  <c r="AJ52" i="12"/>
  <c r="AK52" i="12"/>
  <c r="AR52" i="12" s="1"/>
  <c r="AX52" i="12" s="1"/>
  <c r="AJ105" i="12"/>
  <c r="AK105" i="12"/>
  <c r="AR105" i="12" s="1"/>
  <c r="AX105" i="12" s="1"/>
  <c r="AK69" i="12"/>
  <c r="AR69" i="12" s="1"/>
  <c r="AX69" i="12" s="1"/>
  <c r="AJ69" i="12"/>
  <c r="AH67" i="12"/>
  <c r="AL67" i="12" s="1"/>
  <c r="AV55" i="12"/>
  <c r="AV150" i="12"/>
  <c r="AH161" i="12"/>
  <c r="AL161" i="12" s="1"/>
  <c r="AK28" i="12"/>
  <c r="AR28" i="12" s="1"/>
  <c r="AX28" i="12" s="1"/>
  <c r="AJ28" i="12"/>
  <c r="AJ83" i="12"/>
  <c r="AK83" i="12"/>
  <c r="AR83" i="12" s="1"/>
  <c r="AX83" i="12" s="1"/>
  <c r="AK193" i="12"/>
  <c r="AJ193" i="12"/>
  <c r="AO191" i="12"/>
  <c r="AN191" i="12"/>
  <c r="AV99" i="12"/>
  <c r="AO171" i="12"/>
  <c r="AQ171" i="12" s="1"/>
  <c r="AN171" i="12"/>
  <c r="AH175" i="12"/>
  <c r="AL175" i="12" s="1"/>
  <c r="AH185" i="12"/>
  <c r="AO60" i="12"/>
  <c r="AQ60" i="12" s="1"/>
  <c r="AN60" i="12"/>
  <c r="AK201" i="12"/>
  <c r="AJ201" i="12"/>
  <c r="AV178" i="12"/>
  <c r="AV72" i="12"/>
  <c r="AO203" i="12"/>
  <c r="AN203" i="12"/>
  <c r="AO182" i="12"/>
  <c r="AQ182" i="12" s="1"/>
  <c r="AH27" i="12"/>
  <c r="AL27" i="12" s="1"/>
  <c r="AH111" i="12"/>
  <c r="AL111" i="12" s="1"/>
  <c r="AV20" i="12"/>
  <c r="AV165" i="12"/>
  <c r="AH121" i="12"/>
  <c r="AL121" i="12" s="1"/>
  <c r="AH156" i="12"/>
  <c r="AK200" i="12"/>
  <c r="AJ200" i="12"/>
  <c r="AO95" i="12"/>
  <c r="AQ95" i="12" s="1"/>
  <c r="AN95" i="12"/>
  <c r="AV136" i="12"/>
  <c r="AL79" i="12"/>
  <c r="AJ168" i="12"/>
  <c r="AK168" i="12"/>
  <c r="AR168" i="12" s="1"/>
  <c r="AX168" i="12" s="1"/>
  <c r="AV14" i="12"/>
  <c r="AV84" i="12"/>
  <c r="AJ90" i="12"/>
  <c r="AK90" i="12"/>
  <c r="AR90" i="12" s="1"/>
  <c r="AX90" i="12" s="1"/>
  <c r="AV163" i="12"/>
  <c r="AJ154" i="12"/>
  <c r="AK154" i="12"/>
  <c r="AR154" i="12" s="1"/>
  <c r="AX154" i="12" s="1"/>
  <c r="AJ17" i="12"/>
  <c r="AK17" i="12"/>
  <c r="AR17" i="12" s="1"/>
  <c r="AK34" i="12"/>
  <c r="AR34" i="12" s="1"/>
  <c r="AX34" i="12" s="1"/>
  <c r="AJ34" i="12"/>
  <c r="AV77" i="12"/>
  <c r="AH127" i="12"/>
  <c r="AL127" i="12" s="1"/>
  <c r="AK46" i="12"/>
  <c r="AR46" i="12" s="1"/>
  <c r="AX46" i="12" s="1"/>
  <c r="AJ46" i="12"/>
  <c r="AJ73" i="12"/>
  <c r="AK73" i="12"/>
  <c r="AR73" i="12" s="1"/>
  <c r="AX73" i="12" s="1"/>
  <c r="AL58" i="12"/>
  <c r="AJ164" i="12"/>
  <c r="AK164" i="12"/>
  <c r="AR164" i="12" s="1"/>
  <c r="AX164" i="12" s="1"/>
  <c r="AV183" i="12"/>
  <c r="AL98" i="12"/>
  <c r="AL145" i="12"/>
  <c r="AL52" i="12"/>
  <c r="AJ102" i="12"/>
  <c r="AK102" i="12"/>
  <c r="AR102" i="12" s="1"/>
  <c r="AX102" i="12" s="1"/>
  <c r="AL105" i="12"/>
  <c r="AK49" i="12"/>
  <c r="AR49" i="12" s="1"/>
  <c r="AX49" i="12" s="1"/>
  <c r="AJ49" i="12"/>
  <c r="AJ76" i="12"/>
  <c r="AK76" i="12"/>
  <c r="AR76" i="12" s="1"/>
  <c r="AX76" i="12" s="1"/>
  <c r="AJ113" i="12"/>
  <c r="AK113" i="12"/>
  <c r="AR113" i="12" s="1"/>
  <c r="AX113" i="12" s="1"/>
  <c r="AV67" i="12"/>
  <c r="AO144" i="12"/>
  <c r="AQ144" i="12" s="1"/>
  <c r="AN144" i="12"/>
  <c r="AH169" i="12"/>
  <c r="AH186" i="12"/>
  <c r="AL186" i="12" s="1"/>
  <c r="AK68" i="12"/>
  <c r="AR68" i="12" s="1"/>
  <c r="AX68" i="12" s="1"/>
  <c r="AJ68" i="12"/>
  <c r="AH63" i="12"/>
  <c r="AL63" i="12" s="1"/>
  <c r="AH33" i="12"/>
  <c r="AV161" i="12"/>
  <c r="AO198" i="12"/>
  <c r="AN198" i="12"/>
  <c r="AO28" i="12"/>
  <c r="AQ28" i="12" s="1"/>
  <c r="AN28" i="12"/>
  <c r="AO83" i="12"/>
  <c r="AQ83" i="12" s="1"/>
  <c r="AN83" i="12"/>
  <c r="AV142" i="12"/>
  <c r="AK205" i="12"/>
  <c r="AJ205" i="12"/>
  <c r="AH119" i="12"/>
  <c r="AL119" i="12" s="1"/>
  <c r="AN32" i="12"/>
  <c r="AJ62" i="12"/>
  <c r="AK62" i="12"/>
  <c r="AR62" i="12" s="1"/>
  <c r="AX62" i="12" s="1"/>
  <c r="AV56" i="12"/>
  <c r="AO25" i="12"/>
  <c r="AQ25" i="12" s="1"/>
  <c r="AN25" i="12"/>
  <c r="AJ30" i="12"/>
  <c r="AK30" i="12"/>
  <c r="AR30" i="12" s="1"/>
  <c r="AX30" i="12" s="1"/>
  <c r="AV129" i="12"/>
  <c r="AV120" i="12"/>
  <c r="AO69" i="12"/>
  <c r="AQ69" i="12" s="1"/>
  <c r="AN69" i="12"/>
  <c r="AO81" i="12"/>
  <c r="AQ81" i="12" s="1"/>
  <c r="AN81" i="12"/>
  <c r="AJ104" i="12"/>
  <c r="AK104" i="12"/>
  <c r="AR104" i="12" s="1"/>
  <c r="AX104" i="12" s="1"/>
  <c r="AO143" i="12"/>
  <c r="AQ143" i="12" s="1"/>
  <c r="AN143" i="12"/>
  <c r="AH165" i="12"/>
  <c r="AH37" i="12"/>
  <c r="AH74" i="12"/>
  <c r="AH43" i="12"/>
  <c r="AL43" i="12" s="1"/>
  <c r="AH10" i="12"/>
  <c r="AL10" i="12" s="1"/>
  <c r="AL200" i="12"/>
  <c r="AJ72" i="12"/>
  <c r="AK72" i="12"/>
  <c r="AR72" i="12" s="1"/>
  <c r="AX72" i="12" s="1"/>
  <c r="AJ128" i="12"/>
  <c r="AK128" i="12"/>
  <c r="AR128" i="12" s="1"/>
  <c r="AX128" i="12" s="1"/>
  <c r="AO85" i="12"/>
  <c r="AQ85" i="12" s="1"/>
  <c r="AN85" i="12"/>
  <c r="AL168" i="12"/>
  <c r="AK126" i="12"/>
  <c r="AR126" i="12" s="1"/>
  <c r="AX126" i="12" s="1"/>
  <c r="AJ126" i="12"/>
  <c r="AH188" i="12"/>
  <c r="AL90" i="12"/>
  <c r="AH187" i="12"/>
  <c r="AL187" i="12" s="1"/>
  <c r="AK179" i="12"/>
  <c r="AR179" i="12" s="1"/>
  <c r="AX179" i="12" s="1"/>
  <c r="AJ179" i="12"/>
  <c r="AL17" i="12"/>
  <c r="AL34" i="12"/>
  <c r="AV127" i="12"/>
  <c r="AL46" i="12"/>
  <c r="AL164" i="12"/>
  <c r="AJ48" i="12"/>
  <c r="AK48" i="12"/>
  <c r="AR48" i="12" s="1"/>
  <c r="AX48" i="12" s="1"/>
  <c r="AK162" i="12"/>
  <c r="AR162" i="12" s="1"/>
  <c r="AX162" i="12" s="1"/>
  <c r="AJ162" i="12"/>
  <c r="AO102" i="12"/>
  <c r="AQ102" i="12" s="1"/>
  <c r="AN102" i="12"/>
  <c r="AJ137" i="12"/>
  <c r="AK137" i="12"/>
  <c r="AR137" i="12" s="1"/>
  <c r="AX137" i="12" s="1"/>
  <c r="AJ107" i="12"/>
  <c r="AK107" i="12"/>
  <c r="AR107" i="12" s="1"/>
  <c r="AX107" i="12" s="1"/>
  <c r="AO49" i="12"/>
  <c r="AQ49" i="12" s="1"/>
  <c r="AN49" i="12"/>
  <c r="AO76" i="12"/>
  <c r="AQ76" i="12" s="1"/>
  <c r="AN76" i="12"/>
  <c r="AJ66" i="12"/>
  <c r="AK66" i="12"/>
  <c r="AR66" i="12" s="1"/>
  <c r="AX66" i="12" s="1"/>
  <c r="AJ59" i="12"/>
  <c r="AK59" i="12"/>
  <c r="AR59" i="12" s="1"/>
  <c r="AX59" i="12" s="1"/>
  <c r="AO113" i="12"/>
  <c r="AQ113" i="12" s="1"/>
  <c r="AN113" i="12"/>
  <c r="AK134" i="12"/>
  <c r="AR134" i="12" s="1"/>
  <c r="AX134" i="12" s="1"/>
  <c r="AJ134" i="12"/>
  <c r="AH51" i="12"/>
  <c r="AL51" i="12" s="1"/>
  <c r="AH75" i="12"/>
  <c r="AL75" i="12" s="1"/>
  <c r="AO68" i="12"/>
  <c r="AQ68" i="12" s="1"/>
  <c r="AN68" i="12"/>
  <c r="AV63" i="12"/>
  <c r="AV33" i="12"/>
  <c r="AK206" i="12"/>
  <c r="AJ206" i="12"/>
  <c r="AJ158" i="12"/>
  <c r="AK158" i="12"/>
  <c r="AR158" i="12" s="1"/>
  <c r="AX158" i="12" s="1"/>
  <c r="AO155" i="12"/>
  <c r="AQ155" i="12" s="1"/>
  <c r="AN155" i="12"/>
  <c r="AJ109" i="12"/>
  <c r="AK109" i="12"/>
  <c r="AR109" i="12" s="1"/>
  <c r="AX109" i="12" s="1"/>
  <c r="AH11" i="12"/>
  <c r="AL11" i="12" s="1"/>
  <c r="AJ35" i="12"/>
  <c r="AK35" i="12"/>
  <c r="AR35" i="12" s="1"/>
  <c r="AX35" i="12" s="1"/>
  <c r="AH41" i="12"/>
  <c r="AL41" i="12" s="1"/>
  <c r="AO197" i="12"/>
  <c r="AN197" i="12"/>
  <c r="AJ29" i="12"/>
  <c r="AK29" i="12"/>
  <c r="AR29" i="12" s="1"/>
  <c r="AX29" i="12" s="1"/>
  <c r="AH189" i="12"/>
  <c r="AV18" i="12"/>
  <c r="AN202" i="12"/>
  <c r="AO202" i="12"/>
  <c r="AJ190" i="12"/>
  <c r="AK190" i="12"/>
  <c r="AJ152" i="12"/>
  <c r="AK152" i="12"/>
  <c r="AR152" i="12" s="1"/>
  <c r="AX152" i="12" s="1"/>
  <c r="AK132" i="12"/>
  <c r="AR132" i="12" s="1"/>
  <c r="AX132" i="12" s="1"/>
  <c r="AJ132" i="12"/>
  <c r="AO42" i="12"/>
  <c r="AQ42" i="12" s="1"/>
  <c r="AN42" i="12"/>
  <c r="AO126" i="12"/>
  <c r="AQ126" i="12" s="1"/>
  <c r="AN126" i="12"/>
  <c r="AO125" i="12"/>
  <c r="AQ125" i="12" s="1"/>
  <c r="AN125" i="12"/>
  <c r="AH55" i="12"/>
  <c r="AL55" i="12" s="1"/>
  <c r="AK87" i="12"/>
  <c r="AR87" i="12" s="1"/>
  <c r="AX87" i="12" s="1"/>
  <c r="AJ87" i="12"/>
  <c r="AO174" i="12"/>
  <c r="AQ174" i="12" s="1"/>
  <c r="AN174" i="12"/>
  <c r="AH23" i="12"/>
  <c r="AL23" i="12" s="1"/>
  <c r="AH20" i="12"/>
  <c r="AL20" i="12" s="1"/>
  <c r="AH136" i="12"/>
  <c r="AH110" i="12"/>
  <c r="AL110" i="12" s="1"/>
  <c r="AV37" i="12"/>
  <c r="AL72" i="12"/>
  <c r="AJ191" i="12"/>
  <c r="AK191" i="12"/>
  <c r="AL128" i="12"/>
  <c r="AO15" i="12"/>
  <c r="AQ15" i="12" s="1"/>
  <c r="AN15" i="12"/>
  <c r="AJ199" i="12"/>
  <c r="AK199" i="12"/>
  <c r="AO31" i="12"/>
  <c r="AQ31" i="12" s="1"/>
  <c r="AN31" i="12"/>
  <c r="AV188" i="12"/>
  <c r="AH99" i="12"/>
  <c r="AL99" i="12" s="1"/>
  <c r="AV187" i="12"/>
  <c r="AL179" i="12"/>
  <c r="AO153" i="12"/>
  <c r="AQ153" i="12" s="1"/>
  <c r="AN153" i="12"/>
  <c r="AJ171" i="12"/>
  <c r="AK171" i="12"/>
  <c r="AR171" i="12" s="1"/>
  <c r="AX171" i="12" s="1"/>
  <c r="AH70" i="12"/>
  <c r="AJ194" i="12"/>
  <c r="AK194" i="12"/>
  <c r="AL48" i="12"/>
  <c r="AL162" i="12"/>
  <c r="AH142" i="12"/>
  <c r="AL142" i="12" s="1"/>
  <c r="AL137" i="12"/>
  <c r="AL107" i="12"/>
  <c r="AH82" i="12"/>
  <c r="AL82" i="12" s="1"/>
  <c r="AL66" i="12"/>
  <c r="AL59" i="12"/>
  <c r="AL135" i="12"/>
  <c r="AH157" i="12"/>
  <c r="AL157" i="12" s="1"/>
  <c r="AH18" i="12"/>
  <c r="AO21" i="12"/>
  <c r="AQ21" i="12" s="1"/>
  <c r="AT21" i="12" s="1"/>
  <c r="AZ21" i="12" s="1"/>
  <c r="AN21" i="12"/>
  <c r="AO91" i="12"/>
  <c r="AQ91" i="12" s="1"/>
  <c r="AN91" i="12"/>
  <c r="AL158" i="12"/>
  <c r="AL109" i="12"/>
  <c r="AV11" i="12"/>
  <c r="AL35" i="12"/>
  <c r="AX17" i="12" l="1"/>
  <c r="AX16" i="12"/>
  <c r="AN40" i="12"/>
  <c r="AN89" i="12"/>
  <c r="AU89" i="12" s="1"/>
  <c r="BA89" i="12" s="1"/>
  <c r="AN12" i="12"/>
  <c r="AT167" i="12"/>
  <c r="AZ167" i="12" s="1"/>
  <c r="AS167" i="12"/>
  <c r="AY167" i="12" s="1"/>
  <c r="AN80" i="12"/>
  <c r="AN106" i="12"/>
  <c r="AS89" i="12"/>
  <c r="AY89" i="12" s="1"/>
  <c r="AT38" i="12"/>
  <c r="AZ38" i="12" s="1"/>
  <c r="AU38" i="12"/>
  <c r="BA38" i="12" s="1"/>
  <c r="AO116" i="12"/>
  <c r="AQ116" i="12" s="1"/>
  <c r="AT116" i="12" s="1"/>
  <c r="AZ116" i="12" s="1"/>
  <c r="AN159" i="12"/>
  <c r="AU159" i="12" s="1"/>
  <c r="BA159" i="12" s="1"/>
  <c r="AT89" i="12"/>
  <c r="AZ89" i="12" s="1"/>
  <c r="AN180" i="12"/>
  <c r="AU180" i="12" s="1"/>
  <c r="BA180" i="12" s="1"/>
  <c r="AN112" i="12"/>
  <c r="AU112" i="12" s="1"/>
  <c r="BA112" i="12" s="1"/>
  <c r="AN24" i="12"/>
  <c r="AU167" i="12"/>
  <c r="BA167" i="12" s="1"/>
  <c r="AN122" i="12"/>
  <c r="AU122" i="12" s="1"/>
  <c r="BA122" i="12" s="1"/>
  <c r="AN57" i="12"/>
  <c r="AU57" i="12" s="1"/>
  <c r="BA57" i="12" s="1"/>
  <c r="AO170" i="12"/>
  <c r="AQ170" i="12" s="1"/>
  <c r="AT170" i="12" s="1"/>
  <c r="AZ170" i="12" s="1"/>
  <c r="AJ177" i="12"/>
  <c r="AN160" i="12"/>
  <c r="AU160" i="12" s="1"/>
  <c r="BA160" i="12" s="1"/>
  <c r="AN117" i="12"/>
  <c r="AO117" i="12"/>
  <c r="AQ117" i="12" s="1"/>
  <c r="AN130" i="12"/>
  <c r="AU130" i="12" s="1"/>
  <c r="BA130" i="12" s="1"/>
  <c r="AO62" i="12"/>
  <c r="AQ62" i="12" s="1"/>
  <c r="AS62" i="12" s="1"/>
  <c r="AY62" i="12" s="1"/>
  <c r="AN152" i="12"/>
  <c r="AU152" i="12" s="1"/>
  <c r="BA152" i="12" s="1"/>
  <c r="AO47" i="12"/>
  <c r="AQ47" i="12" s="1"/>
  <c r="AN47" i="12"/>
  <c r="AN92" i="12"/>
  <c r="AU92" i="12" s="1"/>
  <c r="BA92" i="12" s="1"/>
  <c r="AK47" i="12"/>
  <c r="AR47" i="12" s="1"/>
  <c r="AX47" i="12" s="1"/>
  <c r="AJ47" i="12"/>
  <c r="AO177" i="12"/>
  <c r="AQ177" i="12" s="1"/>
  <c r="AW177" i="12" s="1"/>
  <c r="AN177" i="12"/>
  <c r="AN100" i="12"/>
  <c r="AU100" i="12" s="1"/>
  <c r="BA100" i="12" s="1"/>
  <c r="AK140" i="12"/>
  <c r="AR140" i="12" s="1"/>
  <c r="AX140" i="12" s="1"/>
  <c r="AJ115" i="12"/>
  <c r="AK115" i="12"/>
  <c r="AR115" i="12" s="1"/>
  <c r="AX115" i="12" s="1"/>
  <c r="AN19" i="12"/>
  <c r="AU19" i="12" s="1"/>
  <c r="BA19" i="12" s="1"/>
  <c r="AJ140" i="12"/>
  <c r="AJ151" i="12"/>
  <c r="AK177" i="12"/>
  <c r="AR177" i="12" s="1"/>
  <c r="AX177" i="12" s="1"/>
  <c r="AO140" i="12"/>
  <c r="AQ140" i="12" s="1"/>
  <c r="AW140" i="12" s="1"/>
  <c r="AN140" i="12"/>
  <c r="AO115" i="12"/>
  <c r="AQ115" i="12" s="1"/>
  <c r="AN115" i="12"/>
  <c r="AO133" i="12"/>
  <c r="AQ133" i="12" s="1"/>
  <c r="AN133" i="12"/>
  <c r="AO148" i="12"/>
  <c r="AQ148" i="12" s="1"/>
  <c r="AN148" i="12"/>
  <c r="AO54" i="12"/>
  <c r="AQ54" i="12" s="1"/>
  <c r="AN54" i="12"/>
  <c r="AN103" i="12"/>
  <c r="AO103" i="12"/>
  <c r="AQ103" i="12" s="1"/>
  <c r="AN61" i="12"/>
  <c r="AU61" i="12" s="1"/>
  <c r="BA61" i="12" s="1"/>
  <c r="AJ108" i="12"/>
  <c r="AK108" i="12"/>
  <c r="AR108" i="12" s="1"/>
  <c r="AX108" i="12" s="1"/>
  <c r="AL151" i="12"/>
  <c r="AT176" i="12"/>
  <c r="AZ176" i="12" s="1"/>
  <c r="AS176" i="12"/>
  <c r="AY176" i="12" s="1"/>
  <c r="AU176" i="12"/>
  <c r="BA176" i="12" s="1"/>
  <c r="AW176" i="12"/>
  <c r="AN108" i="12"/>
  <c r="AO108" i="12"/>
  <c r="AQ108" i="12" s="1"/>
  <c r="AN22" i="12"/>
  <c r="AU22" i="12" s="1"/>
  <c r="BA22" i="12" s="1"/>
  <c r="AO94" i="12"/>
  <c r="AN94" i="12"/>
  <c r="AO172" i="12"/>
  <c r="AQ172" i="12" s="1"/>
  <c r="AN172" i="12"/>
  <c r="AN181" i="12"/>
  <c r="AO181" i="12"/>
  <c r="AQ181" i="12" s="1"/>
  <c r="AJ133" i="12"/>
  <c r="AK133" i="12"/>
  <c r="AR133" i="12" s="1"/>
  <c r="AX133" i="12" s="1"/>
  <c r="AJ148" i="12"/>
  <c r="AK148" i="12"/>
  <c r="AR148" i="12" s="1"/>
  <c r="AX148" i="12" s="1"/>
  <c r="AN78" i="12"/>
  <c r="AO78" i="12"/>
  <c r="AQ78" i="12" s="1"/>
  <c r="AU21" i="12"/>
  <c r="BA21" i="12" s="1"/>
  <c r="AJ54" i="12"/>
  <c r="AK54" i="12"/>
  <c r="AR54" i="12" s="1"/>
  <c r="AX54" i="12" s="1"/>
  <c r="AJ78" i="12"/>
  <c r="AK78" i="12"/>
  <c r="AR78" i="12" s="1"/>
  <c r="AX78" i="12" s="1"/>
  <c r="AO146" i="12"/>
  <c r="AQ146" i="12" s="1"/>
  <c r="AN146" i="12"/>
  <c r="AN10" i="12"/>
  <c r="AO10" i="12"/>
  <c r="AQ10" i="12" s="1"/>
  <c r="AO186" i="12"/>
  <c r="AQ186" i="12" s="1"/>
  <c r="AN186" i="12"/>
  <c r="AN14" i="12"/>
  <c r="AO14" i="12"/>
  <c r="AQ14" i="12" s="1"/>
  <c r="AO55" i="12"/>
  <c r="AQ55" i="12" s="1"/>
  <c r="AN55" i="12"/>
  <c r="AO50" i="12"/>
  <c r="AQ50" i="12" s="1"/>
  <c r="AN50" i="12"/>
  <c r="AO41" i="12"/>
  <c r="AQ41" i="12" s="1"/>
  <c r="AN41" i="12"/>
  <c r="AO149" i="12"/>
  <c r="AQ149" i="12" s="1"/>
  <c r="AN149" i="12"/>
  <c r="AO23" i="12"/>
  <c r="AQ23" i="12" s="1"/>
  <c r="AN23" i="12"/>
  <c r="AO63" i="12"/>
  <c r="AQ63" i="12" s="1"/>
  <c r="AN63" i="12"/>
  <c r="AO161" i="12"/>
  <c r="AQ161" i="12" s="1"/>
  <c r="AN161" i="12"/>
  <c r="AO43" i="12"/>
  <c r="AQ43" i="12" s="1"/>
  <c r="AN43" i="12"/>
  <c r="AO67" i="12"/>
  <c r="AQ67" i="12" s="1"/>
  <c r="AN67" i="12"/>
  <c r="AN138" i="12"/>
  <c r="AO138" i="12"/>
  <c r="AQ138" i="12" s="1"/>
  <c r="AO26" i="12"/>
  <c r="AQ26" i="12" s="1"/>
  <c r="AN26" i="12"/>
  <c r="AO99" i="12"/>
  <c r="AQ99" i="12" s="1"/>
  <c r="AN99" i="12"/>
  <c r="AO129" i="12"/>
  <c r="AQ129" i="12" s="1"/>
  <c r="AN129" i="12"/>
  <c r="AO39" i="12"/>
  <c r="AQ39" i="12" s="1"/>
  <c r="AN39" i="12"/>
  <c r="AO184" i="12"/>
  <c r="AQ184" i="12" s="1"/>
  <c r="AN184" i="12"/>
  <c r="AO107" i="12"/>
  <c r="AQ107" i="12" s="1"/>
  <c r="AN107" i="12"/>
  <c r="AO11" i="12"/>
  <c r="AQ11" i="12" s="1"/>
  <c r="AN11" i="12"/>
  <c r="AW69" i="12"/>
  <c r="AS69" i="12"/>
  <c r="AY69" i="12" s="1"/>
  <c r="AU69" i="12"/>
  <c r="BA69" i="12" s="1"/>
  <c r="AT69" i="12"/>
  <c r="AZ69" i="12" s="1"/>
  <c r="AO121" i="12"/>
  <c r="AQ121" i="12" s="1"/>
  <c r="AN121" i="12"/>
  <c r="AS76" i="12"/>
  <c r="AY76" i="12" s="1"/>
  <c r="AW76" i="12"/>
  <c r="AU76" i="12"/>
  <c r="BA76" i="12" s="1"/>
  <c r="AT76" i="12"/>
  <c r="AZ76" i="12" s="1"/>
  <c r="AS57" i="12"/>
  <c r="AY57" i="12" s="1"/>
  <c r="AW57" i="12"/>
  <c r="AT57" i="12"/>
  <c r="AZ57" i="12" s="1"/>
  <c r="AJ141" i="12"/>
  <c r="AK141" i="12"/>
  <c r="AR141" i="12" s="1"/>
  <c r="AX141" i="12" s="1"/>
  <c r="AJ120" i="12"/>
  <c r="AK120" i="12"/>
  <c r="AR120" i="12" s="1"/>
  <c r="AX120" i="12" s="1"/>
  <c r="AS159" i="12"/>
  <c r="AY159" i="12" s="1"/>
  <c r="AW159" i="12"/>
  <c r="AT159" i="12"/>
  <c r="AZ159" i="12" s="1"/>
  <c r="AS132" i="12"/>
  <c r="AY132" i="12" s="1"/>
  <c r="AW132" i="12"/>
  <c r="AT132" i="12"/>
  <c r="AZ132" i="12" s="1"/>
  <c r="AU132" i="12"/>
  <c r="BA132" i="12" s="1"/>
  <c r="AW91" i="12"/>
  <c r="AS91" i="12"/>
  <c r="AY91" i="12" s="1"/>
  <c r="AT91" i="12"/>
  <c r="AZ91" i="12" s="1"/>
  <c r="AU91" i="12"/>
  <c r="BA91" i="12" s="1"/>
  <c r="AO135" i="12"/>
  <c r="AQ135" i="12" s="1"/>
  <c r="AN135" i="12"/>
  <c r="AJ142" i="12"/>
  <c r="AK142" i="12"/>
  <c r="AR142" i="12" s="1"/>
  <c r="AX142" i="12" s="1"/>
  <c r="AN128" i="12"/>
  <c r="AO128" i="12"/>
  <c r="AQ128" i="12" s="1"/>
  <c r="AJ75" i="12"/>
  <c r="AK75" i="12"/>
  <c r="AR75" i="12" s="1"/>
  <c r="AX75" i="12" s="1"/>
  <c r="AN46" i="12"/>
  <c r="AO46" i="12"/>
  <c r="AQ46" i="12" s="1"/>
  <c r="AJ187" i="12"/>
  <c r="AK187" i="12"/>
  <c r="AR187" i="12" s="1"/>
  <c r="AX187" i="12" s="1"/>
  <c r="AS25" i="12"/>
  <c r="AY25" i="12" s="1"/>
  <c r="AW25" i="12"/>
  <c r="AU25" i="12"/>
  <c r="BA25" i="12" s="1"/>
  <c r="AT25" i="12"/>
  <c r="AZ25" i="12" s="1"/>
  <c r="AJ119" i="12"/>
  <c r="AK119" i="12"/>
  <c r="AR119" i="12" s="1"/>
  <c r="AX119" i="12" s="1"/>
  <c r="AS152" i="12"/>
  <c r="AY152" i="12" s="1"/>
  <c r="AW152" i="12"/>
  <c r="AT152" i="12"/>
  <c r="AZ152" i="12" s="1"/>
  <c r="AW95" i="12"/>
  <c r="AS95" i="12"/>
  <c r="AY95" i="12" s="1"/>
  <c r="AT95" i="12"/>
  <c r="AZ95" i="12" s="1"/>
  <c r="AU95" i="12"/>
  <c r="BA95" i="12" s="1"/>
  <c r="AK27" i="12"/>
  <c r="AR27" i="12" s="1"/>
  <c r="AJ27" i="12"/>
  <c r="AW60" i="12"/>
  <c r="AS60" i="12"/>
  <c r="AY60" i="12" s="1"/>
  <c r="AT60" i="12"/>
  <c r="AZ60" i="12" s="1"/>
  <c r="AU60" i="12"/>
  <c r="BA60" i="12" s="1"/>
  <c r="AJ175" i="12"/>
  <c r="AK175" i="12"/>
  <c r="AR175" i="12" s="1"/>
  <c r="AX175" i="12" s="1"/>
  <c r="AS73" i="12"/>
  <c r="AY73" i="12" s="1"/>
  <c r="AW73" i="12"/>
  <c r="AU73" i="12"/>
  <c r="BA73" i="12" s="1"/>
  <c r="AT73" i="12"/>
  <c r="AZ73" i="12" s="1"/>
  <c r="AS92" i="12"/>
  <c r="AY92" i="12" s="1"/>
  <c r="AW92" i="12"/>
  <c r="AT92" i="12"/>
  <c r="AZ92" i="12" s="1"/>
  <c r="AL141" i="12"/>
  <c r="AL120" i="12"/>
  <c r="AO86" i="12"/>
  <c r="AQ86" i="12" s="1"/>
  <c r="AN86" i="12"/>
  <c r="AS80" i="12"/>
  <c r="AY80" i="12" s="1"/>
  <c r="AW80" i="12"/>
  <c r="AT80" i="12"/>
  <c r="AZ80" i="12" s="1"/>
  <c r="AU80" i="12"/>
  <c r="BA80" i="12" s="1"/>
  <c r="AK44" i="12"/>
  <c r="AR44" i="12" s="1"/>
  <c r="AX44" i="12" s="1"/>
  <c r="AJ44" i="12"/>
  <c r="AO158" i="12"/>
  <c r="AQ158" i="12" s="1"/>
  <c r="AN158" i="12"/>
  <c r="AS106" i="12"/>
  <c r="AY106" i="12" s="1"/>
  <c r="AW106" i="12"/>
  <c r="AU106" i="12"/>
  <c r="BA106" i="12" s="1"/>
  <c r="AT106" i="12"/>
  <c r="AZ106" i="12" s="1"/>
  <c r="AO200" i="12"/>
  <c r="AN200" i="12"/>
  <c r="AO111" i="12"/>
  <c r="AQ111" i="12" s="1"/>
  <c r="AN111" i="12"/>
  <c r="AK185" i="12"/>
  <c r="AR185" i="12" s="1"/>
  <c r="AX185" i="12" s="1"/>
  <c r="AJ185" i="12"/>
  <c r="AJ138" i="12"/>
  <c r="AK138" i="12"/>
  <c r="AR138" i="12" s="1"/>
  <c r="AX138" i="12" s="1"/>
  <c r="AJ55" i="12"/>
  <c r="AK55" i="12"/>
  <c r="AR55" i="12" s="1"/>
  <c r="AX55" i="12" s="1"/>
  <c r="AO75" i="12"/>
  <c r="AQ75" i="12" s="1"/>
  <c r="AN75" i="12"/>
  <c r="AL185" i="12"/>
  <c r="AN142" i="12"/>
  <c r="AO142" i="12"/>
  <c r="AQ142" i="12" s="1"/>
  <c r="AJ99" i="12"/>
  <c r="AK99" i="12"/>
  <c r="AR99" i="12" s="1"/>
  <c r="AX99" i="12" s="1"/>
  <c r="AO110" i="12"/>
  <c r="AQ110" i="12" s="1"/>
  <c r="AN110" i="12"/>
  <c r="AS49" i="12"/>
  <c r="AY49" i="12" s="1"/>
  <c r="AW49" i="12"/>
  <c r="AU49" i="12"/>
  <c r="BA49" i="12" s="1"/>
  <c r="AT49" i="12"/>
  <c r="AZ49" i="12" s="1"/>
  <c r="AO187" i="12"/>
  <c r="AQ187" i="12" s="1"/>
  <c r="AN187" i="12"/>
  <c r="AO105" i="12"/>
  <c r="AQ105" i="12" s="1"/>
  <c r="AN105" i="12"/>
  <c r="AS12" i="12"/>
  <c r="AY12" i="12" s="1"/>
  <c r="AW12" i="12"/>
  <c r="AU12" i="12"/>
  <c r="BA12" i="12" s="1"/>
  <c r="AT12" i="12"/>
  <c r="AZ12" i="12" s="1"/>
  <c r="AW112" i="12"/>
  <c r="AS112" i="12"/>
  <c r="AY112" i="12" s="1"/>
  <c r="AT112" i="12"/>
  <c r="AZ112" i="12" s="1"/>
  <c r="AN204" i="12"/>
  <c r="AO204" i="12"/>
  <c r="AO44" i="12"/>
  <c r="AQ44" i="12" s="1"/>
  <c r="AN44" i="12"/>
  <c r="AO59" i="12"/>
  <c r="AQ59" i="12" s="1"/>
  <c r="AN59" i="12"/>
  <c r="AJ110" i="12"/>
  <c r="AK110" i="12"/>
  <c r="AR110" i="12" s="1"/>
  <c r="AX110" i="12" s="1"/>
  <c r="AS174" i="12"/>
  <c r="AY174" i="12" s="1"/>
  <c r="AW174" i="12"/>
  <c r="AU174" i="12"/>
  <c r="BA174" i="12" s="1"/>
  <c r="AT174" i="12"/>
  <c r="AZ174" i="12" s="1"/>
  <c r="AS125" i="12"/>
  <c r="AY125" i="12" s="1"/>
  <c r="AW125" i="12"/>
  <c r="AU125" i="12"/>
  <c r="BA125" i="12" s="1"/>
  <c r="AT125" i="12"/>
  <c r="AZ125" i="12" s="1"/>
  <c r="AW155" i="12"/>
  <c r="AS155" i="12"/>
  <c r="AY155" i="12" s="1"/>
  <c r="AU155" i="12"/>
  <c r="BA155" i="12" s="1"/>
  <c r="AT155" i="12"/>
  <c r="AZ155" i="12" s="1"/>
  <c r="AJ51" i="12"/>
  <c r="AK51" i="12"/>
  <c r="AR51" i="12" s="1"/>
  <c r="AX51" i="12" s="1"/>
  <c r="AN90" i="12"/>
  <c r="AO90" i="12"/>
  <c r="AQ90" i="12" s="1"/>
  <c r="AJ165" i="12"/>
  <c r="AK165" i="12"/>
  <c r="AR165" i="12" s="1"/>
  <c r="AX165" i="12" s="1"/>
  <c r="AW40" i="12"/>
  <c r="AS40" i="12"/>
  <c r="AY40" i="12" s="1"/>
  <c r="AU40" i="12"/>
  <c r="BA40" i="12" s="1"/>
  <c r="AT40" i="12"/>
  <c r="AZ40" i="12" s="1"/>
  <c r="AW83" i="12"/>
  <c r="AS83" i="12"/>
  <c r="AY83" i="12" s="1"/>
  <c r="AT83" i="12"/>
  <c r="AZ83" i="12" s="1"/>
  <c r="AU83" i="12"/>
  <c r="BA83" i="12" s="1"/>
  <c r="AJ33" i="12"/>
  <c r="AK33" i="12"/>
  <c r="AR33" i="12" s="1"/>
  <c r="AX33" i="12" s="1"/>
  <c r="AJ169" i="12"/>
  <c r="AK169" i="12"/>
  <c r="AR169" i="12" s="1"/>
  <c r="AX169" i="12" s="1"/>
  <c r="AK127" i="12"/>
  <c r="AR127" i="12" s="1"/>
  <c r="AX127" i="12" s="1"/>
  <c r="AJ127" i="12"/>
  <c r="AW182" i="12"/>
  <c r="AS182" i="12"/>
  <c r="AY182" i="12" s="1"/>
  <c r="AU182" i="12"/>
  <c r="BA182" i="12" s="1"/>
  <c r="AT182" i="12"/>
  <c r="AZ182" i="12" s="1"/>
  <c r="AJ163" i="12"/>
  <c r="AK163" i="12"/>
  <c r="AR163" i="12" s="1"/>
  <c r="AX163" i="12" s="1"/>
  <c r="AK150" i="12"/>
  <c r="AR150" i="12" s="1"/>
  <c r="AX150" i="12" s="1"/>
  <c r="AJ150" i="12"/>
  <c r="AS24" i="12"/>
  <c r="AY24" i="12" s="1"/>
  <c r="AW24" i="12"/>
  <c r="AU24" i="12"/>
  <c r="BA24" i="12" s="1"/>
  <c r="AT24" i="12"/>
  <c r="AZ24" i="12" s="1"/>
  <c r="AJ56" i="12"/>
  <c r="AK56" i="12"/>
  <c r="AR56" i="12" s="1"/>
  <c r="AX56" i="12" s="1"/>
  <c r="AO36" i="12"/>
  <c r="AQ36" i="12" s="1"/>
  <c r="AN36" i="12"/>
  <c r="AO157" i="12"/>
  <c r="AQ157" i="12" s="1"/>
  <c r="AN157" i="12"/>
  <c r="AS31" i="12"/>
  <c r="AY31" i="12" s="1"/>
  <c r="AW31" i="12"/>
  <c r="AT31" i="12"/>
  <c r="AZ31" i="12" s="1"/>
  <c r="AU31" i="12"/>
  <c r="BA31" i="12" s="1"/>
  <c r="AO20" i="12"/>
  <c r="AQ20" i="12" s="1"/>
  <c r="AN20" i="12"/>
  <c r="AN16" i="12"/>
  <c r="AO16" i="12"/>
  <c r="AQ16" i="12" s="1"/>
  <c r="AS19" i="12"/>
  <c r="AY19" i="12" s="1"/>
  <c r="AW19" i="12"/>
  <c r="AT19" i="12"/>
  <c r="AZ19" i="12" s="1"/>
  <c r="AN137" i="12"/>
  <c r="AO137" i="12"/>
  <c r="AQ137" i="12" s="1"/>
  <c r="AK23" i="12"/>
  <c r="AR23" i="12" s="1"/>
  <c r="AX23" i="12" s="1"/>
  <c r="AJ23" i="12"/>
  <c r="AW102" i="12"/>
  <c r="AS102" i="12"/>
  <c r="AY102" i="12" s="1"/>
  <c r="AU102" i="12"/>
  <c r="BA102" i="12" s="1"/>
  <c r="AT102" i="12"/>
  <c r="AZ102" i="12" s="1"/>
  <c r="AJ10" i="12"/>
  <c r="AK10" i="12"/>
  <c r="AR10" i="12" s="1"/>
  <c r="AX10" i="12" s="1"/>
  <c r="AJ67" i="12"/>
  <c r="AK67" i="12"/>
  <c r="AR67" i="12" s="1"/>
  <c r="AX67" i="12" s="1"/>
  <c r="AW113" i="12"/>
  <c r="AS113" i="12"/>
  <c r="AY113" i="12" s="1"/>
  <c r="AU113" i="12"/>
  <c r="BA113" i="12" s="1"/>
  <c r="AT113" i="12"/>
  <c r="AZ113" i="12" s="1"/>
  <c r="AO127" i="12"/>
  <c r="AQ127" i="12" s="1"/>
  <c r="AN127" i="12"/>
  <c r="AO175" i="12"/>
  <c r="AQ175" i="12" s="1"/>
  <c r="AN175" i="12"/>
  <c r="AJ161" i="12"/>
  <c r="AK161" i="12"/>
  <c r="AR161" i="12" s="1"/>
  <c r="AX161" i="12" s="1"/>
  <c r="AJ50" i="12"/>
  <c r="AK50" i="12"/>
  <c r="AR50" i="12" s="1"/>
  <c r="AX50" i="12" s="1"/>
  <c r="AS134" i="12"/>
  <c r="AY134" i="12" s="1"/>
  <c r="AW134" i="12"/>
  <c r="AT134" i="12"/>
  <c r="AZ134" i="12" s="1"/>
  <c r="AU134" i="12"/>
  <c r="BA134" i="12" s="1"/>
  <c r="AS21" i="12"/>
  <c r="AY21" i="12" s="1"/>
  <c r="AW21" i="12"/>
  <c r="AJ70" i="12"/>
  <c r="AK70" i="12"/>
  <c r="AR70" i="12" s="1"/>
  <c r="AX70" i="12" s="1"/>
  <c r="AO66" i="12"/>
  <c r="AQ66" i="12" s="1"/>
  <c r="AN66" i="12"/>
  <c r="AW153" i="12"/>
  <c r="AS153" i="12"/>
  <c r="AY153" i="12" s="1"/>
  <c r="AT153" i="12"/>
  <c r="AZ153" i="12" s="1"/>
  <c r="AU153" i="12"/>
  <c r="BA153" i="12" s="1"/>
  <c r="AJ136" i="12"/>
  <c r="AK136" i="12"/>
  <c r="AR136" i="12" s="1"/>
  <c r="AX136" i="12" s="1"/>
  <c r="AK189" i="12"/>
  <c r="AR189" i="12" s="1"/>
  <c r="AX189" i="12" s="1"/>
  <c r="AJ189" i="12"/>
  <c r="AJ188" i="12"/>
  <c r="AK188" i="12"/>
  <c r="AR188" i="12" s="1"/>
  <c r="AX188" i="12" s="1"/>
  <c r="AK74" i="12"/>
  <c r="AR74" i="12" s="1"/>
  <c r="AX74" i="12" s="1"/>
  <c r="AJ74" i="12"/>
  <c r="AL165" i="12"/>
  <c r="AS22" i="12"/>
  <c r="AY22" i="12" s="1"/>
  <c r="AW22" i="12"/>
  <c r="AT22" i="12"/>
  <c r="AZ22" i="12" s="1"/>
  <c r="AL33" i="12"/>
  <c r="AL169" i="12"/>
  <c r="AO79" i="12"/>
  <c r="AQ79" i="12" s="1"/>
  <c r="AN79" i="12"/>
  <c r="AJ156" i="12"/>
  <c r="AK156" i="12"/>
  <c r="AR156" i="12" s="1"/>
  <c r="AX156" i="12" s="1"/>
  <c r="AS171" i="12"/>
  <c r="AY171" i="12" s="1"/>
  <c r="AW171" i="12"/>
  <c r="AT171" i="12"/>
  <c r="AZ171" i="12" s="1"/>
  <c r="AU171" i="12"/>
  <c r="BA171" i="12" s="1"/>
  <c r="AO183" i="12"/>
  <c r="AQ183" i="12" s="1"/>
  <c r="AN183" i="12"/>
  <c r="AJ77" i="12"/>
  <c r="AK77" i="12"/>
  <c r="AR77" i="12" s="1"/>
  <c r="AX77" i="12" s="1"/>
  <c r="AL163" i="12"/>
  <c r="AO150" i="12"/>
  <c r="AQ150" i="12" s="1"/>
  <c r="AN150" i="12"/>
  <c r="AJ97" i="12"/>
  <c r="AK97" i="12"/>
  <c r="AR97" i="12" s="1"/>
  <c r="AX97" i="12" s="1"/>
  <c r="AN139" i="12"/>
  <c r="AO139" i="12"/>
  <c r="AQ139" i="12" s="1"/>
  <c r="AJ178" i="12"/>
  <c r="AK178" i="12"/>
  <c r="AR178" i="12" s="1"/>
  <c r="AX178" i="12" s="1"/>
  <c r="AO56" i="12"/>
  <c r="AQ56" i="12" s="1"/>
  <c r="AN56" i="12"/>
  <c r="AW118" i="12"/>
  <c r="AS118" i="12"/>
  <c r="AY118" i="12" s="1"/>
  <c r="AT118" i="12"/>
  <c r="AZ118" i="12" s="1"/>
  <c r="AU118" i="12"/>
  <c r="BA118" i="12" s="1"/>
  <c r="AJ36" i="12"/>
  <c r="AK36" i="12"/>
  <c r="AR36" i="12" s="1"/>
  <c r="AX36" i="12" s="1"/>
  <c r="AK131" i="12"/>
  <c r="AR131" i="12" s="1"/>
  <c r="AX131" i="12" s="1"/>
  <c r="AJ131" i="12"/>
  <c r="AW87" i="12"/>
  <c r="AS87" i="12"/>
  <c r="AY87" i="12" s="1"/>
  <c r="AT87" i="12"/>
  <c r="AZ87" i="12" s="1"/>
  <c r="AU87" i="12"/>
  <c r="BA87" i="12" s="1"/>
  <c r="AS104" i="12"/>
  <c r="AY104" i="12" s="1"/>
  <c r="AW104" i="12"/>
  <c r="AT104" i="12"/>
  <c r="AZ104" i="12" s="1"/>
  <c r="AU104" i="12"/>
  <c r="BA104" i="12" s="1"/>
  <c r="AS42" i="12"/>
  <c r="AY42" i="12" s="1"/>
  <c r="AW42" i="12"/>
  <c r="AU42" i="12"/>
  <c r="BA42" i="12" s="1"/>
  <c r="AT42" i="12"/>
  <c r="AZ42" i="12" s="1"/>
  <c r="AK37" i="12"/>
  <c r="AR37" i="12" s="1"/>
  <c r="AX37" i="12" s="1"/>
  <c r="AJ37" i="12"/>
  <c r="AO98" i="12"/>
  <c r="AQ98" i="12" s="1"/>
  <c r="AN98" i="12"/>
  <c r="AW122" i="12"/>
  <c r="AS122" i="12"/>
  <c r="AY122" i="12" s="1"/>
  <c r="AT122" i="12"/>
  <c r="AZ122" i="12" s="1"/>
  <c r="AS166" i="12"/>
  <c r="AY166" i="12" s="1"/>
  <c r="AW166" i="12"/>
  <c r="AU166" i="12"/>
  <c r="BA166" i="12" s="1"/>
  <c r="AT166" i="12"/>
  <c r="AZ166" i="12" s="1"/>
  <c r="AO71" i="12"/>
  <c r="AQ71" i="12" s="1"/>
  <c r="AN71" i="12"/>
  <c r="AJ184" i="12"/>
  <c r="AK184" i="12"/>
  <c r="AR184" i="12" s="1"/>
  <c r="AX184" i="12" s="1"/>
  <c r="AK53" i="12"/>
  <c r="AR53" i="12" s="1"/>
  <c r="AX53" i="12" s="1"/>
  <c r="AJ53" i="12"/>
  <c r="AJ146" i="12"/>
  <c r="AK146" i="12"/>
  <c r="AR146" i="12" s="1"/>
  <c r="AX146" i="12" s="1"/>
  <c r="AJ157" i="12"/>
  <c r="AK157" i="12"/>
  <c r="AR157" i="12" s="1"/>
  <c r="AX157" i="12" s="1"/>
  <c r="AO48" i="12"/>
  <c r="AQ48" i="12" s="1"/>
  <c r="AN48" i="12"/>
  <c r="AW32" i="12"/>
  <c r="AS32" i="12"/>
  <c r="AY32" i="12" s="1"/>
  <c r="AU32" i="12"/>
  <c r="BA32" i="12" s="1"/>
  <c r="AT32" i="12"/>
  <c r="AZ32" i="12" s="1"/>
  <c r="AJ41" i="12"/>
  <c r="AK41" i="12"/>
  <c r="AR41" i="12" s="1"/>
  <c r="AX41" i="12" s="1"/>
  <c r="AO51" i="12"/>
  <c r="AQ51" i="12" s="1"/>
  <c r="AN51" i="12"/>
  <c r="AW85" i="12"/>
  <c r="AS85" i="12"/>
  <c r="AY85" i="12" s="1"/>
  <c r="AU85" i="12"/>
  <c r="BA85" i="12" s="1"/>
  <c r="AT85" i="12"/>
  <c r="AZ85" i="12" s="1"/>
  <c r="AO119" i="12"/>
  <c r="AQ119" i="12" s="1"/>
  <c r="AN119" i="12"/>
  <c r="AJ186" i="12"/>
  <c r="AK186" i="12"/>
  <c r="AR186" i="12" s="1"/>
  <c r="AX186" i="12" s="1"/>
  <c r="AS154" i="12"/>
  <c r="AY154" i="12" s="1"/>
  <c r="AW154" i="12"/>
  <c r="AU154" i="12"/>
  <c r="BA154" i="12" s="1"/>
  <c r="AT154" i="12"/>
  <c r="AZ154" i="12" s="1"/>
  <c r="AJ39" i="12"/>
  <c r="AK39" i="12"/>
  <c r="AR39" i="12" s="1"/>
  <c r="AX39" i="12" s="1"/>
  <c r="AS30" i="12"/>
  <c r="AY30" i="12" s="1"/>
  <c r="AW30" i="12"/>
  <c r="AT30" i="12"/>
  <c r="AZ30" i="12" s="1"/>
  <c r="AU30" i="12"/>
  <c r="BA30" i="12" s="1"/>
  <c r="AJ18" i="12"/>
  <c r="AK18" i="12"/>
  <c r="AR18" i="12" s="1"/>
  <c r="AX18" i="12" s="1"/>
  <c r="AW180" i="12"/>
  <c r="AS180" i="12"/>
  <c r="AY180" i="12" s="1"/>
  <c r="AT180" i="12"/>
  <c r="AZ180" i="12" s="1"/>
  <c r="AL70" i="12"/>
  <c r="AL18" i="12"/>
  <c r="AJ82" i="12"/>
  <c r="AK82" i="12"/>
  <c r="AR82" i="12" s="1"/>
  <c r="AX82" i="12" s="1"/>
  <c r="AO162" i="12"/>
  <c r="AQ162" i="12" s="1"/>
  <c r="AN162" i="12"/>
  <c r="AO179" i="12"/>
  <c r="AQ179" i="12" s="1"/>
  <c r="AN179" i="12"/>
  <c r="AO72" i="12"/>
  <c r="AQ72" i="12" s="1"/>
  <c r="AN72" i="12"/>
  <c r="AL136" i="12"/>
  <c r="AW126" i="12"/>
  <c r="AS126" i="12"/>
  <c r="AY126" i="12" s="1"/>
  <c r="AU126" i="12"/>
  <c r="BA126" i="12" s="1"/>
  <c r="AT126" i="12"/>
  <c r="AZ126" i="12" s="1"/>
  <c r="AL189" i="12"/>
  <c r="AS61" i="12"/>
  <c r="AY61" i="12" s="1"/>
  <c r="AW61" i="12"/>
  <c r="AT61" i="12"/>
  <c r="AZ61" i="12" s="1"/>
  <c r="AO34" i="12"/>
  <c r="AQ34" i="12" s="1"/>
  <c r="AN34" i="12"/>
  <c r="AL188" i="12"/>
  <c r="AL74" i="12"/>
  <c r="AW81" i="12"/>
  <c r="AS81" i="12"/>
  <c r="AY81" i="12" s="1"/>
  <c r="AU81" i="12"/>
  <c r="BA81" i="12" s="1"/>
  <c r="AT81" i="12"/>
  <c r="AZ81" i="12" s="1"/>
  <c r="AW28" i="12"/>
  <c r="AS28" i="12"/>
  <c r="AY28" i="12" s="1"/>
  <c r="AU28" i="12"/>
  <c r="BA28" i="12" s="1"/>
  <c r="AT28" i="12"/>
  <c r="AZ28" i="12" s="1"/>
  <c r="AO52" i="12"/>
  <c r="AQ52" i="12" s="1"/>
  <c r="AN52" i="12"/>
  <c r="AO58" i="12"/>
  <c r="AQ58" i="12" s="1"/>
  <c r="AN58" i="12"/>
  <c r="AL156" i="12"/>
  <c r="AS160" i="12"/>
  <c r="AY160" i="12" s="1"/>
  <c r="AW160" i="12"/>
  <c r="AT160" i="12"/>
  <c r="AZ160" i="12" s="1"/>
  <c r="AJ183" i="12"/>
  <c r="AK183" i="12"/>
  <c r="AR183" i="12" s="1"/>
  <c r="AX183" i="12" s="1"/>
  <c r="AL77" i="12"/>
  <c r="AJ84" i="12"/>
  <c r="AK84" i="12"/>
  <c r="AR84" i="12" s="1"/>
  <c r="AX84" i="12" s="1"/>
  <c r="AJ65" i="12"/>
  <c r="AK65" i="12"/>
  <c r="AR65" i="12" s="1"/>
  <c r="AX65" i="12" s="1"/>
  <c r="AL97" i="12"/>
  <c r="AL178" i="12"/>
  <c r="AO147" i="12"/>
  <c r="AQ147" i="12" s="1"/>
  <c r="AN147" i="12"/>
  <c r="AS101" i="12"/>
  <c r="AY101" i="12" s="1"/>
  <c r="AW101" i="12"/>
  <c r="AU101" i="12"/>
  <c r="BA101" i="12" s="1"/>
  <c r="AT101" i="12"/>
  <c r="AZ101" i="12" s="1"/>
  <c r="AO64" i="12"/>
  <c r="AQ64" i="12" s="1"/>
  <c r="AN64" i="12"/>
  <c r="AJ123" i="12"/>
  <c r="AK123" i="12"/>
  <c r="AR123" i="12" s="1"/>
  <c r="AX123" i="12" s="1"/>
  <c r="AL131" i="12"/>
  <c r="AJ124" i="12"/>
  <c r="AK124" i="12"/>
  <c r="AR124" i="12" s="1"/>
  <c r="AX124" i="12" s="1"/>
  <c r="AS68" i="12"/>
  <c r="AY68" i="12" s="1"/>
  <c r="AW68" i="12"/>
  <c r="AU68" i="12"/>
  <c r="BA68" i="12" s="1"/>
  <c r="AT68" i="12"/>
  <c r="AZ68" i="12" s="1"/>
  <c r="AS143" i="12"/>
  <c r="AY143" i="12" s="1"/>
  <c r="AW143" i="12"/>
  <c r="AT143" i="12"/>
  <c r="AZ143" i="12" s="1"/>
  <c r="AU143" i="12"/>
  <c r="BA143" i="12" s="1"/>
  <c r="AJ14" i="12"/>
  <c r="AK14" i="12"/>
  <c r="AR14" i="12" s="1"/>
  <c r="AX14" i="12" s="1"/>
  <c r="AO114" i="12"/>
  <c r="AQ114" i="12" s="1"/>
  <c r="AN114" i="12"/>
  <c r="AJ129" i="12"/>
  <c r="AK129" i="12"/>
  <c r="AR129" i="12" s="1"/>
  <c r="AX129" i="12" s="1"/>
  <c r="AO93" i="12"/>
  <c r="AQ93" i="12" s="1"/>
  <c r="AN93" i="12"/>
  <c r="AW15" i="12"/>
  <c r="AS15" i="12"/>
  <c r="AY15" i="12" s="1"/>
  <c r="AT15" i="12"/>
  <c r="AZ15" i="12" s="1"/>
  <c r="AU15" i="12"/>
  <c r="BA15" i="12" s="1"/>
  <c r="AO164" i="12"/>
  <c r="AQ164" i="12" s="1"/>
  <c r="AN164" i="12"/>
  <c r="AO168" i="12"/>
  <c r="AQ168" i="12" s="1"/>
  <c r="AN168" i="12"/>
  <c r="AW116" i="12"/>
  <c r="AS116" i="12"/>
  <c r="AY116" i="12" s="1"/>
  <c r="AO27" i="12"/>
  <c r="AQ27" i="12" s="1"/>
  <c r="AN27" i="12"/>
  <c r="AW100" i="12"/>
  <c r="AS100" i="12"/>
  <c r="AY100" i="12" s="1"/>
  <c r="AT100" i="12"/>
  <c r="AZ100" i="12" s="1"/>
  <c r="AJ43" i="12"/>
  <c r="AK43" i="12"/>
  <c r="AR43" i="12" s="1"/>
  <c r="AX43" i="12" s="1"/>
  <c r="AO35" i="12"/>
  <c r="AQ35" i="12" s="1"/>
  <c r="AN35" i="12"/>
  <c r="AO109" i="12"/>
  <c r="AQ109" i="12" s="1"/>
  <c r="AN109" i="12"/>
  <c r="AN82" i="12"/>
  <c r="AO82" i="12"/>
  <c r="AQ82" i="12" s="1"/>
  <c r="AJ20" i="12"/>
  <c r="AK20" i="12"/>
  <c r="AR20" i="12" s="1"/>
  <c r="AX20" i="12" s="1"/>
  <c r="AJ11" i="12"/>
  <c r="AK11" i="12"/>
  <c r="AR11" i="12" s="1"/>
  <c r="AX11" i="12" s="1"/>
  <c r="AO17" i="12"/>
  <c r="AQ17" i="12" s="1"/>
  <c r="AN17" i="12"/>
  <c r="AL37" i="12"/>
  <c r="AK63" i="12"/>
  <c r="AR63" i="12" s="1"/>
  <c r="AX63" i="12" s="1"/>
  <c r="AJ63" i="12"/>
  <c r="AS144" i="12"/>
  <c r="AY144" i="12" s="1"/>
  <c r="AW144" i="12"/>
  <c r="AT144" i="12"/>
  <c r="AZ144" i="12" s="1"/>
  <c r="AU144" i="12"/>
  <c r="BA144" i="12" s="1"/>
  <c r="AN145" i="12"/>
  <c r="AO145" i="12"/>
  <c r="AQ145" i="12" s="1"/>
  <c r="AJ121" i="12"/>
  <c r="AK121" i="12"/>
  <c r="AR121" i="12" s="1"/>
  <c r="AX121" i="12" s="1"/>
  <c r="AJ111" i="12"/>
  <c r="AK111" i="12"/>
  <c r="AR111" i="12" s="1"/>
  <c r="AX111" i="12" s="1"/>
  <c r="AO84" i="12"/>
  <c r="AQ84" i="12" s="1"/>
  <c r="AN84" i="12"/>
  <c r="AO65" i="12"/>
  <c r="AQ65" i="12" s="1"/>
  <c r="AN65" i="12"/>
  <c r="AJ114" i="12"/>
  <c r="AK114" i="12"/>
  <c r="AR114" i="12" s="1"/>
  <c r="AX114" i="12" s="1"/>
  <c r="AO96" i="12"/>
  <c r="AQ96" i="12" s="1"/>
  <c r="AN96" i="12"/>
  <c r="AO123" i="12"/>
  <c r="AQ123" i="12" s="1"/>
  <c r="AN123" i="12"/>
  <c r="AJ149" i="12"/>
  <c r="AK149" i="12"/>
  <c r="AR149" i="12" s="1"/>
  <c r="AX149" i="12" s="1"/>
  <c r="AJ26" i="12"/>
  <c r="AK26" i="12"/>
  <c r="AR26" i="12" s="1"/>
  <c r="AX26" i="12" s="1"/>
  <c r="AL53" i="12"/>
  <c r="AN124" i="12"/>
  <c r="AO124" i="12"/>
  <c r="AQ124" i="12" s="1"/>
  <c r="AS130" i="12"/>
  <c r="AY130" i="12" s="1"/>
  <c r="AW130" i="12"/>
  <c r="AT130" i="12"/>
  <c r="AZ130" i="12" s="1"/>
  <c r="AW88" i="12"/>
  <c r="AS88" i="12"/>
  <c r="AY88" i="12" s="1"/>
  <c r="AT88" i="12"/>
  <c r="AZ88" i="12" s="1"/>
  <c r="AU88" i="12"/>
  <c r="BA88" i="12" s="1"/>
  <c r="AS45" i="12"/>
  <c r="AY45" i="12" s="1"/>
  <c r="AW45" i="12"/>
  <c r="AU45" i="12"/>
  <c r="BA45" i="12" s="1"/>
  <c r="AT45" i="12"/>
  <c r="AZ45" i="12" s="1"/>
  <c r="AW173" i="12"/>
  <c r="AS173" i="12"/>
  <c r="AY173" i="12" s="1"/>
  <c r="AU173" i="12"/>
  <c r="BA173" i="12" s="1"/>
  <c r="AT173" i="12"/>
  <c r="AZ173" i="12" s="1"/>
  <c r="AS29" i="12"/>
  <c r="AY29" i="12" s="1"/>
  <c r="AW29" i="12"/>
  <c r="AT29" i="12"/>
  <c r="AZ29" i="12" s="1"/>
  <c r="AU29" i="12"/>
  <c r="BA29" i="12" s="1"/>
  <c r="AS170" i="12" l="1"/>
  <c r="AY170" i="12" s="1"/>
  <c r="AX27" i="12"/>
  <c r="AW170" i="12"/>
  <c r="AU116" i="12"/>
  <c r="BA116" i="12" s="1"/>
  <c r="AU170" i="12"/>
  <c r="BA170" i="12" s="1"/>
  <c r="AU62" i="12"/>
  <c r="BA62" i="12" s="1"/>
  <c r="AU177" i="12"/>
  <c r="BA177" i="12" s="1"/>
  <c r="AS177" i="12"/>
  <c r="AY177" i="12" s="1"/>
  <c r="AT62" i="12"/>
  <c r="AZ62" i="12" s="1"/>
  <c r="AW117" i="12"/>
  <c r="AT117" i="12"/>
  <c r="AZ117" i="12" s="1"/>
  <c r="AS117" i="12"/>
  <c r="AY117" i="12" s="1"/>
  <c r="AW62" i="12"/>
  <c r="AT177" i="12"/>
  <c r="AZ177" i="12" s="1"/>
  <c r="AU117" i="12"/>
  <c r="BA117" i="12" s="1"/>
  <c r="AU140" i="12"/>
  <c r="BA140" i="12" s="1"/>
  <c r="AT140" i="12"/>
  <c r="AZ140" i="12" s="1"/>
  <c r="AU115" i="12"/>
  <c r="BA115" i="12" s="1"/>
  <c r="AS140" i="12"/>
  <c r="AY140" i="12" s="1"/>
  <c r="AU47" i="12"/>
  <c r="BA47" i="12" s="1"/>
  <c r="AT47" i="12"/>
  <c r="AZ47" i="12" s="1"/>
  <c r="AS47" i="12"/>
  <c r="AY47" i="12" s="1"/>
  <c r="AW47" i="12"/>
  <c r="AS115" i="12"/>
  <c r="AY115" i="12" s="1"/>
  <c r="AU148" i="12"/>
  <c r="BA148" i="12" s="1"/>
  <c r="AT148" i="12"/>
  <c r="AZ148" i="12" s="1"/>
  <c r="AS148" i="12"/>
  <c r="AY148" i="12" s="1"/>
  <c r="AW148" i="12"/>
  <c r="AT181" i="12"/>
  <c r="AZ181" i="12" s="1"/>
  <c r="AU181" i="12"/>
  <c r="BA181" i="12" s="1"/>
  <c r="AW181" i="12"/>
  <c r="AS181" i="12"/>
  <c r="AY181" i="12" s="1"/>
  <c r="AT133" i="12"/>
  <c r="AZ133" i="12" s="1"/>
  <c r="AU133" i="12"/>
  <c r="BA133" i="12" s="1"/>
  <c r="AW133" i="12"/>
  <c r="AS133" i="12"/>
  <c r="AY133" i="12" s="1"/>
  <c r="AW94" i="12"/>
  <c r="AS94" i="12"/>
  <c r="AY94" i="12" s="1"/>
  <c r="AU94" i="12"/>
  <c r="BA94" i="12" s="1"/>
  <c r="AT94" i="12"/>
  <c r="AZ94" i="12" s="1"/>
  <c r="AU108" i="12"/>
  <c r="BA108" i="12" s="1"/>
  <c r="AT108" i="12"/>
  <c r="AZ108" i="12" s="1"/>
  <c r="AS108" i="12"/>
  <c r="AY108" i="12" s="1"/>
  <c r="AW108" i="12"/>
  <c r="AT115" i="12"/>
  <c r="AZ115" i="12" s="1"/>
  <c r="AU78" i="12"/>
  <c r="BA78" i="12" s="1"/>
  <c r="AT78" i="12"/>
  <c r="AZ78" i="12" s="1"/>
  <c r="AW78" i="12"/>
  <c r="AS78" i="12"/>
  <c r="AY78" i="12" s="1"/>
  <c r="AU103" i="12"/>
  <c r="BA103" i="12" s="1"/>
  <c r="AT103" i="12"/>
  <c r="AZ103" i="12" s="1"/>
  <c r="AW103" i="12"/>
  <c r="AS103" i="12"/>
  <c r="AY103" i="12" s="1"/>
  <c r="AW115" i="12"/>
  <c r="AU172" i="12"/>
  <c r="BA172" i="12" s="1"/>
  <c r="AS172" i="12"/>
  <c r="AY172" i="12" s="1"/>
  <c r="AW172" i="12"/>
  <c r="AT172" i="12"/>
  <c r="AZ172" i="12" s="1"/>
  <c r="AO151" i="12"/>
  <c r="AQ151" i="12" s="1"/>
  <c r="AN151" i="12"/>
  <c r="AS54" i="12"/>
  <c r="AY54" i="12" s="1"/>
  <c r="AW54" i="12"/>
  <c r="AT54" i="12"/>
  <c r="AZ54" i="12" s="1"/>
  <c r="AU54" i="12"/>
  <c r="BA54" i="12" s="1"/>
  <c r="AW183" i="12"/>
  <c r="AS183" i="12"/>
  <c r="AY183" i="12" s="1"/>
  <c r="AT183" i="12"/>
  <c r="AZ183" i="12" s="1"/>
  <c r="AU183" i="12"/>
  <c r="BA183" i="12" s="1"/>
  <c r="AS75" i="12"/>
  <c r="AY75" i="12" s="1"/>
  <c r="AW75" i="12"/>
  <c r="AU75" i="12"/>
  <c r="BA75" i="12" s="1"/>
  <c r="AT75" i="12"/>
  <c r="AZ75" i="12" s="1"/>
  <c r="AW99" i="12"/>
  <c r="AS99" i="12"/>
  <c r="AY99" i="12" s="1"/>
  <c r="AU99" i="12"/>
  <c r="BA99" i="12" s="1"/>
  <c r="AT99" i="12"/>
  <c r="AZ99" i="12" s="1"/>
  <c r="AS82" i="12"/>
  <c r="AY82" i="12" s="1"/>
  <c r="AW82" i="12"/>
  <c r="AT82" i="12"/>
  <c r="AZ82" i="12" s="1"/>
  <c r="AU82" i="12"/>
  <c r="BA82" i="12" s="1"/>
  <c r="AS64" i="12"/>
  <c r="AY64" i="12" s="1"/>
  <c r="AW64" i="12"/>
  <c r="AT64" i="12"/>
  <c r="AZ64" i="12" s="1"/>
  <c r="AU64" i="12"/>
  <c r="BA64" i="12" s="1"/>
  <c r="AO97" i="12"/>
  <c r="AQ97" i="12" s="1"/>
  <c r="AN97" i="12"/>
  <c r="AS52" i="12"/>
  <c r="AY52" i="12" s="1"/>
  <c r="AW52" i="12"/>
  <c r="AT52" i="12"/>
  <c r="AZ52" i="12" s="1"/>
  <c r="AU52" i="12"/>
  <c r="BA52" i="12" s="1"/>
  <c r="AS34" i="12"/>
  <c r="AY34" i="12" s="1"/>
  <c r="AW34" i="12"/>
  <c r="AT34" i="12"/>
  <c r="AZ34" i="12" s="1"/>
  <c r="AU34" i="12"/>
  <c r="BA34" i="12" s="1"/>
  <c r="AS162" i="12"/>
  <c r="AY162" i="12" s="1"/>
  <c r="AW162" i="12"/>
  <c r="AT162" i="12"/>
  <c r="AZ162" i="12" s="1"/>
  <c r="AU162" i="12"/>
  <c r="BA162" i="12" s="1"/>
  <c r="AW48" i="12"/>
  <c r="AS48" i="12"/>
  <c r="AY48" i="12" s="1"/>
  <c r="AT48" i="12"/>
  <c r="AZ48" i="12" s="1"/>
  <c r="AU48" i="12"/>
  <c r="BA48" i="12" s="1"/>
  <c r="AO165" i="12"/>
  <c r="AQ165" i="12" s="1"/>
  <c r="AN165" i="12"/>
  <c r="AS157" i="12"/>
  <c r="AY157" i="12" s="1"/>
  <c r="AW157" i="12"/>
  <c r="AU157" i="12"/>
  <c r="BA157" i="12" s="1"/>
  <c r="AT157" i="12"/>
  <c r="AZ157" i="12" s="1"/>
  <c r="AS59" i="12"/>
  <c r="AY59" i="12" s="1"/>
  <c r="AW59" i="12"/>
  <c r="AT59" i="12"/>
  <c r="AZ59" i="12" s="1"/>
  <c r="AU59" i="12"/>
  <c r="BA59" i="12" s="1"/>
  <c r="AW14" i="12"/>
  <c r="AS14" i="12"/>
  <c r="AY14" i="12" s="1"/>
  <c r="AU14" i="12"/>
  <c r="BA14" i="12" s="1"/>
  <c r="AT14" i="12"/>
  <c r="AZ14" i="12" s="1"/>
  <c r="AS79" i="12"/>
  <c r="AY79" i="12" s="1"/>
  <c r="AW79" i="12"/>
  <c r="AU79" i="12"/>
  <c r="BA79" i="12" s="1"/>
  <c r="AT79" i="12"/>
  <c r="AZ79" i="12" s="1"/>
  <c r="AS158" i="12"/>
  <c r="AY158" i="12" s="1"/>
  <c r="AW158" i="12"/>
  <c r="AT158" i="12"/>
  <c r="AZ158" i="12" s="1"/>
  <c r="AU158" i="12"/>
  <c r="BA158" i="12" s="1"/>
  <c r="AW43" i="12"/>
  <c r="AS43" i="12"/>
  <c r="AY43" i="12" s="1"/>
  <c r="AU43" i="12"/>
  <c r="BA43" i="12" s="1"/>
  <c r="AT43" i="12"/>
  <c r="AZ43" i="12" s="1"/>
  <c r="AS20" i="12"/>
  <c r="AY20" i="12" s="1"/>
  <c r="AW20" i="12"/>
  <c r="AU20" i="12"/>
  <c r="BA20" i="12" s="1"/>
  <c r="AT20" i="12"/>
  <c r="AZ20" i="12" s="1"/>
  <c r="AW17" i="12"/>
  <c r="AS17" i="12"/>
  <c r="AY17" i="12" s="1"/>
  <c r="AT17" i="12"/>
  <c r="AZ17" i="12" s="1"/>
  <c r="AU17" i="12"/>
  <c r="BA17" i="12" s="1"/>
  <c r="AS109" i="12"/>
  <c r="AY109" i="12" s="1"/>
  <c r="AW109" i="12"/>
  <c r="AT109" i="12"/>
  <c r="AZ109" i="12" s="1"/>
  <c r="AU109" i="12"/>
  <c r="BA109" i="12" s="1"/>
  <c r="AW168" i="12"/>
  <c r="AS168" i="12"/>
  <c r="AY168" i="12" s="1"/>
  <c r="AT168" i="12"/>
  <c r="AZ168" i="12" s="1"/>
  <c r="AU168" i="12"/>
  <c r="BA168" i="12" s="1"/>
  <c r="AS93" i="12"/>
  <c r="AY93" i="12" s="1"/>
  <c r="AW93" i="12"/>
  <c r="AT93" i="12"/>
  <c r="AZ93" i="12" s="1"/>
  <c r="AU93" i="12"/>
  <c r="BA93" i="12" s="1"/>
  <c r="AO18" i="12"/>
  <c r="AQ18" i="12" s="1"/>
  <c r="AN18" i="12"/>
  <c r="AN33" i="12"/>
  <c r="AO33" i="12"/>
  <c r="AQ33" i="12" s="1"/>
  <c r="AS16" i="12"/>
  <c r="AY16" i="12" s="1"/>
  <c r="AW16" i="12"/>
  <c r="AU16" i="12"/>
  <c r="BA16" i="12" s="1"/>
  <c r="AT16" i="12"/>
  <c r="AZ16" i="12" s="1"/>
  <c r="AO141" i="12"/>
  <c r="AQ141" i="12" s="1"/>
  <c r="AN141" i="12"/>
  <c r="AS184" i="12"/>
  <c r="AY184" i="12" s="1"/>
  <c r="AW184" i="12"/>
  <c r="AU184" i="12"/>
  <c r="BA184" i="12" s="1"/>
  <c r="AT184" i="12"/>
  <c r="AZ184" i="12" s="1"/>
  <c r="AW26" i="12"/>
  <c r="AS26" i="12"/>
  <c r="AY26" i="12" s="1"/>
  <c r="AT26" i="12"/>
  <c r="AZ26" i="12" s="1"/>
  <c r="AU26" i="12"/>
  <c r="BA26" i="12" s="1"/>
  <c r="AS161" i="12"/>
  <c r="AY161" i="12" s="1"/>
  <c r="AW161" i="12"/>
  <c r="AT161" i="12"/>
  <c r="AZ161" i="12" s="1"/>
  <c r="AU161" i="12"/>
  <c r="BA161" i="12" s="1"/>
  <c r="AW41" i="12"/>
  <c r="AS41" i="12"/>
  <c r="AY41" i="12" s="1"/>
  <c r="AU41" i="12"/>
  <c r="BA41" i="12" s="1"/>
  <c r="AT41" i="12"/>
  <c r="AZ41" i="12" s="1"/>
  <c r="AS186" i="12"/>
  <c r="AY186" i="12" s="1"/>
  <c r="AW186" i="12"/>
  <c r="AU186" i="12"/>
  <c r="BA186" i="12" s="1"/>
  <c r="AT186" i="12"/>
  <c r="AZ186" i="12" s="1"/>
  <c r="AO156" i="12"/>
  <c r="AQ156" i="12" s="1"/>
  <c r="AN156" i="12"/>
  <c r="AW72" i="12"/>
  <c r="AS72" i="12"/>
  <c r="AY72" i="12" s="1"/>
  <c r="AT72" i="12"/>
  <c r="AZ72" i="12" s="1"/>
  <c r="AU72" i="12"/>
  <c r="BA72" i="12" s="1"/>
  <c r="AO70" i="12"/>
  <c r="AQ70" i="12" s="1"/>
  <c r="AN70" i="12"/>
  <c r="AS119" i="12"/>
  <c r="AY119" i="12" s="1"/>
  <c r="AW119" i="12"/>
  <c r="AU119" i="12"/>
  <c r="BA119" i="12" s="1"/>
  <c r="AT119" i="12"/>
  <c r="AZ119" i="12" s="1"/>
  <c r="AS51" i="12"/>
  <c r="AY51" i="12" s="1"/>
  <c r="AW51" i="12"/>
  <c r="AU51" i="12"/>
  <c r="BA51" i="12" s="1"/>
  <c r="AT51" i="12"/>
  <c r="AZ51" i="12" s="1"/>
  <c r="AS98" i="12"/>
  <c r="AY98" i="12" s="1"/>
  <c r="AW98" i="12"/>
  <c r="AU98" i="12"/>
  <c r="BA98" i="12" s="1"/>
  <c r="AT98" i="12"/>
  <c r="AZ98" i="12" s="1"/>
  <c r="AS56" i="12"/>
  <c r="AY56" i="12" s="1"/>
  <c r="AW56" i="12"/>
  <c r="AU56" i="12"/>
  <c r="BA56" i="12" s="1"/>
  <c r="AT56" i="12"/>
  <c r="AZ56" i="12" s="1"/>
  <c r="AS150" i="12"/>
  <c r="AY150" i="12" s="1"/>
  <c r="AW150" i="12"/>
  <c r="AU150" i="12"/>
  <c r="BA150" i="12" s="1"/>
  <c r="AT150" i="12"/>
  <c r="AZ150" i="12" s="1"/>
  <c r="AW175" i="12"/>
  <c r="AS175" i="12"/>
  <c r="AY175" i="12" s="1"/>
  <c r="AT175" i="12"/>
  <c r="AZ175" i="12" s="1"/>
  <c r="AU175" i="12"/>
  <c r="BA175" i="12" s="1"/>
  <c r="AS187" i="12"/>
  <c r="AY187" i="12" s="1"/>
  <c r="AW187" i="12"/>
  <c r="AU187" i="12"/>
  <c r="BA187" i="12" s="1"/>
  <c r="AT187" i="12"/>
  <c r="AZ187" i="12" s="1"/>
  <c r="AW138" i="12"/>
  <c r="AS138" i="12"/>
  <c r="AY138" i="12" s="1"/>
  <c r="AT138" i="12"/>
  <c r="AZ138" i="12" s="1"/>
  <c r="AU138" i="12"/>
  <c r="BA138" i="12" s="1"/>
  <c r="AW10" i="12"/>
  <c r="AS10" i="12"/>
  <c r="AY10" i="12" s="1"/>
  <c r="AU10" i="12"/>
  <c r="BA10" i="12" s="1"/>
  <c r="AT10" i="12"/>
  <c r="AZ10" i="12" s="1"/>
  <c r="AO37" i="12"/>
  <c r="AQ37" i="12" s="1"/>
  <c r="AN37" i="12"/>
  <c r="AW86" i="12"/>
  <c r="AS86" i="12"/>
  <c r="AY86" i="12" s="1"/>
  <c r="AT86" i="12"/>
  <c r="AZ86" i="12" s="1"/>
  <c r="AU86" i="12"/>
  <c r="BA86" i="12" s="1"/>
  <c r="AS149" i="12"/>
  <c r="AY149" i="12" s="1"/>
  <c r="AW149" i="12"/>
  <c r="AU149" i="12"/>
  <c r="BA149" i="12" s="1"/>
  <c r="AT149" i="12"/>
  <c r="AZ149" i="12" s="1"/>
  <c r="AS110" i="12"/>
  <c r="AY110" i="12" s="1"/>
  <c r="AW110" i="12"/>
  <c r="AU110" i="12"/>
  <c r="BA110" i="12" s="1"/>
  <c r="AT110" i="12"/>
  <c r="AZ110" i="12" s="1"/>
  <c r="AO120" i="12"/>
  <c r="AQ120" i="12" s="1"/>
  <c r="AN120" i="12"/>
  <c r="AW128" i="12"/>
  <c r="AS128" i="12"/>
  <c r="AY128" i="12" s="1"/>
  <c r="AU128" i="12"/>
  <c r="BA128" i="12" s="1"/>
  <c r="AT128" i="12"/>
  <c r="AZ128" i="12" s="1"/>
  <c r="AS123" i="12"/>
  <c r="AY123" i="12" s="1"/>
  <c r="AW123" i="12"/>
  <c r="AT123" i="12"/>
  <c r="AZ123" i="12" s="1"/>
  <c r="AU123" i="12"/>
  <c r="BA123" i="12" s="1"/>
  <c r="AO131" i="12"/>
  <c r="AQ131" i="12" s="1"/>
  <c r="AN131" i="12"/>
  <c r="AS35" i="12"/>
  <c r="AY35" i="12" s="1"/>
  <c r="AW35" i="12"/>
  <c r="AU35" i="12"/>
  <c r="BA35" i="12" s="1"/>
  <c r="AT35" i="12"/>
  <c r="AZ35" i="12" s="1"/>
  <c r="AS27" i="12"/>
  <c r="AY27" i="12" s="1"/>
  <c r="AW27" i="12"/>
  <c r="AU27" i="12"/>
  <c r="BA27" i="12" s="1"/>
  <c r="AT27" i="12"/>
  <c r="AZ27" i="12" s="1"/>
  <c r="AS164" i="12"/>
  <c r="AY164" i="12" s="1"/>
  <c r="AW164" i="12"/>
  <c r="AT164" i="12"/>
  <c r="AZ164" i="12" s="1"/>
  <c r="AU164" i="12"/>
  <c r="BA164" i="12" s="1"/>
  <c r="AO77" i="12"/>
  <c r="AQ77" i="12" s="1"/>
  <c r="AN77" i="12"/>
  <c r="AO74" i="12"/>
  <c r="AQ74" i="12" s="1"/>
  <c r="AN74" i="12"/>
  <c r="AO189" i="12"/>
  <c r="AQ189" i="12" s="1"/>
  <c r="AN189" i="12"/>
  <c r="AO163" i="12"/>
  <c r="AQ163" i="12" s="1"/>
  <c r="AN163" i="12"/>
  <c r="AW137" i="12"/>
  <c r="AS137" i="12"/>
  <c r="AY137" i="12" s="1"/>
  <c r="AU137" i="12"/>
  <c r="BA137" i="12" s="1"/>
  <c r="AT137" i="12"/>
  <c r="AZ137" i="12" s="1"/>
  <c r="AW90" i="12"/>
  <c r="AS90" i="12"/>
  <c r="AY90" i="12" s="1"/>
  <c r="AT90" i="12"/>
  <c r="AZ90" i="12" s="1"/>
  <c r="AU90" i="12"/>
  <c r="BA90" i="12" s="1"/>
  <c r="AS142" i="12"/>
  <c r="AY142" i="12" s="1"/>
  <c r="AW142" i="12"/>
  <c r="AU142" i="12"/>
  <c r="BA142" i="12" s="1"/>
  <c r="AT142" i="12"/>
  <c r="AZ142" i="12" s="1"/>
  <c r="AW39" i="12"/>
  <c r="AS39" i="12"/>
  <c r="AY39" i="12" s="1"/>
  <c r="AT39" i="12"/>
  <c r="AZ39" i="12" s="1"/>
  <c r="AU39" i="12"/>
  <c r="BA39" i="12" s="1"/>
  <c r="AS63" i="12"/>
  <c r="AY63" i="12" s="1"/>
  <c r="AW63" i="12"/>
  <c r="AT63" i="12"/>
  <c r="AZ63" i="12" s="1"/>
  <c r="AU63" i="12"/>
  <c r="BA63" i="12" s="1"/>
  <c r="AW50" i="12"/>
  <c r="AS50" i="12"/>
  <c r="AY50" i="12" s="1"/>
  <c r="AU50" i="12"/>
  <c r="BA50" i="12" s="1"/>
  <c r="AT50" i="12"/>
  <c r="AZ50" i="12" s="1"/>
  <c r="AS145" i="12"/>
  <c r="AY145" i="12" s="1"/>
  <c r="AW145" i="12"/>
  <c r="AT145" i="12"/>
  <c r="AZ145" i="12" s="1"/>
  <c r="AU145" i="12"/>
  <c r="BA145" i="12" s="1"/>
  <c r="AS111" i="12"/>
  <c r="AY111" i="12" s="1"/>
  <c r="AW111" i="12"/>
  <c r="AU111" i="12"/>
  <c r="BA111" i="12" s="1"/>
  <c r="AT111" i="12"/>
  <c r="AZ111" i="12" s="1"/>
  <c r="AS107" i="12"/>
  <c r="AY107" i="12" s="1"/>
  <c r="AW107" i="12"/>
  <c r="AT107" i="12"/>
  <c r="AZ107" i="12" s="1"/>
  <c r="AU107" i="12"/>
  <c r="BA107" i="12" s="1"/>
  <c r="AS65" i="12"/>
  <c r="AY65" i="12" s="1"/>
  <c r="AW65" i="12"/>
  <c r="AT65" i="12"/>
  <c r="AZ65" i="12" s="1"/>
  <c r="AU65" i="12"/>
  <c r="BA65" i="12" s="1"/>
  <c r="AS44" i="12"/>
  <c r="AY44" i="12" s="1"/>
  <c r="AW44" i="12"/>
  <c r="AU44" i="12"/>
  <c r="BA44" i="12" s="1"/>
  <c r="AT44" i="12"/>
  <c r="AZ44" i="12" s="1"/>
  <c r="AS105" i="12"/>
  <c r="AY105" i="12" s="1"/>
  <c r="AW105" i="12"/>
  <c r="AT105" i="12"/>
  <c r="AZ105" i="12" s="1"/>
  <c r="AU105" i="12"/>
  <c r="BA105" i="12" s="1"/>
  <c r="AO53" i="12"/>
  <c r="AQ53" i="12" s="1"/>
  <c r="AN53" i="12"/>
  <c r="AW147" i="12"/>
  <c r="AS147" i="12"/>
  <c r="AY147" i="12" s="1"/>
  <c r="AU147" i="12"/>
  <c r="BA147" i="12" s="1"/>
  <c r="AT147" i="12"/>
  <c r="AZ147" i="12" s="1"/>
  <c r="AW58" i="12"/>
  <c r="AS58" i="12"/>
  <c r="AY58" i="12" s="1"/>
  <c r="AU58" i="12"/>
  <c r="BA58" i="12" s="1"/>
  <c r="AT58" i="12"/>
  <c r="AZ58" i="12" s="1"/>
  <c r="AO188" i="12"/>
  <c r="AQ188" i="12" s="1"/>
  <c r="AN188" i="12"/>
  <c r="AS179" i="12"/>
  <c r="AY179" i="12" s="1"/>
  <c r="AW179" i="12"/>
  <c r="AU179" i="12"/>
  <c r="BA179" i="12" s="1"/>
  <c r="AT179" i="12"/>
  <c r="AZ179" i="12" s="1"/>
  <c r="AS66" i="12"/>
  <c r="AY66" i="12" s="1"/>
  <c r="AW66" i="12"/>
  <c r="AT66" i="12"/>
  <c r="AZ66" i="12" s="1"/>
  <c r="AU66" i="12"/>
  <c r="BA66" i="12" s="1"/>
  <c r="AW127" i="12"/>
  <c r="AS127" i="12"/>
  <c r="AY127" i="12" s="1"/>
  <c r="AT127" i="12"/>
  <c r="AZ127" i="12" s="1"/>
  <c r="AU127" i="12"/>
  <c r="BA127" i="12" s="1"/>
  <c r="AW46" i="12"/>
  <c r="AS46" i="12"/>
  <c r="AY46" i="12" s="1"/>
  <c r="AU46" i="12"/>
  <c r="BA46" i="12" s="1"/>
  <c r="AT46" i="12"/>
  <c r="AZ46" i="12" s="1"/>
  <c r="AS121" i="12"/>
  <c r="AY121" i="12" s="1"/>
  <c r="AW121" i="12"/>
  <c r="AU121" i="12"/>
  <c r="BA121" i="12" s="1"/>
  <c r="AT121" i="12"/>
  <c r="AZ121" i="12" s="1"/>
  <c r="AN136" i="12"/>
  <c r="AO136" i="12"/>
  <c r="AQ136" i="12" s="1"/>
  <c r="AW71" i="12"/>
  <c r="AS71" i="12"/>
  <c r="AY71" i="12" s="1"/>
  <c r="AT71" i="12"/>
  <c r="AZ71" i="12" s="1"/>
  <c r="AU71" i="12"/>
  <c r="BA71" i="12" s="1"/>
  <c r="AO169" i="12"/>
  <c r="AQ169" i="12" s="1"/>
  <c r="AN169" i="12"/>
  <c r="AW36" i="12"/>
  <c r="AS36" i="12"/>
  <c r="AY36" i="12" s="1"/>
  <c r="AT36" i="12"/>
  <c r="AZ36" i="12" s="1"/>
  <c r="AU36" i="12"/>
  <c r="BA36" i="12" s="1"/>
  <c r="AS124" i="12"/>
  <c r="AY124" i="12" s="1"/>
  <c r="AW124" i="12"/>
  <c r="AU124" i="12"/>
  <c r="BA124" i="12" s="1"/>
  <c r="AT124" i="12"/>
  <c r="AZ124" i="12" s="1"/>
  <c r="AW84" i="12"/>
  <c r="AS84" i="12"/>
  <c r="AY84" i="12" s="1"/>
  <c r="AT84" i="12"/>
  <c r="AZ84" i="12" s="1"/>
  <c r="AU84" i="12"/>
  <c r="BA84" i="12" s="1"/>
  <c r="AS96" i="12"/>
  <c r="AY96" i="12" s="1"/>
  <c r="AW96" i="12"/>
  <c r="AU96" i="12"/>
  <c r="BA96" i="12" s="1"/>
  <c r="AT96" i="12"/>
  <c r="AZ96" i="12" s="1"/>
  <c r="AS114" i="12"/>
  <c r="AY114" i="12" s="1"/>
  <c r="AW114" i="12"/>
  <c r="AT114" i="12"/>
  <c r="AZ114" i="12" s="1"/>
  <c r="AU114" i="12"/>
  <c r="BA114" i="12" s="1"/>
  <c r="AO178" i="12"/>
  <c r="AQ178" i="12" s="1"/>
  <c r="AN178" i="12"/>
  <c r="AW139" i="12"/>
  <c r="AS139" i="12"/>
  <c r="AY139" i="12" s="1"/>
  <c r="AU139" i="12"/>
  <c r="BA139" i="12" s="1"/>
  <c r="AT139" i="12"/>
  <c r="AZ139" i="12" s="1"/>
  <c r="AO185" i="12"/>
  <c r="AQ185" i="12" s="1"/>
  <c r="AN185" i="12"/>
  <c r="AW135" i="12"/>
  <c r="AS135" i="12"/>
  <c r="AY135" i="12" s="1"/>
  <c r="AT135" i="12"/>
  <c r="AZ135" i="12" s="1"/>
  <c r="AU135" i="12"/>
  <c r="BA135" i="12" s="1"/>
  <c r="AS11" i="12"/>
  <c r="AY11" i="12" s="1"/>
  <c r="AW11" i="12"/>
  <c r="AT11" i="12"/>
  <c r="AZ11" i="12" s="1"/>
  <c r="AU11" i="12"/>
  <c r="BA11" i="12" s="1"/>
  <c r="AS129" i="12"/>
  <c r="AY129" i="12" s="1"/>
  <c r="AW129" i="12"/>
  <c r="AT129" i="12"/>
  <c r="AZ129" i="12" s="1"/>
  <c r="AU129" i="12"/>
  <c r="BA129" i="12" s="1"/>
  <c r="AW67" i="12"/>
  <c r="AS67" i="12"/>
  <c r="AY67" i="12" s="1"/>
  <c r="AT67" i="12"/>
  <c r="AZ67" i="12" s="1"/>
  <c r="AU67" i="12"/>
  <c r="BA67" i="12" s="1"/>
  <c r="AS23" i="12"/>
  <c r="AY23" i="12" s="1"/>
  <c r="AW23" i="12"/>
  <c r="AU23" i="12"/>
  <c r="BA23" i="12" s="1"/>
  <c r="AT23" i="12"/>
  <c r="AZ23" i="12" s="1"/>
  <c r="AS55" i="12"/>
  <c r="AY55" i="12" s="1"/>
  <c r="AW55" i="12"/>
  <c r="AT55" i="12"/>
  <c r="AZ55" i="12" s="1"/>
  <c r="AU55" i="12"/>
  <c r="BA55" i="12" s="1"/>
  <c r="AW146" i="12"/>
  <c r="AS146" i="12"/>
  <c r="AY146" i="12" s="1"/>
  <c r="AT146" i="12"/>
  <c r="AZ146" i="12" s="1"/>
  <c r="AU146" i="12"/>
  <c r="BA146" i="12" s="1"/>
  <c r="AS151" i="12" l="1"/>
  <c r="AY151" i="12" s="1"/>
  <c r="AW151" i="12"/>
  <c r="AT151" i="12"/>
  <c r="AZ151" i="12" s="1"/>
  <c r="AU151" i="12"/>
  <c r="BA151" i="12" s="1"/>
  <c r="AW33" i="12"/>
  <c r="AS33" i="12"/>
  <c r="AY33" i="12" s="1"/>
  <c r="AT33" i="12"/>
  <c r="AZ33" i="12" s="1"/>
  <c r="AU33" i="12"/>
  <c r="BA33" i="12" s="1"/>
  <c r="AW74" i="12"/>
  <c r="AS74" i="12"/>
  <c r="AY74" i="12" s="1"/>
  <c r="AT74" i="12"/>
  <c r="AZ74" i="12" s="1"/>
  <c r="AU74" i="12"/>
  <c r="BA74" i="12" s="1"/>
  <c r="AS131" i="12"/>
  <c r="AY131" i="12" s="1"/>
  <c r="AW131" i="12"/>
  <c r="AT131" i="12"/>
  <c r="AZ131" i="12" s="1"/>
  <c r="AU131" i="12"/>
  <c r="BA131" i="12" s="1"/>
  <c r="AS37" i="12"/>
  <c r="AY37" i="12" s="1"/>
  <c r="AW37" i="12"/>
  <c r="AU37" i="12"/>
  <c r="BA37" i="12" s="1"/>
  <c r="AT37" i="12"/>
  <c r="AZ37" i="12" s="1"/>
  <c r="AW165" i="12"/>
  <c r="AS165" i="12"/>
  <c r="AY165" i="12" s="1"/>
  <c r="AT165" i="12"/>
  <c r="AZ165" i="12" s="1"/>
  <c r="AU165" i="12"/>
  <c r="BA165" i="12" s="1"/>
  <c r="AS178" i="12"/>
  <c r="AY178" i="12" s="1"/>
  <c r="AW178" i="12"/>
  <c r="AU178" i="12"/>
  <c r="BA178" i="12" s="1"/>
  <c r="AT178" i="12"/>
  <c r="AZ178" i="12" s="1"/>
  <c r="AW53" i="12"/>
  <c r="AS53" i="12"/>
  <c r="AY53" i="12" s="1"/>
  <c r="AU53" i="12"/>
  <c r="BA53" i="12" s="1"/>
  <c r="AT53" i="12"/>
  <c r="AZ53" i="12" s="1"/>
  <c r="AS169" i="12"/>
  <c r="AY169" i="12" s="1"/>
  <c r="AW169" i="12"/>
  <c r="AU169" i="12"/>
  <c r="BA169" i="12" s="1"/>
  <c r="AT169" i="12"/>
  <c r="AZ169" i="12" s="1"/>
  <c r="AS18" i="12"/>
  <c r="AY18" i="12" s="1"/>
  <c r="AW18" i="12"/>
  <c r="AU18" i="12"/>
  <c r="BA18" i="12" s="1"/>
  <c r="AT18" i="12"/>
  <c r="AZ18" i="12" s="1"/>
  <c r="AW97" i="12"/>
  <c r="AS97" i="12"/>
  <c r="AY97" i="12" s="1"/>
  <c r="AU97" i="12"/>
  <c r="BA97" i="12" s="1"/>
  <c r="AT97" i="12"/>
  <c r="AZ97" i="12" s="1"/>
  <c r="AS185" i="12"/>
  <c r="AY185" i="12" s="1"/>
  <c r="AW185" i="12"/>
  <c r="AU185" i="12"/>
  <c r="BA185" i="12" s="1"/>
  <c r="AT185" i="12"/>
  <c r="AZ185" i="12" s="1"/>
  <c r="AW136" i="12"/>
  <c r="AS136" i="12"/>
  <c r="AY136" i="12" s="1"/>
  <c r="AU136" i="12"/>
  <c r="BA136" i="12" s="1"/>
  <c r="AT136" i="12"/>
  <c r="AZ136" i="12" s="1"/>
  <c r="AS163" i="12"/>
  <c r="AY163" i="12" s="1"/>
  <c r="AW163" i="12"/>
  <c r="AU163" i="12"/>
  <c r="BA163" i="12" s="1"/>
  <c r="AT163" i="12"/>
  <c r="AZ163" i="12" s="1"/>
  <c r="AS156" i="12"/>
  <c r="AY156" i="12" s="1"/>
  <c r="AW156" i="12"/>
  <c r="AU156" i="12"/>
  <c r="BA156" i="12" s="1"/>
  <c r="AT156" i="12"/>
  <c r="AZ156" i="12" s="1"/>
  <c r="AS188" i="12"/>
  <c r="AY188" i="12" s="1"/>
  <c r="AW188" i="12"/>
  <c r="AU188" i="12"/>
  <c r="BA188" i="12" s="1"/>
  <c r="AT188" i="12"/>
  <c r="AZ188" i="12" s="1"/>
  <c r="AS141" i="12"/>
  <c r="AY141" i="12" s="1"/>
  <c r="AW141" i="12"/>
  <c r="AT141" i="12"/>
  <c r="AZ141" i="12" s="1"/>
  <c r="AU141" i="12"/>
  <c r="BA141" i="12" s="1"/>
  <c r="AW77" i="12"/>
  <c r="AS77" i="12"/>
  <c r="AY77" i="12" s="1"/>
  <c r="AT77" i="12"/>
  <c r="AZ77" i="12" s="1"/>
  <c r="AU77" i="12"/>
  <c r="BA77" i="12" s="1"/>
  <c r="AW120" i="12"/>
  <c r="AS120" i="12"/>
  <c r="AY120" i="12" s="1"/>
  <c r="AU120" i="12"/>
  <c r="BA120" i="12" s="1"/>
  <c r="AT120" i="12"/>
  <c r="AZ120" i="12" s="1"/>
  <c r="AW189" i="12"/>
  <c r="AS189" i="12"/>
  <c r="AY189" i="12" s="1"/>
  <c r="AT189" i="12"/>
  <c r="AZ189" i="12" s="1"/>
  <c r="AU189" i="12"/>
  <c r="BA189" i="12" s="1"/>
  <c r="AS70" i="12"/>
  <c r="AY70" i="12" s="1"/>
  <c r="AW70" i="12"/>
  <c r="AU70" i="12"/>
  <c r="BA70" i="12" s="1"/>
  <c r="AT70" i="12"/>
  <c r="AZ70" i="12" s="1"/>
  <c r="AD13" i="12"/>
  <c r="AE13" i="12" s="1"/>
  <c r="AF13" i="12" s="1"/>
  <c r="AH13" i="12" l="1"/>
  <c r="AP13" i="12"/>
  <c r="AV13" i="12" l="1"/>
  <c r="AV7" i="12" s="1"/>
  <c r="AJ13" i="12"/>
  <c r="AK13" i="12"/>
  <c r="AR13" i="12" s="1"/>
  <c r="AX13" i="12" s="1"/>
  <c r="AX7" i="12" s="1"/>
  <c r="AL13" i="12"/>
  <c r="AN13" i="12" l="1"/>
  <c r="AO13" i="12"/>
  <c r="AQ13" i="12" s="1"/>
  <c r="AS13" i="12" l="1"/>
  <c r="AY13" i="12" s="1"/>
  <c r="AY7" i="12" s="1"/>
  <c r="AW13" i="12"/>
  <c r="AW7" i="12" s="1"/>
  <c r="AT13" i="12"/>
  <c r="AZ13" i="12" s="1"/>
  <c r="AZ7" i="12" s="1"/>
  <c r="AU13" i="12"/>
  <c r="BA1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Niko</author>
  </authors>
  <commentList>
    <comment ref="B14" authorId="0" shapeId="0" xr:uid="{7FF0D913-A32B-4149-88AC-F2EAD42400C1}">
      <text>
        <r>
          <rPr>
            <b/>
            <sz val="9"/>
            <color indexed="81"/>
            <rFont val="Tahoma"/>
            <family val="2"/>
          </rPr>
          <t xml:space="preserve">Niko:
</t>
        </r>
        <r>
          <rPr>
            <sz val="9"/>
            <color indexed="81"/>
            <rFont val="Tahoma"/>
            <family val="2"/>
          </rPr>
          <t>Master does not include cost from land units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Niko</author>
  </authors>
  <commentList>
    <comment ref="G6" authorId="0" shapeId="0" xr:uid="{DB9C7B66-9DD3-4289-90CF-391A2C3222B0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How much GDP offices give in relation to CIC. Controls ratio between CIC and offices</t>
        </r>
      </text>
    </comment>
    <comment ref="D7" authorId="0" shapeId="0" xr:uid="{6F048B68-3EDA-4545-BEF3-295C547DE254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Higher number increases CIC/office count for other countries</t>
        </r>
      </text>
    </comment>
    <comment ref="G7" authorId="0" shapeId="0" xr:uid="{D4A6E4A7-A942-44A3-B512-7D8835E293B9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Scales down Service sector to give countries more CIC than in reality</t>
        </r>
      </text>
    </comment>
    <comment ref="D10" authorId="0" shapeId="0" xr:uid="{6836497C-A104-4FCD-B0B1-36869048FF4F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Scaled down US GDP, at 1 US/China = 3
Lowering the value increases the MIC count of other countries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Holkko, Niko (ext)</author>
    <author>Niko</author>
  </authors>
  <commentList>
    <comment ref="C1" authorId="0" shapeId="0" xr:uid="{57C46DD1-7A40-44A3-AFF2-E76E3AEB3B1C}">
      <text>
        <r>
          <rPr>
            <b/>
            <sz val="9"/>
            <color indexed="81"/>
            <rFont val="Tahoma"/>
            <family val="2"/>
          </rPr>
          <t>Holkko, Niko (ext):</t>
        </r>
        <r>
          <rPr>
            <sz val="9"/>
            <color indexed="81"/>
            <rFont val="Tahoma"/>
            <family val="2"/>
          </rPr>
          <t xml:space="preserve">
How much GDP is generated by one on-map resource</t>
        </r>
      </text>
    </comment>
    <comment ref="C2" authorId="0" shapeId="0" xr:uid="{5AAD6E36-189D-47C7-A66D-79982C7BF159}">
      <text>
        <r>
          <rPr>
            <b/>
            <sz val="9"/>
            <color indexed="81"/>
            <rFont val="Tahoma"/>
            <family val="2"/>
          </rPr>
          <t>Holkko, Niko (ext):</t>
        </r>
        <r>
          <rPr>
            <sz val="9"/>
            <color indexed="81"/>
            <rFont val="Tahoma"/>
            <family val="2"/>
          </rPr>
          <t xml:space="preserve">
How much GDP is generated by one on-map resource</t>
        </r>
      </text>
    </comment>
    <comment ref="C3" authorId="1" shapeId="0" xr:uid="{49048587-736C-428D-9C3D-A919F854A9F7}">
      <text>
        <r>
          <rPr>
            <b/>
            <sz val="9"/>
            <color indexed="81"/>
            <rFont val="Tahoma"/>
            <family val="2"/>
          </rPr>
          <t>Niko:</t>
        </r>
        <r>
          <rPr>
            <sz val="9"/>
            <color indexed="81"/>
            <rFont val="Tahoma"/>
            <family val="2"/>
          </rPr>
          <t xml:space="preserve">
Scales down Service sector to give countries more CIC than in reality</t>
        </r>
      </text>
    </comment>
    <comment ref="C4" authorId="0" shapeId="0" xr:uid="{93DACCC9-5206-42EE-94CC-10E63646FCE6}">
      <text>
        <r>
          <rPr>
            <b/>
            <sz val="9"/>
            <color indexed="81"/>
            <rFont val="Tahoma"/>
            <family val="2"/>
          </rPr>
          <t>Holkko, Niko (ext):</t>
        </r>
        <r>
          <rPr>
            <sz val="9"/>
            <color indexed="81"/>
            <rFont val="Tahoma"/>
            <family val="2"/>
          </rPr>
          <t xml:space="preserve">
Arbitrary multiplier to make MIC contribute more to GDP</t>
        </r>
      </text>
    </comment>
    <comment ref="B9" authorId="0" shapeId="0" xr:uid="{EB7FC24E-8F55-4BC3-BDC5-B5321D7453D4}">
      <text>
        <r>
          <rPr>
            <b/>
            <sz val="9"/>
            <color indexed="81"/>
            <rFont val="Tahoma"/>
            <family val="2"/>
          </rPr>
          <t>Holkko, Niko (ext):</t>
        </r>
        <r>
          <rPr>
            <sz val="9"/>
            <color indexed="81"/>
            <rFont val="Tahoma"/>
            <family val="2"/>
          </rPr>
          <t xml:space="preserve">
GDP with PPP in 2017 dollar in year 2000</t>
        </r>
      </text>
    </comment>
    <comment ref="K9" authorId="0" shapeId="0" xr:uid="{1B87966E-D713-466C-A7C3-F3A5875D5BE6}">
      <text>
        <r>
          <rPr>
            <b/>
            <sz val="9"/>
            <color indexed="81"/>
            <rFont val="Tahoma"/>
            <family val="2"/>
          </rPr>
          <t>Holkko, Niko (ext):</t>
        </r>
        <r>
          <rPr>
            <sz val="9"/>
            <color indexed="81"/>
            <rFont val="Tahoma"/>
            <family val="2"/>
          </rPr>
          <t xml:space="preserve">
Productivity value in 2000 in comparison to other countries</t>
        </r>
      </text>
    </comment>
    <comment ref="M9" authorId="0" shapeId="0" xr:uid="{753C62FB-8AF2-4C63-B4A4-3124D41BE33A}">
      <text>
        <r>
          <rPr>
            <b/>
            <sz val="9"/>
            <color indexed="81"/>
            <rFont val="Tahoma"/>
            <family val="2"/>
          </rPr>
          <t>Holkko, Niko (ext):</t>
        </r>
        <r>
          <rPr>
            <sz val="9"/>
            <color indexed="81"/>
            <rFont val="Tahoma"/>
            <family val="2"/>
          </rPr>
          <t xml:space="preserve">
How many resources country produces</t>
        </r>
      </text>
    </comment>
  </commentList>
</comments>
</file>

<file path=xl/sharedStrings.xml><?xml version="1.0" encoding="utf-8"?>
<sst xmlns="http://schemas.openxmlformats.org/spreadsheetml/2006/main" count="4684" uniqueCount="606">
  <si>
    <t>Population Tax Rate</t>
  </si>
  <si>
    <t>Corporate Tax Rate</t>
  </si>
  <si>
    <t>Average Tax Rate</t>
  </si>
  <si>
    <t>Resource Exports</t>
  </si>
  <si>
    <t>Bureaucracy</t>
  </si>
  <si>
    <t>Defence</t>
  </si>
  <si>
    <t>Internal Security</t>
  </si>
  <si>
    <t>Education</t>
  </si>
  <si>
    <t>Welfare</t>
  </si>
  <si>
    <t>Health</t>
  </si>
  <si>
    <t>Interest</t>
  </si>
  <si>
    <t>USA</t>
  </si>
  <si>
    <t>Economic Rework</t>
  </si>
  <si>
    <t>Daily</t>
  </si>
  <si>
    <t>Weekly</t>
  </si>
  <si>
    <t>Master</t>
  </si>
  <si>
    <t>Change</t>
  </si>
  <si>
    <t>Cuba</t>
  </si>
  <si>
    <t>Brazil</t>
  </si>
  <si>
    <t>Germany</t>
  </si>
  <si>
    <t>Sweden</t>
  </si>
  <si>
    <t>Russia</t>
  </si>
  <si>
    <t>Egypt</t>
  </si>
  <si>
    <t>Nigeria</t>
  </si>
  <si>
    <t>Tanzania</t>
  </si>
  <si>
    <t>South Africa</t>
  </si>
  <si>
    <t>Saudi Arabia</t>
  </si>
  <si>
    <t>Iran</t>
  </si>
  <si>
    <t>India</t>
  </si>
  <si>
    <t>China</t>
  </si>
  <si>
    <t>Taiwan</t>
  </si>
  <si>
    <t>Japan</t>
  </si>
  <si>
    <t>Australia</t>
  </si>
  <si>
    <t>Income</t>
  </si>
  <si>
    <t>Expense</t>
  </si>
  <si>
    <t>GDP per Capita</t>
  </si>
  <si>
    <t>Population Income</t>
  </si>
  <si>
    <t>Corporate Income</t>
  </si>
  <si>
    <t>MIC</t>
  </si>
  <si>
    <t>CIC</t>
  </si>
  <si>
    <t>NIC</t>
  </si>
  <si>
    <t>Turkey</t>
  </si>
  <si>
    <t>Series Name</t>
  </si>
  <si>
    <t>Series Code</t>
  </si>
  <si>
    <t>Country Name</t>
  </si>
  <si>
    <t>Country Code</t>
  </si>
  <si>
    <t>2000 [YR2000]</t>
  </si>
  <si>
    <t>2017 [YR2017]</t>
  </si>
  <si>
    <t>GDP, PPP (constant 2017 international $)</t>
  </si>
  <si>
    <t>NY.GDP.MKTP.PP.KD</t>
  </si>
  <si>
    <t>Afghanistan</t>
  </si>
  <si>
    <t>AFG</t>
  </si>
  <si>
    <t>..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</si>
  <si>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</si>
  <si>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</si>
  <si>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</si>
  <si>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</si>
  <si>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</si>
  <si>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</si>
  <si>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</si>
  <si>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</si>
  <si>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</si>
  <si>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</si>
  <si>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</si>
  <si>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</si>
  <si>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</si>
  <si>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</si>
  <si>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</si>
  <si>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</si>
  <si>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</si>
  <si>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</si>
  <si>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</si>
  <si>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</si>
  <si>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</si>
  <si>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</si>
  <si>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</si>
  <si>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</si>
  <si>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</si>
  <si>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</si>
  <si>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</si>
  <si>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</si>
  <si>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</si>
  <si>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</si>
  <si>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</si>
  <si>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</si>
  <si>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</si>
  <si>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</si>
  <si>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</si>
  <si>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</si>
  <si>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</si>
  <si>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</si>
  <si>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</si>
  <si>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</si>
  <si>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</si>
  <si>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</si>
  <si>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</si>
  <si>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</si>
  <si>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</si>
  <si>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</si>
  <si>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</si>
  <si>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</si>
  <si>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</si>
  <si>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</si>
  <si>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</si>
  <si>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</si>
  <si>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</si>
  <si>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</si>
  <si>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</si>
  <si>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</si>
  <si>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</si>
  <si>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</si>
  <si>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</si>
  <si>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</si>
  <si>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</si>
  <si>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</si>
  <si>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</si>
  <si>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</si>
  <si>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</si>
  <si>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</si>
  <si>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</si>
  <si>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</si>
  <si>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</si>
  <si>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</si>
  <si>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</si>
  <si>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</si>
  <si>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</si>
  <si>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</si>
  <si>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</si>
  <si>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</si>
  <si>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</si>
  <si>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</si>
  <si>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</si>
  <si>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</si>
  <si>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</si>
  <si>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</si>
  <si>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</si>
  <si>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</si>
  <si>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</si>
  <si>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</si>
  <si>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</si>
  <si>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</si>
  <si>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</si>
  <si>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</si>
  <si>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</si>
  <si>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</si>
  <si>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</si>
  <si>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</si>
  <si>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</si>
  <si>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</si>
  <si>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</si>
  <si>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</si>
  <si>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</si>
  <si>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</si>
  <si>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</si>
  <si>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</si>
  <si>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</si>
  <si>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</si>
  <si>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</si>
  <si>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</si>
  <si>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</si>
  <si>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</si>
  <si>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</si>
  <si>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</si>
  <si>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</si>
  <si>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</si>
  <si>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</si>
  <si>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</si>
  <si>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</si>
  <si>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</si>
  <si>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</si>
  <si>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</si>
  <si>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</si>
  <si>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</si>
  <si>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</si>
  <si>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</si>
  <si>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</si>
  <si>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</si>
  <si>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</si>
  <si>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</si>
  <si>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</si>
  <si>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</si>
  <si>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</si>
  <si>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</si>
  <si>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</si>
  <si>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</si>
  <si>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</si>
  <si>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</si>
  <si>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</si>
  <si>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</si>
  <si>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</si>
  <si>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</si>
  <si>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</si>
  <si>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</si>
  <si>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</si>
  <si>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</si>
  <si>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</si>
  <si>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</si>
  <si>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</si>
  <si>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</si>
  <si>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</si>
  <si>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</si>
  <si>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</si>
  <si>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</si>
  <si>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</si>
  <si>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</si>
  <si>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</si>
  <si>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</si>
  <si>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</si>
  <si>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</si>
  <si>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</si>
  <si>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</si>
  <si>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</si>
  <si>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</si>
  <si>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</si>
  <si>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</si>
  <si>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</si>
  <si>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</si>
  <si>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</si>
  <si>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</si>
  <si>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</si>
  <si>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</si>
  <si>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</si>
  <si>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</si>
  <si>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</si>
  <si>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</si>
  <si>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</si>
  <si>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</si>
  <si>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</si>
  <si>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</si>
  <si>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</si>
  <si>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</si>
  <si>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</si>
  <si>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</si>
  <si>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</si>
  <si>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</si>
  <si>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</si>
  <si>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</si>
  <si>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</si>
  <si>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</si>
  <si>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</si>
  <si>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</si>
  <si>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</si>
  <si>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</si>
  <si>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</si>
  <si>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</si>
  <si>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</si>
  <si>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</si>
  <si>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</si>
  <si>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</si>
  <si>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</si>
  <si>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</si>
  <si>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</si>
  <si>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</si>
  <si>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</si>
  <si>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</si>
  <si>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</si>
  <si>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</si>
  <si>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</si>
  <si>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</si>
  <si>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</si>
  <si>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</si>
  <si>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</si>
  <si>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</si>
  <si>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</si>
  <si>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</si>
  <si>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</si>
  <si>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</si>
  <si>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</si>
  <si>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</si>
  <si>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</si>
  <si>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</si>
  <si>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</si>
  <si>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</si>
  <si>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</si>
  <si>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</si>
  <si>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</si>
  <si>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</si>
  <si>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</si>
  <si>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</si>
  <si>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</si>
  <si>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</si>
  <si>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</si>
  <si>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</si>
  <si>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</si>
  <si>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</si>
  <si>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</si>
  <si>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</si>
  <si>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</si>
  <si>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</si>
  <si>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</si>
  <si>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</si>
  <si>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</si>
  <si>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</si>
  <si>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</si>
  <si>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</si>
  <si>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</si>
  <si>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</si>
  <si>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</si>
  <si>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</si>
  <si>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</si>
  <si>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</si>
  <si>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</si>
  <si>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</si>
  <si>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</si>
  <si>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</si>
  <si>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</si>
  <si>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</si>
  <si>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</si>
  <si>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</si>
  <si>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</si>
  <si>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</si>
  <si>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</si>
  <si>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</si>
  <si>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</si>
  <si>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</si>
  <si>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</si>
  <si>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</si>
  <si>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</si>
  <si>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</si>
  <si>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</si>
  <si>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</si>
  <si>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</si>
  <si>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</si>
  <si>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</si>
  <si>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</si>
  <si>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</si>
  <si>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</si>
  <si>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</si>
  <si>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</si>
  <si>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Niger</t>
  </si>
  <si>
    <t>NER</t>
  </si>
  <si>
    <t>NGA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</si>
  <si>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</si>
  <si>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</si>
  <si>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</si>
  <si>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</si>
  <si>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</si>
  <si>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</si>
  <si>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</si>
  <si>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</si>
  <si>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</si>
  <si>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</si>
  <si>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</si>
  <si>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</si>
  <si>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</si>
  <si>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</si>
  <si>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</si>
  <si>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</si>
  <si>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</si>
  <si>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</si>
  <si>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</si>
  <si>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</si>
  <si>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</si>
  <si>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</si>
  <si>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</si>
  <si>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</si>
  <si>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</si>
  <si>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</si>
  <si>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</si>
  <si>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</si>
  <si>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</si>
  <si>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</si>
  <si>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</si>
  <si>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</si>
  <si>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</si>
  <si>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</si>
  <si>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</si>
  <si>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</si>
  <si>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</si>
  <si>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</si>
  <si>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</si>
  <si>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</si>
  <si>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</si>
  <si>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</si>
  <si>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</si>
  <si>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</si>
  <si>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</si>
  <si>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</si>
  <si>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</si>
  <si>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</si>
  <si>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</si>
  <si>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</si>
  <si>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</si>
  <si>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</si>
  <si>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</si>
  <si>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</si>
  <si>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</si>
  <si>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</si>
  <si>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</si>
  <si>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</si>
  <si>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</si>
  <si>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</si>
  <si>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</si>
  <si>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</si>
  <si>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</si>
  <si>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ZAF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</si>
  <si>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</si>
  <si>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</si>
  <si>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</si>
  <si>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</si>
  <si>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</si>
  <si>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</si>
  <si>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</si>
  <si>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</si>
  <si>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</si>
  <si>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</si>
  <si>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</si>
  <si>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</si>
  <si>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</si>
  <si>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</si>
  <si>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Sudan</t>
  </si>
  <si>
    <t>SDN</t>
  </si>
  <si>
    <t>Suriname</t>
  </si>
  <si>
    <t>SUR</t>
  </si>
  <si>
    <t>SWE</t>
  </si>
  <si>
    <t>Switzerland</t>
  </si>
  <si>
    <t>CHE</t>
  </si>
  <si>
    <t>Syrian Arab Republic</t>
  </si>
  <si>
    <t>SYR</t>
  </si>
  <si>
    <t>Tajikistan</t>
  </si>
  <si>
    <t>TJK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</si>
  <si>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</si>
  <si>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</si>
  <si>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</si>
  <si>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</si>
  <si>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</si>
  <si>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</si>
  <si>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</si>
  <si>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</si>
  <si>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</si>
  <si>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</si>
  <si>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</si>
  <si>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</si>
  <si>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</si>
  <si>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</si>
  <si>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</si>
  <si>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</si>
  <si>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</si>
  <si>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</si>
  <si>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</si>
  <si>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</si>
  <si>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</si>
  <si>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</si>
  <si>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</si>
  <si>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</si>
  <si>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</si>
  <si>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</si>
  <si>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</si>
  <si>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</si>
  <si>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</si>
  <si>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</si>
  <si>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</si>
  <si>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</si>
  <si>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</si>
  <si>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</si>
  <si>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</si>
  <si>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</si>
  <si>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</si>
  <si>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</si>
  <si>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</si>
  <si>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</si>
  <si>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</si>
  <si>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</si>
  <si>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</si>
  <si>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</si>
  <si>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</si>
  <si>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Zambia</t>
  </si>
  <si>
    <t>ZMB</t>
  </si>
  <si>
    <t>Zimbabwe</t>
  </si>
  <si>
    <t>ZWE</t>
  </si>
  <si>
    <t>GDP with PPP</t>
  </si>
  <si>
    <t>Military expenditure (% of GDP)</t>
  </si>
  <si>
    <t>MS.MIL.XPND.GD.ZS</t>
  </si>
  <si>
    <t>Military Expenditure (GDP)</t>
  </si>
  <si>
    <t>Services, value added (% of GDP)</t>
  </si>
  <si>
    <t>NV.SRV.TOTL.ZS</t>
  </si>
  <si>
    <t>Service Sector (GDP)</t>
  </si>
  <si>
    <t>Military Expenditure (% of GDP)</t>
  </si>
  <si>
    <t>Service Sector (% of GDP)</t>
  </si>
  <si>
    <t>Industry (including construction), value added (% of GDP)</t>
  </si>
  <si>
    <t>NV.IND.TOTL.ZS</t>
  </si>
  <si>
    <t>Industrial Sector (% GDP)</t>
  </si>
  <si>
    <t>Industrial Sector (GDP)</t>
  </si>
  <si>
    <t>MIC + NIC</t>
  </si>
  <si>
    <t>Leftover GDP</t>
  </si>
  <si>
    <t>GDP/MIC</t>
  </si>
  <si>
    <t>Military GDP</t>
  </si>
  <si>
    <t>Portion of US GDP from MIC in-game</t>
  </si>
  <si>
    <t>MIC GDP Multiplier</t>
  </si>
  <si>
    <t>Office to CIC GDP ratio</t>
  </si>
  <si>
    <t>Office Sector Scale Ratio</t>
  </si>
  <si>
    <t>Number of CIC + Offices the US should have</t>
  </si>
  <si>
    <t>GDP/CIC</t>
  </si>
  <si>
    <t>GDP/Office</t>
  </si>
  <si>
    <t>Offices</t>
  </si>
  <si>
    <t>Off</t>
  </si>
  <si>
    <t>Total</t>
  </si>
  <si>
    <t>US GDP with PPP Scale</t>
  </si>
  <si>
    <t>MIC GDP Weight</t>
  </si>
  <si>
    <t>CIC GDP Weight</t>
  </si>
  <si>
    <t>Office GDP Weight</t>
  </si>
  <si>
    <t>Indicative Number</t>
  </si>
  <si>
    <t>Adjustable variable</t>
  </si>
  <si>
    <t>Number of MIC + NIC the US should have</t>
  </si>
  <si>
    <t>Expense/Income</t>
  </si>
  <si>
    <t>Syria</t>
  </si>
  <si>
    <t>Yemen</t>
  </si>
  <si>
    <t>Venezuela</t>
  </si>
  <si>
    <t>Country</t>
  </si>
  <si>
    <t>Population</t>
  </si>
  <si>
    <t>No of Resources</t>
  </si>
  <si>
    <t>GDP From Resources</t>
  </si>
  <si>
    <t>GDP From Agriculture</t>
  </si>
  <si>
    <t>GDP per resource (in code)</t>
  </si>
  <si>
    <t>IRL Productivity</t>
  </si>
  <si>
    <t>Population (milions)</t>
  </si>
  <si>
    <t>Ingame workforce (m)</t>
  </si>
  <si>
    <t>GDP with PPP (b)</t>
  </si>
  <si>
    <t>Workers in agriculture (m)</t>
  </si>
  <si>
    <t>Workers in resources (m)</t>
  </si>
  <si>
    <t>cic</t>
  </si>
  <si>
    <t>off</t>
  </si>
  <si>
    <t>Military employment</t>
  </si>
  <si>
    <t>Leftover workforce</t>
  </si>
  <si>
    <t>#workers that need employment to reach desired employment level</t>
  </si>
  <si>
    <t>%of workforce in offices</t>
  </si>
  <si>
    <t>workforce in civilians</t>
  </si>
  <si>
    <t>#all workers that arent in mils, offices, resources, agriculture or unemployed work in civs</t>
  </si>
  <si>
    <t>ingame productivity</t>
  </si>
  <si>
    <t>#needed to match gdp with irl value</t>
  </si>
  <si>
    <t>base ingame gdp</t>
  </si>
  <si>
    <t>#this is applied to leftover workforce instead of overall workforce because its a negligible difference for developed countries (low share of agriculture) and allows accounting of subsistence workers for developing countries</t>
  </si>
  <si>
    <t>% of workforce in subsistence</t>
  </si>
  <si>
    <t>Ingame unemployed &amp; subsistence(m)</t>
  </si>
  <si>
    <t>Somaliland</t>
  </si>
  <si>
    <t>Artsakh</t>
  </si>
  <si>
    <t>Transistria</t>
  </si>
  <si>
    <t>Shan</t>
  </si>
  <si>
    <t>Wa</t>
  </si>
  <si>
    <t>Karen</t>
  </si>
  <si>
    <t>Kachin</t>
  </si>
  <si>
    <t>Kurdistan</t>
  </si>
  <si>
    <t>North Cyprus</t>
  </si>
  <si>
    <t>Sahrawi</t>
  </si>
  <si>
    <t>Abkhazia</t>
  </si>
  <si>
    <t>South Ossetia</t>
  </si>
  <si>
    <t>Hezbollah</t>
  </si>
  <si>
    <t>Palestine</t>
  </si>
  <si>
    <t>Korea DPR</t>
  </si>
  <si>
    <t>civ + off</t>
  </si>
  <si>
    <t>Workforce (m) per resource</t>
  </si>
  <si>
    <t>mil/dock</t>
  </si>
  <si>
    <t>threshold for subsistance</t>
  </si>
  <si>
    <t>Military Expenditure</t>
  </si>
  <si>
    <t>arm export Balance (b)</t>
  </si>
  <si>
    <t>#unused</t>
  </si>
  <si>
    <t>gdp/mic</t>
  </si>
  <si>
    <t>residual workers</t>
  </si>
  <si>
    <t>threshold for agri work</t>
  </si>
  <si>
    <t>cic + off</t>
  </si>
  <si>
    <t>old</t>
  </si>
  <si>
    <t>mils</t>
  </si>
  <si>
    <t>civ+off</t>
  </si>
  <si>
    <t>total</t>
  </si>
  <si>
    <t>#differences</t>
  </si>
  <si>
    <t>civ</t>
  </si>
  <si>
    <t>#prod for calculations</t>
  </si>
  <si>
    <t>#not an ingame calculation, purely for setup</t>
  </si>
  <si>
    <t>#increasing the first two lowers overall productivity values needed to reach irl gdp</t>
  </si>
  <si>
    <t>#increasing gdp/mic lowers amount of world mils</t>
  </si>
  <si>
    <t>gdp from agri control</t>
  </si>
  <si>
    <t>subsistance control factor</t>
  </si>
  <si>
    <t>gdp/c below which subsistance starts</t>
  </si>
  <si>
    <t>workforce in offices</t>
  </si>
  <si>
    <t>workers needed for 1 off</t>
  </si>
  <si>
    <t>workers needed for 1 cic</t>
  </si>
  <si>
    <t>milion workers needed per office</t>
  </si>
  <si>
    <t>milion workers needed per civ</t>
  </si>
  <si>
    <t>milion workers needed per mil/dock</t>
  </si>
  <si>
    <t>#totals</t>
  </si>
  <si>
    <t>Dependent variable</t>
  </si>
  <si>
    <t>Unused var</t>
  </si>
  <si>
    <t>workers in resources %</t>
  </si>
  <si>
    <t>Max Workers in resources (m)</t>
  </si>
  <si>
    <t>workers in resource % cap</t>
  </si>
  <si>
    <t>resource sector worker fulfillment</t>
  </si>
  <si>
    <t>off worker fulfillment</t>
  </si>
  <si>
    <t>civ worker fulfillment</t>
  </si>
  <si>
    <t>irl unemployment %</t>
  </si>
  <si>
    <t>country specific balance</t>
  </si>
  <si>
    <t>#its fine if it goes to negative, just needs to stat below the absolute value of subsistance to provide correct starting productivity</t>
  </si>
  <si>
    <t>#no reason to use irl unemployment value for developing countries with lots of subsistance workers, just use this number to balance productivity of countries that receive 1 starting building</t>
  </si>
  <si>
    <t>workforce % of pop from laws</t>
  </si>
  <si>
    <t>final workforce % of pop</t>
  </si>
  <si>
    <t>workforce % modifier</t>
  </si>
  <si>
    <t>resource extraction modifier</t>
  </si>
  <si>
    <t>civ workers gdpc control</t>
  </si>
  <si>
    <t>off workers gdpc control</t>
  </si>
  <si>
    <t>#put in game values here if it doesnt match</t>
  </si>
  <si>
    <t>#because old data isn't updated to actual ingame values, these are just indicative differences</t>
  </si>
  <si>
    <t>#these are the values that needs to be implemented</t>
  </si>
  <si>
    <t>no data</t>
  </si>
  <si>
    <t>debt % of gdp</t>
  </si>
  <si>
    <t>ingame debt</t>
  </si>
  <si>
    <t>#irl</t>
  </si>
  <si>
    <t>GDP/C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</si>
</sst>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107">
    <xf numFmtId="0" fontId="0" fillId="0" borderId="0" xfId="0"/>
    <xf numFmtId="164" fontId="0" fillId="0" borderId="5" xfId="0" applyNumberFormat="1" applyBorder="1"/>
    <xf numFmtId="164" fontId="0" fillId="0" borderId="1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4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3" borderId="15" xfId="0" applyFill="1" applyBorder="1"/>
    <xf numFmtId="0" fontId="0" fillId="6" borderId="16" xfId="0" applyFill="1" applyBorder="1"/>
    <xf numFmtId="0" fontId="0" fillId="5" borderId="13" xfId="0" applyFill="1" applyBorder="1"/>
    <xf numFmtId="164" fontId="0" fillId="0" borderId="17" xfId="0" applyNumberFormat="1" applyBorder="1"/>
    <xf numFmtId="164" fontId="0" fillId="0" borderId="18" xfId="0" applyNumberFormat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10" fontId="0" fillId="0" borderId="4" xfId="0" applyNumberFormat="1" applyBorder="1"/>
    <xf numFmtId="10" fontId="0" fillId="0" borderId="6" xfId="0" applyNumberFormat="1" applyBorder="1"/>
    <xf numFmtId="10" fontId="0" fillId="0" borderId="9" xfId="0" applyNumberFormat="1" applyBorder="1"/>
    <xf numFmtId="10" fontId="0" fillId="0" borderId="19" xfId="0" applyNumberFormat="1" applyBorder="1"/>
    <xf numFmtId="0" fontId="0" fillId="3" borderId="20" xfId="0" applyFill="1" applyBorder="1"/>
    <xf numFmtId="164" fontId="0" fillId="0" borderId="21" xfId="0" applyNumberFormat="1" applyBorder="1"/>
    <xf numFmtId="164" fontId="0" fillId="0" borderId="22" xfId="0" applyNumberFormat="1" applyBorder="1"/>
    <xf numFmtId="10" fontId="0" fillId="0" borderId="23" xfId="0" applyNumberFormat="1" applyBorder="1"/>
    <xf numFmtId="1" fontId="0" fillId="0" borderId="0" xfId="0" applyNumberFormat="1"/>
    <xf numFmtId="49" fontId="0" fillId="0" borderId="0" xfId="0" applyNumberFormat="1"/>
    <xf numFmtId="0" fontId="0" fillId="7" borderId="27" xfId="0" applyFill="1" applyBorder="1"/>
    <xf numFmtId="0" fontId="0" fillId="8" borderId="27" xfId="0" applyFill="1" applyBorder="1"/>
    <xf numFmtId="9" fontId="0" fillId="7" borderId="27" xfId="0" applyNumberFormat="1" applyFill="1" applyBorder="1"/>
    <xf numFmtId="0" fontId="0" fillId="9" borderId="27" xfId="0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3" fillId="7" borderId="27" xfId="0" applyFont="1" applyFill="1" applyBorder="1"/>
    <xf numFmtId="165" fontId="0" fillId="9" borderId="27" xfId="0" applyNumberFormat="1" applyFill="1" applyBorder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10" borderId="0" xfId="0" applyFill="1"/>
    <xf numFmtId="164" fontId="0" fillId="0" borderId="0" xfId="0" applyNumberFormat="1"/>
    <xf numFmtId="164" fontId="0" fillId="7" borderId="27" xfId="0" applyNumberFormat="1" applyFill="1" applyBorder="1"/>
    <xf numFmtId="164" fontId="0" fillId="9" borderId="27" xfId="0" applyNumberFormat="1" applyFill="1" applyBorder="1"/>
    <xf numFmtId="164" fontId="4" fillId="0" borderId="0" xfId="0" applyNumberFormat="1" applyFont="1"/>
    <xf numFmtId="164" fontId="5" fillId="0" borderId="0" xfId="1" applyNumberFormat="1"/>
    <xf numFmtId="1" fontId="5" fillId="0" borderId="0" xfId="1" applyNumberFormat="1"/>
    <xf numFmtId="1" fontId="6" fillId="0" borderId="0" xfId="0" applyNumberFormat="1" applyFont="1"/>
    <xf numFmtId="164" fontId="0" fillId="11" borderId="0" xfId="0" applyNumberFormat="1" applyFill="1"/>
    <xf numFmtId="164" fontId="0" fillId="12" borderId="0" xfId="0" applyNumberFormat="1" applyFill="1"/>
    <xf numFmtId="164" fontId="0" fillId="13" borderId="0" xfId="0" applyNumberFormat="1" applyFill="1"/>
    <xf numFmtId="1" fontId="0" fillId="0" borderId="31" xfId="0" applyNumberFormat="1" applyBorder="1"/>
    <xf numFmtId="1" fontId="0" fillId="0" borderId="32" xfId="0" applyNumberFormat="1" applyBorder="1"/>
    <xf numFmtId="1" fontId="0" fillId="0" borderId="33" xfId="0" applyNumberFormat="1" applyBorder="1"/>
    <xf numFmtId="1" fontId="0" fillId="0" borderId="34" xfId="0" applyNumberFormat="1" applyBorder="1"/>
    <xf numFmtId="1" fontId="0" fillId="0" borderId="35" xfId="0" applyNumberFormat="1" applyBorder="1"/>
    <xf numFmtId="0" fontId="0" fillId="11" borderId="28" xfId="0" applyFill="1" applyBorder="1"/>
    <xf numFmtId="1" fontId="0" fillId="11" borderId="29" xfId="0" applyNumberFormat="1" applyFill="1" applyBorder="1"/>
    <xf numFmtId="1" fontId="0" fillId="11" borderId="30" xfId="0" applyNumberFormat="1" applyFill="1" applyBorder="1"/>
    <xf numFmtId="1" fontId="0" fillId="11" borderId="31" xfId="0" applyNumberFormat="1" applyFill="1" applyBorder="1"/>
    <xf numFmtId="1" fontId="0" fillId="11" borderId="0" xfId="0" applyNumberFormat="1" applyFill="1"/>
    <xf numFmtId="1" fontId="0" fillId="11" borderId="32" xfId="0" applyNumberFormat="1" applyFill="1" applyBorder="1"/>
    <xf numFmtId="0" fontId="0" fillId="11" borderId="29" xfId="0" applyFill="1" applyBorder="1"/>
    <xf numFmtId="164" fontId="0" fillId="7" borderId="39" xfId="0" applyNumberFormat="1" applyFill="1" applyBorder="1"/>
    <xf numFmtId="1" fontId="0" fillId="0" borderId="27" xfId="0" applyNumberFormat="1" applyBorder="1"/>
    <xf numFmtId="1" fontId="0" fillId="0" borderId="36" xfId="0" applyNumberFormat="1" applyBorder="1"/>
    <xf numFmtId="1" fontId="0" fillId="0" borderId="38" xfId="0" applyNumberFormat="1" applyBorder="1"/>
    <xf numFmtId="164" fontId="0" fillId="14" borderId="27" xfId="0" applyNumberFormat="1" applyFill="1" applyBorder="1"/>
    <xf numFmtId="164" fontId="0" fillId="14" borderId="27" xfId="0" quotePrefix="1" applyNumberFormat="1" applyFill="1" applyBorder="1"/>
    <xf numFmtId="164" fontId="0" fillId="15" borderId="27" xfId="0" applyNumberFormat="1" applyFill="1" applyBorder="1"/>
    <xf numFmtId="164" fontId="0" fillId="16" borderId="0" xfId="0" applyNumberFormat="1" applyFill="1"/>
    <xf numFmtId="164" fontId="0" fillId="7" borderId="0" xfId="0" applyNumberFormat="1" applyFill="1"/>
    <xf numFmtId="1" fontId="0" fillId="7" borderId="31" xfId="0" applyNumberFormat="1" applyFill="1" applyBorder="1"/>
    <xf numFmtId="1" fontId="0" fillId="7" borderId="0" xfId="0" applyNumberFormat="1" applyFill="1"/>
    <xf numFmtId="1" fontId="0" fillId="7" borderId="32" xfId="0" applyNumberFormat="1" applyFill="1" applyBorder="1"/>
    <xf numFmtId="1" fontId="4" fillId="17" borderId="0" xfId="0" applyNumberFormat="1" applyFont="1" applyFill="1"/>
    <xf numFmtId="1" fontId="0" fillId="17" borderId="0" xfId="0" applyNumberFormat="1" applyFill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</cellXfs>
  <cellStyles count="2">
    <cellStyle name="Excel Built-in Normal" xfId="1" xr:uid="{3446EE15-F83D-4FB0-B500-2B99444C2E8B}"/>
    <cellStyle name="Normaali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BEE6-E8C9-4F27-B43C-281F04C1F227}">
  <dimension ref="B1:BR21"/>
  <sheetViews>
    <sheetView workbookViewId="0">
      <pane xSplit="2" topLeftCell="C1" activePane="topRight" state="frozen"/>
      <selection pane="topRight" activeCell="F26" sqref="F25:F26"/>
    </sheetView>
  </sheetViews>
  <sheetFormatPr defaultRowHeight="15" x14ac:dyDescent="0.25"/>
  <cols>
    <col min="2" max="2" width="18.85546875" bestFit="1" customWidth="1"/>
    <col min="3" max="5" width="8.28515625" customWidth="1"/>
    <col min="6" max="6" width="9.5703125" bestFit="1" customWidth="1"/>
    <col min="7" max="9" width="8.28515625" customWidth="1"/>
    <col min="10" max="10" width="10.28515625" bestFit="1" customWidth="1"/>
    <col min="11" max="13" width="8.28515625" customWidth="1"/>
    <col min="14" max="14" width="10.28515625" bestFit="1" customWidth="1"/>
    <col min="15" max="17" width="8.28515625" customWidth="1"/>
    <col min="18" max="18" width="9.5703125" bestFit="1" customWidth="1"/>
    <col min="19" max="29" width="8.28515625" customWidth="1"/>
    <col min="30" max="30" width="9.5703125" bestFit="1" customWidth="1"/>
    <col min="31" max="33" width="8.28515625" customWidth="1"/>
    <col min="34" max="34" width="9.28515625" bestFit="1" customWidth="1"/>
    <col min="35" max="37" width="8.28515625" customWidth="1"/>
    <col min="38" max="38" width="10.28515625" bestFit="1" customWidth="1"/>
    <col min="39" max="41" width="8.28515625" customWidth="1"/>
    <col min="42" max="42" width="9.28515625" bestFit="1" customWidth="1"/>
    <col min="43" max="53" width="8.28515625" customWidth="1"/>
    <col min="54" max="54" width="9.28515625" customWidth="1"/>
    <col min="55" max="70" width="8.28515625" customWidth="1"/>
  </cols>
  <sheetData>
    <row r="1" spans="2:70" ht="15.75" thickBot="1" x14ac:dyDescent="0.3"/>
    <row r="2" spans="2:70" x14ac:dyDescent="0.25">
      <c r="C2" s="98" t="s">
        <v>23</v>
      </c>
      <c r="D2" s="99"/>
      <c r="E2" s="99"/>
      <c r="F2" s="100"/>
      <c r="G2" s="98" t="s">
        <v>24</v>
      </c>
      <c r="H2" s="99"/>
      <c r="I2" s="99"/>
      <c r="J2" s="100"/>
      <c r="K2" s="98" t="s">
        <v>28</v>
      </c>
      <c r="L2" s="99"/>
      <c r="M2" s="99"/>
      <c r="N2" s="100"/>
      <c r="O2" s="98" t="s">
        <v>29</v>
      </c>
      <c r="P2" s="99"/>
      <c r="Q2" s="99"/>
      <c r="R2" s="100"/>
      <c r="S2" s="98" t="s">
        <v>17</v>
      </c>
      <c r="T2" s="99"/>
      <c r="U2" s="99"/>
      <c r="V2" s="100"/>
      <c r="W2" s="98" t="s">
        <v>22</v>
      </c>
      <c r="X2" s="99"/>
      <c r="Y2" s="99"/>
      <c r="Z2" s="100"/>
      <c r="AA2" s="98" t="s">
        <v>27</v>
      </c>
      <c r="AB2" s="99"/>
      <c r="AC2" s="99"/>
      <c r="AD2" s="100"/>
      <c r="AE2" s="98" t="s">
        <v>21</v>
      </c>
      <c r="AF2" s="99"/>
      <c r="AG2" s="99"/>
      <c r="AH2" s="100"/>
      <c r="AI2" s="98" t="s">
        <v>25</v>
      </c>
      <c r="AJ2" s="99"/>
      <c r="AK2" s="99"/>
      <c r="AL2" s="100"/>
      <c r="AM2" s="98" t="s">
        <v>26</v>
      </c>
      <c r="AN2" s="99"/>
      <c r="AO2" s="99"/>
      <c r="AP2" s="100"/>
      <c r="AQ2" s="98" t="s">
        <v>18</v>
      </c>
      <c r="AR2" s="99"/>
      <c r="AS2" s="99"/>
      <c r="AT2" s="100"/>
      <c r="AU2" s="98" t="s">
        <v>30</v>
      </c>
      <c r="AV2" s="99"/>
      <c r="AW2" s="99"/>
      <c r="AX2" s="100"/>
      <c r="AY2" s="98" t="s">
        <v>19</v>
      </c>
      <c r="AZ2" s="99"/>
      <c r="BA2" s="99"/>
      <c r="BB2" s="100"/>
      <c r="BC2" s="98" t="s">
        <v>20</v>
      </c>
      <c r="BD2" s="99"/>
      <c r="BE2" s="99"/>
      <c r="BF2" s="100"/>
      <c r="BG2" s="98" t="s">
        <v>32</v>
      </c>
      <c r="BH2" s="99"/>
      <c r="BI2" s="99"/>
      <c r="BJ2" s="100"/>
      <c r="BK2" s="98" t="s">
        <v>31</v>
      </c>
      <c r="BL2" s="99"/>
      <c r="BM2" s="99"/>
      <c r="BN2" s="100"/>
      <c r="BO2" s="98" t="s">
        <v>11</v>
      </c>
      <c r="BP2" s="99"/>
      <c r="BQ2" s="99"/>
      <c r="BR2" s="100"/>
    </row>
    <row r="3" spans="2:70" x14ac:dyDescent="0.25">
      <c r="C3" s="91" t="s">
        <v>15</v>
      </c>
      <c r="D3" s="92"/>
      <c r="E3" s="92" t="s">
        <v>12</v>
      </c>
      <c r="F3" s="93"/>
      <c r="G3" s="91" t="s">
        <v>15</v>
      </c>
      <c r="H3" s="92"/>
      <c r="I3" s="92" t="s">
        <v>12</v>
      </c>
      <c r="J3" s="93"/>
      <c r="K3" s="91" t="s">
        <v>15</v>
      </c>
      <c r="L3" s="92"/>
      <c r="M3" s="92" t="s">
        <v>12</v>
      </c>
      <c r="N3" s="93"/>
      <c r="O3" s="91" t="s">
        <v>15</v>
      </c>
      <c r="P3" s="92"/>
      <c r="Q3" s="92" t="s">
        <v>12</v>
      </c>
      <c r="R3" s="93"/>
      <c r="S3" s="91" t="s">
        <v>15</v>
      </c>
      <c r="T3" s="92"/>
      <c r="U3" s="92" t="s">
        <v>12</v>
      </c>
      <c r="V3" s="93"/>
      <c r="W3" s="91" t="s">
        <v>15</v>
      </c>
      <c r="X3" s="92"/>
      <c r="Y3" s="92" t="s">
        <v>12</v>
      </c>
      <c r="Z3" s="93"/>
      <c r="AA3" s="91" t="s">
        <v>15</v>
      </c>
      <c r="AB3" s="92"/>
      <c r="AC3" s="92" t="s">
        <v>12</v>
      </c>
      <c r="AD3" s="93"/>
      <c r="AE3" s="91" t="s">
        <v>15</v>
      </c>
      <c r="AF3" s="92"/>
      <c r="AG3" s="92" t="s">
        <v>12</v>
      </c>
      <c r="AH3" s="93"/>
      <c r="AI3" s="91" t="s">
        <v>15</v>
      </c>
      <c r="AJ3" s="92"/>
      <c r="AK3" s="92" t="s">
        <v>12</v>
      </c>
      <c r="AL3" s="93"/>
      <c r="AM3" s="91" t="s">
        <v>15</v>
      </c>
      <c r="AN3" s="92"/>
      <c r="AO3" s="92" t="s">
        <v>12</v>
      </c>
      <c r="AP3" s="93"/>
      <c r="AQ3" s="91" t="s">
        <v>15</v>
      </c>
      <c r="AR3" s="92"/>
      <c r="AS3" s="92" t="s">
        <v>12</v>
      </c>
      <c r="AT3" s="93"/>
      <c r="AU3" s="91" t="s">
        <v>15</v>
      </c>
      <c r="AV3" s="92"/>
      <c r="AW3" s="92" t="s">
        <v>12</v>
      </c>
      <c r="AX3" s="93"/>
      <c r="AY3" s="91" t="s">
        <v>15</v>
      </c>
      <c r="AZ3" s="92"/>
      <c r="BA3" s="92" t="s">
        <v>12</v>
      </c>
      <c r="BB3" s="93"/>
      <c r="BC3" s="91" t="s">
        <v>15</v>
      </c>
      <c r="BD3" s="92"/>
      <c r="BE3" s="92" t="s">
        <v>12</v>
      </c>
      <c r="BF3" s="93"/>
      <c r="BG3" s="91" t="s">
        <v>15</v>
      </c>
      <c r="BH3" s="92"/>
      <c r="BI3" s="92" t="s">
        <v>12</v>
      </c>
      <c r="BJ3" s="93"/>
      <c r="BK3" s="91" t="s">
        <v>15</v>
      </c>
      <c r="BL3" s="92"/>
      <c r="BM3" s="92" t="s">
        <v>12</v>
      </c>
      <c r="BN3" s="93"/>
      <c r="BO3" s="91" t="s">
        <v>15</v>
      </c>
      <c r="BP3" s="92"/>
      <c r="BQ3" s="92" t="s">
        <v>12</v>
      </c>
      <c r="BR3" s="93"/>
    </row>
    <row r="4" spans="2:70" ht="15.75" thickBot="1" x14ac:dyDescent="0.3">
      <c r="C4" s="5" t="s">
        <v>13</v>
      </c>
      <c r="D4" s="6" t="s">
        <v>14</v>
      </c>
      <c r="E4" s="6" t="s">
        <v>14</v>
      </c>
      <c r="F4" s="7" t="s">
        <v>16</v>
      </c>
      <c r="G4" s="5" t="s">
        <v>13</v>
      </c>
      <c r="H4" s="6" t="s">
        <v>14</v>
      </c>
      <c r="I4" s="6" t="s">
        <v>14</v>
      </c>
      <c r="J4" s="7" t="s">
        <v>16</v>
      </c>
      <c r="K4" s="5" t="s">
        <v>13</v>
      </c>
      <c r="L4" s="6" t="s">
        <v>14</v>
      </c>
      <c r="M4" s="6" t="s">
        <v>14</v>
      </c>
      <c r="N4" s="7" t="s">
        <v>16</v>
      </c>
      <c r="O4" s="5" t="s">
        <v>13</v>
      </c>
      <c r="P4" s="6" t="s">
        <v>14</v>
      </c>
      <c r="Q4" s="6" t="s">
        <v>14</v>
      </c>
      <c r="R4" s="7" t="s">
        <v>16</v>
      </c>
      <c r="S4" s="5" t="s">
        <v>13</v>
      </c>
      <c r="T4" s="6" t="s">
        <v>14</v>
      </c>
      <c r="U4" s="6" t="s">
        <v>14</v>
      </c>
      <c r="V4" s="7" t="s">
        <v>16</v>
      </c>
      <c r="W4" s="5" t="s">
        <v>13</v>
      </c>
      <c r="X4" s="6" t="s">
        <v>14</v>
      </c>
      <c r="Y4" s="6" t="s">
        <v>14</v>
      </c>
      <c r="Z4" s="7" t="s">
        <v>16</v>
      </c>
      <c r="AA4" s="5" t="s">
        <v>13</v>
      </c>
      <c r="AB4" s="6" t="s">
        <v>14</v>
      </c>
      <c r="AC4" s="6" t="s">
        <v>14</v>
      </c>
      <c r="AD4" s="7" t="s">
        <v>16</v>
      </c>
      <c r="AE4" s="5" t="s">
        <v>13</v>
      </c>
      <c r="AF4" s="6" t="s">
        <v>14</v>
      </c>
      <c r="AG4" s="6" t="s">
        <v>14</v>
      </c>
      <c r="AH4" s="7" t="s">
        <v>16</v>
      </c>
      <c r="AI4" s="5" t="s">
        <v>13</v>
      </c>
      <c r="AJ4" s="6" t="s">
        <v>14</v>
      </c>
      <c r="AK4" s="6" t="s">
        <v>14</v>
      </c>
      <c r="AL4" s="7" t="s">
        <v>16</v>
      </c>
      <c r="AM4" s="5" t="s">
        <v>13</v>
      </c>
      <c r="AN4" s="6" t="s">
        <v>14</v>
      </c>
      <c r="AO4" s="6" t="s">
        <v>14</v>
      </c>
      <c r="AP4" s="7" t="s">
        <v>16</v>
      </c>
      <c r="AQ4" s="5" t="s">
        <v>13</v>
      </c>
      <c r="AR4" s="6" t="s">
        <v>14</v>
      </c>
      <c r="AS4" s="6" t="s">
        <v>14</v>
      </c>
      <c r="AT4" s="7" t="s">
        <v>16</v>
      </c>
      <c r="AU4" s="5" t="s">
        <v>13</v>
      </c>
      <c r="AV4" s="6" t="s">
        <v>14</v>
      </c>
      <c r="AW4" s="6" t="s">
        <v>14</v>
      </c>
      <c r="AX4" s="7" t="s">
        <v>16</v>
      </c>
      <c r="AY4" s="5" t="s">
        <v>13</v>
      </c>
      <c r="AZ4" s="6" t="s">
        <v>14</v>
      </c>
      <c r="BA4" s="6" t="s">
        <v>14</v>
      </c>
      <c r="BB4" s="7" t="s">
        <v>16</v>
      </c>
      <c r="BC4" s="5" t="s">
        <v>13</v>
      </c>
      <c r="BD4" s="6" t="s">
        <v>14</v>
      </c>
      <c r="BE4" s="6" t="s">
        <v>14</v>
      </c>
      <c r="BF4" s="7" t="s">
        <v>16</v>
      </c>
      <c r="BG4" s="5" t="s">
        <v>13</v>
      </c>
      <c r="BH4" s="6" t="s">
        <v>14</v>
      </c>
      <c r="BI4" s="6" t="s">
        <v>14</v>
      </c>
      <c r="BJ4" s="7" t="s">
        <v>16</v>
      </c>
      <c r="BK4" s="5" t="s">
        <v>13</v>
      </c>
      <c r="BL4" s="6" t="s">
        <v>14</v>
      </c>
      <c r="BM4" s="6" t="s">
        <v>14</v>
      </c>
      <c r="BN4" s="7" t="s">
        <v>16</v>
      </c>
      <c r="BO4" s="5" t="s">
        <v>13</v>
      </c>
      <c r="BP4" s="6" t="s">
        <v>14</v>
      </c>
      <c r="BQ4" s="6" t="s">
        <v>14</v>
      </c>
      <c r="BR4" s="7" t="s">
        <v>16</v>
      </c>
    </row>
    <row r="5" spans="2:70" x14ac:dyDescent="0.25">
      <c r="B5" s="8" t="s">
        <v>35</v>
      </c>
      <c r="C5" s="94">
        <v>1</v>
      </c>
      <c r="D5" s="95"/>
      <c r="E5" s="22">
        <v>1.58</v>
      </c>
      <c r="F5" s="25">
        <f>E5/C5-1</f>
        <v>0.58000000000000007</v>
      </c>
      <c r="G5" s="94">
        <v>1</v>
      </c>
      <c r="H5" s="95"/>
      <c r="I5" s="22">
        <v>1.8440000000000001</v>
      </c>
      <c r="J5" s="25">
        <f>I5/G5-1</f>
        <v>0.84400000000000008</v>
      </c>
      <c r="K5" s="94">
        <v>1</v>
      </c>
      <c r="L5" s="95"/>
      <c r="M5" s="22">
        <v>2.5230000000000001</v>
      </c>
      <c r="N5" s="25">
        <f>M5/K5-1</f>
        <v>1.5230000000000001</v>
      </c>
      <c r="O5" s="94">
        <v>1</v>
      </c>
      <c r="P5" s="95"/>
      <c r="Q5" s="22">
        <v>3.4060000000000001</v>
      </c>
      <c r="R5" s="25">
        <f>Q5/O5-1</f>
        <v>2.4060000000000001</v>
      </c>
      <c r="S5" s="101">
        <v>2</v>
      </c>
      <c r="T5" s="95"/>
      <c r="U5" s="22">
        <v>7.1879999999999997</v>
      </c>
      <c r="V5" s="25">
        <f>U5/S5-1</f>
        <v>2.5939999999999999</v>
      </c>
      <c r="W5" s="94">
        <v>2</v>
      </c>
      <c r="X5" s="95"/>
      <c r="Y5" s="22">
        <v>8.4730000000000008</v>
      </c>
      <c r="Z5" s="25">
        <f>Y5/W5-1</f>
        <v>3.2365000000000004</v>
      </c>
      <c r="AA5" s="94">
        <v>2</v>
      </c>
      <c r="AB5" s="95"/>
      <c r="AC5" s="22">
        <v>10.375</v>
      </c>
      <c r="AD5" s="25">
        <f>AC5/AA5-1</f>
        <v>4.1875</v>
      </c>
      <c r="AE5" s="94">
        <v>7</v>
      </c>
      <c r="AF5" s="95"/>
      <c r="AG5" s="22">
        <v>10.449</v>
      </c>
      <c r="AH5" s="25">
        <f>AG5/AE5-1</f>
        <v>0.49271428571428566</v>
      </c>
      <c r="AI5" s="94">
        <v>7</v>
      </c>
      <c r="AJ5" s="95"/>
      <c r="AK5" s="22">
        <v>9.157</v>
      </c>
      <c r="AL5" s="25">
        <f>AK5/AI5-1</f>
        <v>0.30814285714285705</v>
      </c>
      <c r="AM5" s="94">
        <v>7</v>
      </c>
      <c r="AN5" s="95"/>
      <c r="AO5" s="22">
        <v>59.204999999999998</v>
      </c>
      <c r="AP5" s="25">
        <f>AO5/AM5-1</f>
        <v>7.4578571428571419</v>
      </c>
      <c r="AQ5" s="94">
        <v>10</v>
      </c>
      <c r="AR5" s="95"/>
      <c r="AS5" s="22">
        <v>8.6129999999999995</v>
      </c>
      <c r="AT5" s="25">
        <f>AS5/AQ5-1</f>
        <v>-0.13870000000000005</v>
      </c>
      <c r="AU5" s="94">
        <v>15</v>
      </c>
      <c r="AV5" s="95"/>
      <c r="AW5" s="22">
        <v>14.27</v>
      </c>
      <c r="AX5" s="25">
        <f>AW5/AU5-1</f>
        <v>-4.8666666666666747E-2</v>
      </c>
      <c r="AY5" s="94">
        <v>20</v>
      </c>
      <c r="AZ5" s="95"/>
      <c r="BA5" s="22">
        <v>41.811</v>
      </c>
      <c r="BB5" s="25">
        <f>BA5/AY5-1</f>
        <v>1.0905499999999999</v>
      </c>
      <c r="BC5" s="94">
        <v>20</v>
      </c>
      <c r="BD5" s="95"/>
      <c r="BE5" s="22">
        <v>40.113</v>
      </c>
      <c r="BF5" s="25">
        <f>BE5/BC5-1</f>
        <v>1.0056500000000002</v>
      </c>
      <c r="BG5" s="94">
        <v>20</v>
      </c>
      <c r="BH5" s="95"/>
      <c r="BI5" s="22">
        <v>30.27</v>
      </c>
      <c r="BJ5" s="25">
        <f>BI5/BG5-1</f>
        <v>0.51350000000000007</v>
      </c>
      <c r="BK5" s="94">
        <v>30</v>
      </c>
      <c r="BL5" s="95"/>
      <c r="BM5" s="22">
        <v>36.314599999999999</v>
      </c>
      <c r="BN5" s="25">
        <f>BM5/BK5-1</f>
        <v>0.21048666666666671</v>
      </c>
      <c r="BO5" s="94">
        <v>30</v>
      </c>
      <c r="BP5" s="95"/>
      <c r="BQ5" s="22">
        <v>52.07</v>
      </c>
      <c r="BR5" s="25">
        <f>BQ5/BO5-1</f>
        <v>0.73566666666666669</v>
      </c>
    </row>
    <row r="6" spans="2:70" x14ac:dyDescent="0.25">
      <c r="B6" s="9" t="s">
        <v>0</v>
      </c>
      <c r="C6" s="89">
        <v>11</v>
      </c>
      <c r="D6" s="90"/>
      <c r="E6" s="23">
        <v>10</v>
      </c>
      <c r="F6" s="26"/>
      <c r="G6" s="89">
        <v>17</v>
      </c>
      <c r="H6" s="90"/>
      <c r="I6" s="23">
        <v>30</v>
      </c>
      <c r="J6" s="26"/>
      <c r="K6" s="89">
        <v>10</v>
      </c>
      <c r="L6" s="90"/>
      <c r="M6" s="23">
        <v>18</v>
      </c>
      <c r="N6" s="26"/>
      <c r="O6" s="89">
        <v>18</v>
      </c>
      <c r="P6" s="90"/>
      <c r="Q6" s="23">
        <v>22</v>
      </c>
      <c r="R6" s="26"/>
      <c r="S6" s="102">
        <v>40</v>
      </c>
      <c r="T6" s="90"/>
      <c r="U6" s="23">
        <v>37</v>
      </c>
      <c r="V6" s="26"/>
      <c r="W6" s="89">
        <v>18</v>
      </c>
      <c r="X6" s="90"/>
      <c r="Y6" s="23">
        <v>18</v>
      </c>
      <c r="Z6" s="26"/>
      <c r="AA6" s="89">
        <v>18</v>
      </c>
      <c r="AB6" s="90"/>
      <c r="AC6" s="23">
        <v>20</v>
      </c>
      <c r="AD6" s="26"/>
      <c r="AE6" s="89">
        <v>14</v>
      </c>
      <c r="AF6" s="90"/>
      <c r="AG6" s="23">
        <v>19</v>
      </c>
      <c r="AH6" s="26"/>
      <c r="AI6" s="89">
        <v>23</v>
      </c>
      <c r="AJ6" s="90"/>
      <c r="AK6" s="23">
        <v>21</v>
      </c>
      <c r="AL6" s="26"/>
      <c r="AM6" s="89">
        <v>7</v>
      </c>
      <c r="AN6" s="90"/>
      <c r="AO6" s="23">
        <v>9</v>
      </c>
      <c r="AP6" s="26"/>
      <c r="AQ6" s="89">
        <v>14</v>
      </c>
      <c r="AR6" s="90"/>
      <c r="AS6" s="23">
        <v>22</v>
      </c>
      <c r="AT6" s="26"/>
      <c r="AU6" s="89">
        <v>12</v>
      </c>
      <c r="AV6" s="90"/>
      <c r="AW6" s="23">
        <v>40</v>
      </c>
      <c r="AX6" s="26"/>
      <c r="AY6" s="89">
        <v>37</v>
      </c>
      <c r="AZ6" s="90"/>
      <c r="BA6" s="23">
        <v>44</v>
      </c>
      <c r="BB6" s="26"/>
      <c r="BC6" s="89">
        <v>30</v>
      </c>
      <c r="BD6" s="90"/>
      <c r="BE6" s="23">
        <v>58</v>
      </c>
      <c r="BF6" s="26"/>
      <c r="BG6" s="89">
        <v>23</v>
      </c>
      <c r="BH6" s="90"/>
      <c r="BI6" s="23">
        <v>47</v>
      </c>
      <c r="BJ6" s="26"/>
      <c r="BK6" s="89">
        <v>37</v>
      </c>
      <c r="BL6" s="90"/>
      <c r="BM6" s="23">
        <v>40</v>
      </c>
      <c r="BN6" s="26"/>
      <c r="BO6" s="89">
        <v>36</v>
      </c>
      <c r="BP6" s="90"/>
      <c r="BQ6" s="23">
        <v>23</v>
      </c>
      <c r="BR6" s="26"/>
    </row>
    <row r="7" spans="2:70" x14ac:dyDescent="0.25">
      <c r="B7" s="9" t="s">
        <v>1</v>
      </c>
      <c r="C7" s="89"/>
      <c r="D7" s="90"/>
      <c r="E7" s="23">
        <v>18</v>
      </c>
      <c r="F7" s="26"/>
      <c r="G7" s="89"/>
      <c r="H7" s="90"/>
      <c r="I7" s="23">
        <v>30</v>
      </c>
      <c r="J7" s="26"/>
      <c r="K7" s="89"/>
      <c r="L7" s="90"/>
      <c r="M7" s="23">
        <v>32</v>
      </c>
      <c r="N7" s="26"/>
      <c r="O7" s="89"/>
      <c r="P7" s="90"/>
      <c r="Q7" s="23">
        <v>18</v>
      </c>
      <c r="R7" s="26"/>
      <c r="S7" s="102"/>
      <c r="T7" s="90"/>
      <c r="U7" s="23">
        <v>22</v>
      </c>
      <c r="V7" s="26"/>
      <c r="W7" s="89"/>
      <c r="X7" s="90"/>
      <c r="Y7" s="23">
        <v>22</v>
      </c>
      <c r="Z7" s="26"/>
      <c r="AA7" s="89"/>
      <c r="AB7" s="90"/>
      <c r="AC7" s="23">
        <v>10</v>
      </c>
      <c r="AD7" s="26"/>
      <c r="AE7" s="89"/>
      <c r="AF7" s="90"/>
      <c r="AG7" s="23">
        <v>43</v>
      </c>
      <c r="AH7" s="26"/>
      <c r="AI7" s="89"/>
      <c r="AJ7" s="90"/>
      <c r="AK7" s="23">
        <v>27</v>
      </c>
      <c r="AL7" s="26"/>
      <c r="AM7" s="89"/>
      <c r="AN7" s="90"/>
      <c r="AO7" s="23">
        <v>6</v>
      </c>
      <c r="AP7" s="26"/>
      <c r="AQ7" s="89"/>
      <c r="AR7" s="90"/>
      <c r="AS7" s="23">
        <v>15</v>
      </c>
      <c r="AT7" s="26"/>
      <c r="AU7" s="89"/>
      <c r="AV7" s="90"/>
      <c r="AW7" s="23">
        <v>25</v>
      </c>
      <c r="AX7" s="26"/>
      <c r="AY7" s="89"/>
      <c r="AZ7" s="90"/>
      <c r="BA7" s="23">
        <v>18</v>
      </c>
      <c r="BB7" s="26"/>
      <c r="BC7" s="89"/>
      <c r="BD7" s="90"/>
      <c r="BE7" s="23">
        <v>26</v>
      </c>
      <c r="BF7" s="26"/>
      <c r="BG7" s="89"/>
      <c r="BH7" s="90"/>
      <c r="BI7" s="23">
        <v>36</v>
      </c>
      <c r="BJ7" s="26"/>
      <c r="BK7" s="89"/>
      <c r="BL7" s="90"/>
      <c r="BM7" s="23">
        <v>23</v>
      </c>
      <c r="BN7" s="26"/>
      <c r="BO7" s="89"/>
      <c r="BP7" s="90"/>
      <c r="BQ7" s="23">
        <v>33</v>
      </c>
      <c r="BR7" s="26"/>
    </row>
    <row r="8" spans="2:70" ht="15.75" thickBot="1" x14ac:dyDescent="0.3">
      <c r="B8" s="10" t="s">
        <v>2</v>
      </c>
      <c r="C8" s="96">
        <f>C6</f>
        <v>11</v>
      </c>
      <c r="D8" s="97"/>
      <c r="E8" s="24">
        <f>(E6+E7)/2</f>
        <v>14</v>
      </c>
      <c r="F8" s="27">
        <f>E8/C8-1</f>
        <v>0.27272727272727271</v>
      </c>
      <c r="G8" s="96">
        <f>G6</f>
        <v>17</v>
      </c>
      <c r="H8" s="97"/>
      <c r="I8" s="24">
        <f>(I6+I7)/2</f>
        <v>30</v>
      </c>
      <c r="J8" s="27">
        <f>I8/G8-1</f>
        <v>0.76470588235294112</v>
      </c>
      <c r="K8" s="96">
        <f>K6</f>
        <v>10</v>
      </c>
      <c r="L8" s="97"/>
      <c r="M8" s="24">
        <f>(M6+M7)/2</f>
        <v>25</v>
      </c>
      <c r="N8" s="27">
        <f>M8/K8-1</f>
        <v>1.5</v>
      </c>
      <c r="O8" s="96">
        <f>O6</f>
        <v>18</v>
      </c>
      <c r="P8" s="97"/>
      <c r="Q8" s="24">
        <f>(Q6+Q7)/2</f>
        <v>20</v>
      </c>
      <c r="R8" s="27">
        <f>Q8/O8-1</f>
        <v>0.11111111111111116</v>
      </c>
      <c r="S8" s="103">
        <f>S6</f>
        <v>40</v>
      </c>
      <c r="T8" s="97"/>
      <c r="U8" s="24">
        <f>(U6+U7)/2</f>
        <v>29.5</v>
      </c>
      <c r="V8" s="27">
        <f>U8/S8-1</f>
        <v>-0.26249999999999996</v>
      </c>
      <c r="W8" s="96">
        <f>W6</f>
        <v>18</v>
      </c>
      <c r="X8" s="97"/>
      <c r="Y8" s="24">
        <f>(Y6+Y7)/2</f>
        <v>20</v>
      </c>
      <c r="Z8" s="27">
        <f>Y8/W8-1</f>
        <v>0.11111111111111116</v>
      </c>
      <c r="AA8" s="96">
        <f>AA6</f>
        <v>18</v>
      </c>
      <c r="AB8" s="97"/>
      <c r="AC8" s="24">
        <f>(AC6+AC7)/2</f>
        <v>15</v>
      </c>
      <c r="AD8" s="27">
        <f>AC8/AA8-1</f>
        <v>-0.16666666666666663</v>
      </c>
      <c r="AE8" s="96">
        <f>AE6</f>
        <v>14</v>
      </c>
      <c r="AF8" s="97"/>
      <c r="AG8" s="24">
        <f>(AG6+AG7)/2</f>
        <v>31</v>
      </c>
      <c r="AH8" s="27">
        <f>AG8/AE8-1</f>
        <v>1.2142857142857144</v>
      </c>
      <c r="AI8" s="96">
        <f>AI6</f>
        <v>23</v>
      </c>
      <c r="AJ8" s="97"/>
      <c r="AK8" s="24">
        <f>(AK6+AK7)/2</f>
        <v>24</v>
      </c>
      <c r="AL8" s="27">
        <f>AK8/AI8-1</f>
        <v>4.3478260869565188E-2</v>
      </c>
      <c r="AM8" s="96">
        <f>AM6</f>
        <v>7</v>
      </c>
      <c r="AN8" s="97"/>
      <c r="AO8" s="24">
        <f>(AO6+AO7)/2</f>
        <v>7.5</v>
      </c>
      <c r="AP8" s="27">
        <f>AO8/AM8-1</f>
        <v>7.1428571428571397E-2</v>
      </c>
      <c r="AQ8" s="96">
        <f>AQ6</f>
        <v>14</v>
      </c>
      <c r="AR8" s="97"/>
      <c r="AS8" s="24">
        <f>(AS6+AS7)/2</f>
        <v>18.5</v>
      </c>
      <c r="AT8" s="27">
        <f>AS8/AQ8-1</f>
        <v>0.3214285714285714</v>
      </c>
      <c r="AU8" s="96">
        <f>AU6</f>
        <v>12</v>
      </c>
      <c r="AV8" s="97"/>
      <c r="AW8" s="24">
        <f>(AW6+AW7)/2</f>
        <v>32.5</v>
      </c>
      <c r="AX8" s="27">
        <f>AW8/AU8-1</f>
        <v>1.7083333333333335</v>
      </c>
      <c r="AY8" s="96">
        <f>AY6</f>
        <v>37</v>
      </c>
      <c r="AZ8" s="97"/>
      <c r="BA8" s="24">
        <f>(BA6+BA7)/2</f>
        <v>31</v>
      </c>
      <c r="BB8" s="27">
        <f>BA8/AY8-1</f>
        <v>-0.16216216216216217</v>
      </c>
      <c r="BC8" s="96">
        <f>BC6</f>
        <v>30</v>
      </c>
      <c r="BD8" s="97"/>
      <c r="BE8" s="24">
        <f>(BE6+BE7)/2</f>
        <v>42</v>
      </c>
      <c r="BF8" s="27">
        <f>BE8/BC8-1</f>
        <v>0.39999999999999991</v>
      </c>
      <c r="BG8" s="96">
        <f>BG6</f>
        <v>23</v>
      </c>
      <c r="BH8" s="97"/>
      <c r="BI8" s="24">
        <f>(BI6+BI7)/2</f>
        <v>41.5</v>
      </c>
      <c r="BJ8" s="27">
        <f>BI8/BG8-1</f>
        <v>0.80434782608695654</v>
      </c>
      <c r="BK8" s="96">
        <f>BK6</f>
        <v>37</v>
      </c>
      <c r="BL8" s="97"/>
      <c r="BM8" s="24">
        <f>(BM6+BM7)/2</f>
        <v>31.5</v>
      </c>
      <c r="BN8" s="27">
        <f>BM8/BK8-1</f>
        <v>-0.14864864864864868</v>
      </c>
      <c r="BO8" s="96">
        <f>BO6</f>
        <v>36</v>
      </c>
      <c r="BP8" s="97"/>
      <c r="BQ8" s="24">
        <f>(BQ6+BQ7)/2</f>
        <v>28</v>
      </c>
      <c r="BR8" s="27">
        <f>BQ8/BO8-1</f>
        <v>-0.22222222222222221</v>
      </c>
    </row>
    <row r="9" spans="2:70" x14ac:dyDescent="0.25">
      <c r="B9" s="11" t="s">
        <v>36</v>
      </c>
      <c r="C9" s="12">
        <v>7.2999999999999995E-2</v>
      </c>
      <c r="D9" s="13">
        <f>C9*7</f>
        <v>0.51100000000000001</v>
      </c>
      <c r="E9" s="31">
        <v>1.617</v>
      </c>
      <c r="F9" s="32"/>
      <c r="G9" s="12">
        <v>2.3E-2</v>
      </c>
      <c r="H9" s="13">
        <f>G9*7</f>
        <v>0.161</v>
      </c>
      <c r="I9" s="31">
        <v>1.806</v>
      </c>
      <c r="J9" s="32"/>
      <c r="K9" s="12">
        <v>0.48699999999999999</v>
      </c>
      <c r="L9" s="13">
        <f>K9*7</f>
        <v>3.4089999999999998</v>
      </c>
      <c r="M9" s="31">
        <v>35.154000000000003</v>
      </c>
      <c r="N9" s="32"/>
      <c r="O9" s="12">
        <v>1.337</v>
      </c>
      <c r="P9" s="13">
        <f>O9*7</f>
        <v>9.359</v>
      </c>
      <c r="Q9" s="31">
        <v>54.908000000000001</v>
      </c>
      <c r="R9" s="32"/>
      <c r="S9" s="12">
        <v>0.04</v>
      </c>
      <c r="T9" s="13">
        <f>S9*7</f>
        <v>0.28000000000000003</v>
      </c>
      <c r="U9" s="31">
        <v>0.623</v>
      </c>
      <c r="V9" s="32"/>
      <c r="W9" s="12">
        <v>0.20200000000000001</v>
      </c>
      <c r="X9" s="13">
        <f>W9*7</f>
        <v>1.4140000000000001</v>
      </c>
      <c r="Y9" s="31">
        <v>2.1280000000000001</v>
      </c>
      <c r="Z9" s="32"/>
      <c r="AA9" s="12">
        <v>0.13</v>
      </c>
      <c r="AB9" s="13">
        <f>AA9*7</f>
        <v>0.91</v>
      </c>
      <c r="AC9" s="31">
        <v>2.1419999999999999</v>
      </c>
      <c r="AD9" s="32"/>
      <c r="AE9" s="12">
        <v>0.32300000000000001</v>
      </c>
      <c r="AF9" s="13">
        <f>AE9*7</f>
        <v>2.2610000000000001</v>
      </c>
      <c r="AG9" s="31">
        <v>3.6680000000000001</v>
      </c>
      <c r="AH9" s="32"/>
      <c r="AI9" s="12">
        <v>0.45</v>
      </c>
      <c r="AJ9" s="13">
        <f>AI9*7</f>
        <v>3.15</v>
      </c>
      <c r="AK9" s="31">
        <v>1.4139999999999999</v>
      </c>
      <c r="AL9" s="32"/>
      <c r="AM9" s="12">
        <v>2.7E-2</v>
      </c>
      <c r="AN9" s="13">
        <f>AM9*7</f>
        <v>0.189</v>
      </c>
      <c r="AO9" s="31">
        <v>0.27300000000000002</v>
      </c>
      <c r="AP9" s="32"/>
      <c r="AQ9" s="12">
        <v>0.59899999999999998</v>
      </c>
      <c r="AR9" s="13">
        <f>AQ9*7</f>
        <v>4.1929999999999996</v>
      </c>
      <c r="AS9" s="31">
        <v>5.1379999999999999</v>
      </c>
      <c r="AT9" s="32"/>
      <c r="AU9" s="12">
        <v>0.21</v>
      </c>
      <c r="AV9" s="13">
        <f>AU9*7</f>
        <v>1.47</v>
      </c>
      <c r="AW9" s="31">
        <v>1.8480000000000001</v>
      </c>
      <c r="AX9" s="32"/>
      <c r="AY9" s="12">
        <v>3.379</v>
      </c>
      <c r="AZ9" s="13">
        <f>AY9*7</f>
        <v>23.652999999999999</v>
      </c>
      <c r="BA9" s="31">
        <v>7.7629999999999999</v>
      </c>
      <c r="BB9" s="32"/>
      <c r="BC9" s="12">
        <v>0.36799999999999999</v>
      </c>
      <c r="BD9" s="13">
        <f>BC9*7</f>
        <v>2.5760000000000001</v>
      </c>
      <c r="BE9" s="31">
        <v>1.1970000000000001</v>
      </c>
      <c r="BF9" s="32"/>
      <c r="BG9" s="12">
        <v>0.46</v>
      </c>
      <c r="BH9" s="13">
        <f>BG9*7</f>
        <v>3.22</v>
      </c>
      <c r="BI9" s="31">
        <v>1.911</v>
      </c>
      <c r="BJ9" s="32"/>
      <c r="BK9" s="12">
        <v>5.0030000000000001</v>
      </c>
      <c r="BL9" s="13">
        <f>BK9*7</f>
        <v>35.021000000000001</v>
      </c>
      <c r="BM9" s="31">
        <v>10.773</v>
      </c>
      <c r="BN9" s="32"/>
      <c r="BO9" s="30">
        <v>9.0310000000000006</v>
      </c>
      <c r="BP9" s="31">
        <f>BO9*7</f>
        <v>63.217000000000006</v>
      </c>
      <c r="BQ9" s="31">
        <v>12.278</v>
      </c>
      <c r="BR9" s="32"/>
    </row>
    <row r="10" spans="2:70" x14ac:dyDescent="0.25">
      <c r="B10" s="29" t="s">
        <v>37</v>
      </c>
      <c r="C10" s="30"/>
      <c r="D10" s="31"/>
      <c r="E10" s="31">
        <v>0.51100000000000001</v>
      </c>
      <c r="F10" s="32"/>
      <c r="G10" s="30"/>
      <c r="H10" s="31"/>
      <c r="I10" s="31">
        <v>0.35699999999999998</v>
      </c>
      <c r="J10" s="32"/>
      <c r="K10" s="30"/>
      <c r="L10" s="31"/>
      <c r="M10" s="31">
        <v>16.254000000000001</v>
      </c>
      <c r="N10" s="32"/>
      <c r="O10" s="30"/>
      <c r="P10" s="31"/>
      <c r="Q10" s="31">
        <v>15.456</v>
      </c>
      <c r="R10" s="32"/>
      <c r="S10" s="30"/>
      <c r="T10" s="31"/>
      <c r="U10" s="31">
        <v>0.26600000000000001</v>
      </c>
      <c r="V10" s="32"/>
      <c r="W10" s="30"/>
      <c r="X10" s="31"/>
      <c r="Y10" s="31">
        <v>2.254</v>
      </c>
      <c r="Z10" s="32"/>
      <c r="AA10" s="30"/>
      <c r="AB10" s="31"/>
      <c r="AC10" s="31">
        <v>1.1339999999999999</v>
      </c>
      <c r="AD10" s="32"/>
      <c r="AE10" s="30"/>
      <c r="AF10" s="31"/>
      <c r="AG10" s="31">
        <v>9.4640000000000004</v>
      </c>
      <c r="AH10" s="32"/>
      <c r="AI10" s="30"/>
      <c r="AJ10" s="31"/>
      <c r="AK10" s="31">
        <v>1.778</v>
      </c>
      <c r="AL10" s="32"/>
      <c r="AM10" s="30"/>
      <c r="AN10" s="31"/>
      <c r="AO10" s="31">
        <v>1.127</v>
      </c>
      <c r="AP10" s="32"/>
      <c r="AQ10" s="30"/>
      <c r="AR10" s="31"/>
      <c r="AS10" s="31">
        <v>3.3250000000000002</v>
      </c>
      <c r="AT10" s="32"/>
      <c r="AU10" s="30"/>
      <c r="AV10" s="31"/>
      <c r="AW10" s="31">
        <v>1.66</v>
      </c>
      <c r="AX10" s="32"/>
      <c r="AY10" s="30"/>
      <c r="AZ10" s="31"/>
      <c r="BA10" s="31">
        <v>14.077</v>
      </c>
      <c r="BB10" s="32"/>
      <c r="BC10" s="30"/>
      <c r="BD10" s="31"/>
      <c r="BE10" s="31">
        <v>2.2610000000000001</v>
      </c>
      <c r="BF10" s="32"/>
      <c r="BG10" s="30"/>
      <c r="BH10" s="31"/>
      <c r="BI10" s="31">
        <v>4.8090000000000002</v>
      </c>
      <c r="BJ10" s="32"/>
      <c r="BK10" s="30"/>
      <c r="BL10" s="31"/>
      <c r="BM10" s="31">
        <v>23.695</v>
      </c>
      <c r="BN10" s="32"/>
      <c r="BO10" s="30"/>
      <c r="BP10" s="31"/>
      <c r="BQ10" s="31">
        <v>48.139000000000003</v>
      </c>
      <c r="BR10" s="32"/>
    </row>
    <row r="11" spans="2:70" x14ac:dyDescent="0.25">
      <c r="B11" s="14" t="s">
        <v>3</v>
      </c>
      <c r="C11" s="1">
        <v>0.22</v>
      </c>
      <c r="D11" s="2">
        <f t="shared" ref="D11:D19" si="0">C11*7</f>
        <v>1.54</v>
      </c>
      <c r="E11" s="2">
        <v>0.52500000000000002</v>
      </c>
      <c r="F11" s="26"/>
      <c r="G11" s="1">
        <v>0</v>
      </c>
      <c r="H11" s="2">
        <f t="shared" ref="H11:H19" si="1">G11*7</f>
        <v>0</v>
      </c>
      <c r="I11" s="2">
        <v>2.8000000000000001E-2</v>
      </c>
      <c r="J11" s="26"/>
      <c r="K11" s="1">
        <v>0.48499999999999999</v>
      </c>
      <c r="L11" s="2">
        <f t="shared" ref="L11:L19" si="2">K11*7</f>
        <v>3.395</v>
      </c>
      <c r="M11" s="2">
        <v>0.245</v>
      </c>
      <c r="N11" s="26"/>
      <c r="O11" s="1">
        <v>1.337</v>
      </c>
      <c r="P11" s="2">
        <f t="shared" ref="P11:P19" si="3">O11*7</f>
        <v>9.359</v>
      </c>
      <c r="Q11" s="2">
        <v>0.97299999999999998</v>
      </c>
      <c r="R11" s="26"/>
      <c r="S11" s="1">
        <v>0</v>
      </c>
      <c r="T11" s="2">
        <f t="shared" ref="T11:T19" si="4">S11*7</f>
        <v>0</v>
      </c>
      <c r="U11" s="2">
        <v>0</v>
      </c>
      <c r="V11" s="26"/>
      <c r="W11" s="1">
        <v>0.02</v>
      </c>
      <c r="X11" s="2">
        <f t="shared" ref="X11:X19" si="5">W11*7</f>
        <v>0.14000000000000001</v>
      </c>
      <c r="Y11" s="2">
        <v>7.6999999999999999E-2</v>
      </c>
      <c r="Z11" s="26"/>
      <c r="AA11" s="1">
        <v>0.14000000000000001</v>
      </c>
      <c r="AB11" s="2">
        <f t="shared" ref="AB11:AB19" si="6">AA11*7</f>
        <v>0.98000000000000009</v>
      </c>
      <c r="AC11" s="2">
        <v>0.92400000000000004</v>
      </c>
      <c r="AD11" s="26"/>
      <c r="AE11" s="1">
        <v>1.514</v>
      </c>
      <c r="AF11" s="2">
        <f t="shared" ref="AF11:AF19" si="7">AE11*7</f>
        <v>10.598000000000001</v>
      </c>
      <c r="AG11" s="2">
        <v>3.7869999999999999</v>
      </c>
      <c r="AH11" s="26"/>
      <c r="AI11" s="1">
        <v>0.22</v>
      </c>
      <c r="AJ11" s="2">
        <f t="shared" ref="AJ11:AJ19" si="8">AI11*7</f>
        <v>1.54</v>
      </c>
      <c r="AK11" s="2">
        <v>2.1000000000000001E-2</v>
      </c>
      <c r="AL11" s="26"/>
      <c r="AM11" s="1">
        <v>1</v>
      </c>
      <c r="AN11" s="2">
        <f t="shared" ref="AN11:AN19" si="9">AM11*7</f>
        <v>7</v>
      </c>
      <c r="AO11" s="2">
        <v>3.9409999999999998</v>
      </c>
      <c r="AP11" s="26"/>
      <c r="AQ11" s="1">
        <v>0.5</v>
      </c>
      <c r="AR11" s="2">
        <f t="shared" ref="AR11:AR19" si="10">AQ11*7</f>
        <v>3.5</v>
      </c>
      <c r="AS11" s="2">
        <v>1.4350000000000001</v>
      </c>
      <c r="AT11" s="26"/>
      <c r="AU11" s="1">
        <v>0.06</v>
      </c>
      <c r="AV11" s="2">
        <f t="shared" ref="AV11:AV19" si="11">AU11*7</f>
        <v>0.42</v>
      </c>
      <c r="AW11" s="2">
        <v>0</v>
      </c>
      <c r="AX11" s="26"/>
      <c r="AY11" s="1">
        <v>0.55000000000000004</v>
      </c>
      <c r="AZ11" s="2">
        <f t="shared" ref="AZ11:AZ19" si="12">AY11*7</f>
        <v>3.8500000000000005</v>
      </c>
      <c r="BA11" s="2">
        <v>0.11899999999999999</v>
      </c>
      <c r="BB11" s="26"/>
      <c r="BC11" s="1">
        <v>0.01</v>
      </c>
      <c r="BD11" s="2">
        <f t="shared" ref="BD11:BD19" si="13">BC11*7</f>
        <v>7.0000000000000007E-2</v>
      </c>
      <c r="BE11" s="2">
        <v>0</v>
      </c>
      <c r="BF11" s="26"/>
      <c r="BG11" s="1">
        <v>1.1200000000000001</v>
      </c>
      <c r="BH11" s="2">
        <f t="shared" ref="BH11:BH19" si="14">BG11*7</f>
        <v>7.8400000000000007</v>
      </c>
      <c r="BI11" s="2">
        <v>0.29399999999999998</v>
      </c>
      <c r="BJ11" s="26"/>
      <c r="BK11" s="1">
        <v>0.06</v>
      </c>
      <c r="BL11" s="2">
        <f t="shared" ref="BL11:BL19" si="15">BK11*7</f>
        <v>0.42</v>
      </c>
      <c r="BM11" s="2">
        <v>6.3E-2</v>
      </c>
      <c r="BN11" s="26"/>
      <c r="BO11" s="1">
        <v>0.32</v>
      </c>
      <c r="BP11" s="2">
        <f t="shared" ref="BP11:BP19" si="16">BO11*7</f>
        <v>2.2400000000000002</v>
      </c>
      <c r="BQ11" s="2">
        <v>2.016</v>
      </c>
      <c r="BR11" s="26"/>
    </row>
    <row r="12" spans="2:70" ht="15.75" thickBot="1" x14ac:dyDescent="0.3">
      <c r="B12" s="15" t="s">
        <v>33</v>
      </c>
      <c r="C12" s="3">
        <f>C9+C11</f>
        <v>0.29299999999999998</v>
      </c>
      <c r="D12" s="4">
        <f>C12*7</f>
        <v>2.0509999999999997</v>
      </c>
      <c r="E12" s="4">
        <f>E9+E10+E11</f>
        <v>2.653</v>
      </c>
      <c r="F12" s="27">
        <f>E12/D12-1</f>
        <v>0.29351535836177489</v>
      </c>
      <c r="G12" s="3">
        <f>G9+G11</f>
        <v>2.3E-2</v>
      </c>
      <c r="H12" s="4">
        <f>G12*7</f>
        <v>0.161</v>
      </c>
      <c r="I12" s="4">
        <f>I9+I10+I11</f>
        <v>2.1910000000000003</v>
      </c>
      <c r="J12" s="27">
        <f>I12/H12-1</f>
        <v>12.608695652173914</v>
      </c>
      <c r="K12" s="3">
        <f>K9+K11</f>
        <v>0.97199999999999998</v>
      </c>
      <c r="L12" s="4">
        <f>K12*7</f>
        <v>6.8040000000000003</v>
      </c>
      <c r="M12" s="4">
        <f>M9+M10+M11</f>
        <v>51.652999999999999</v>
      </c>
      <c r="N12" s="27">
        <f>M12/L12-1</f>
        <v>6.5915637860082299</v>
      </c>
      <c r="O12" s="3">
        <f>O9+O11</f>
        <v>2.6739999999999999</v>
      </c>
      <c r="P12" s="4">
        <f>O12*7</f>
        <v>18.718</v>
      </c>
      <c r="Q12" s="4">
        <f>Q9+Q10+Q11</f>
        <v>71.337000000000003</v>
      </c>
      <c r="R12" s="27">
        <f>Q12/P12-1</f>
        <v>2.81114435302917</v>
      </c>
      <c r="S12" s="3">
        <f>S9+S11</f>
        <v>0.04</v>
      </c>
      <c r="T12" s="4">
        <f>S12*7</f>
        <v>0.28000000000000003</v>
      </c>
      <c r="U12" s="4">
        <f>U9+U10+U11</f>
        <v>0.88900000000000001</v>
      </c>
      <c r="V12" s="27">
        <f>U12/T12-1</f>
        <v>2.1749999999999998</v>
      </c>
      <c r="W12" s="3">
        <f>W9+W11</f>
        <v>0.222</v>
      </c>
      <c r="X12" s="4">
        <f>W12*7</f>
        <v>1.554</v>
      </c>
      <c r="Y12" s="4">
        <f>Y9+Y10+Y11</f>
        <v>4.4589999999999996</v>
      </c>
      <c r="Z12" s="27">
        <f>Y12/X12-1</f>
        <v>1.8693693693693691</v>
      </c>
      <c r="AA12" s="3">
        <f>AA9+AA11</f>
        <v>0.27</v>
      </c>
      <c r="AB12" s="4">
        <f>AA12*7</f>
        <v>1.8900000000000001</v>
      </c>
      <c r="AC12" s="4">
        <f>AC9+AC10+AC11</f>
        <v>4.2</v>
      </c>
      <c r="AD12" s="27">
        <f>AC12/AB12-1</f>
        <v>1.2222222222222223</v>
      </c>
      <c r="AE12" s="3">
        <f>AE9+AE11</f>
        <v>1.837</v>
      </c>
      <c r="AF12" s="4">
        <f>AE12*7</f>
        <v>12.859</v>
      </c>
      <c r="AG12" s="4">
        <f>AG9+AG10+AG11</f>
        <v>16.919</v>
      </c>
      <c r="AH12" s="27">
        <f>AG12/AF12-1</f>
        <v>0.31573217201959713</v>
      </c>
      <c r="AI12" s="3">
        <f>AI9+AI11</f>
        <v>0.67</v>
      </c>
      <c r="AJ12" s="4">
        <f>AI12*7</f>
        <v>4.6900000000000004</v>
      </c>
      <c r="AK12" s="4">
        <f>AK9+AK10+AK11</f>
        <v>3.2130000000000001</v>
      </c>
      <c r="AL12" s="27">
        <f>AK12/AJ12-1</f>
        <v>-0.31492537313432845</v>
      </c>
      <c r="AM12" s="3">
        <f>AM9+AM11</f>
        <v>1.0269999999999999</v>
      </c>
      <c r="AN12" s="4">
        <f>AM12*7</f>
        <v>7.1889999999999992</v>
      </c>
      <c r="AO12" s="4">
        <f>AO9+AO10+AO11</f>
        <v>5.3409999999999993</v>
      </c>
      <c r="AP12" s="27">
        <f>AO12/AN12-1</f>
        <v>-0.2570593962999026</v>
      </c>
      <c r="AQ12" s="3">
        <f>AQ9+AQ11</f>
        <v>1.099</v>
      </c>
      <c r="AR12" s="4">
        <f>AQ12*7</f>
        <v>7.6929999999999996</v>
      </c>
      <c r="AS12" s="4">
        <f>AS9+AS10+AS11</f>
        <v>9.8980000000000015</v>
      </c>
      <c r="AT12" s="27">
        <f>AS12/AR12-1</f>
        <v>0.28662420382165621</v>
      </c>
      <c r="AU12" s="3">
        <f>AU9+AU11</f>
        <v>0.27</v>
      </c>
      <c r="AV12" s="4">
        <f>AU12*7</f>
        <v>1.8900000000000001</v>
      </c>
      <c r="AW12" s="4">
        <f>AW9+AW10+AW11</f>
        <v>3.508</v>
      </c>
      <c r="AX12" s="27">
        <f>AW12/AV12-1</f>
        <v>0.856084656084656</v>
      </c>
      <c r="AY12" s="3">
        <f>AY9+AY11</f>
        <v>3.9290000000000003</v>
      </c>
      <c r="AZ12" s="4">
        <f>AY12*7</f>
        <v>27.503</v>
      </c>
      <c r="BA12" s="4">
        <f>BA9+BA10+BA11</f>
        <v>21.959</v>
      </c>
      <c r="BB12" s="27">
        <f>BA12/AZ12-1</f>
        <v>-0.20157800967167216</v>
      </c>
      <c r="BC12" s="3">
        <f>BC9+BC11</f>
        <v>0.378</v>
      </c>
      <c r="BD12" s="4">
        <f>BC12*7</f>
        <v>2.6459999999999999</v>
      </c>
      <c r="BE12" s="4">
        <f>BE9+BE10+BE11</f>
        <v>3.4580000000000002</v>
      </c>
      <c r="BF12" s="27">
        <f>BE12/BD12-1</f>
        <v>0.30687830687830697</v>
      </c>
      <c r="BG12" s="3">
        <f>BG9+BG11</f>
        <v>1.58</v>
      </c>
      <c r="BH12" s="4">
        <f>BG12*7</f>
        <v>11.06</v>
      </c>
      <c r="BI12" s="4">
        <f>BI9+BI10+BI11</f>
        <v>7.0140000000000002</v>
      </c>
      <c r="BJ12" s="27">
        <f>BI12/BH12-1</f>
        <v>-0.36582278481012664</v>
      </c>
      <c r="BK12" s="3">
        <f>BK9+BK11</f>
        <v>5.0629999999999997</v>
      </c>
      <c r="BL12" s="4">
        <f>BK12*7</f>
        <v>35.440999999999995</v>
      </c>
      <c r="BM12" s="4">
        <f>BM9+BM10+BM11</f>
        <v>34.531000000000006</v>
      </c>
      <c r="BN12" s="27">
        <f>BM12/BL12-1</f>
        <v>-2.5676476397392567E-2</v>
      </c>
      <c r="BO12" s="3">
        <f>BO9+BO11</f>
        <v>9.3510000000000009</v>
      </c>
      <c r="BP12" s="4">
        <f>BO12*7</f>
        <v>65.457000000000008</v>
      </c>
      <c r="BQ12" s="4">
        <f>BQ9+BQ10+BQ11</f>
        <v>62.433</v>
      </c>
      <c r="BR12" s="27">
        <f>BQ12/BP12-1</f>
        <v>-4.6198267564966478E-2</v>
      </c>
    </row>
    <row r="13" spans="2:70" x14ac:dyDescent="0.25">
      <c r="B13" s="19" t="s">
        <v>4</v>
      </c>
      <c r="C13" s="12">
        <v>0.01</v>
      </c>
      <c r="D13" s="13">
        <f t="shared" si="0"/>
        <v>7.0000000000000007E-2</v>
      </c>
      <c r="E13" s="13">
        <v>0.68600000000000005</v>
      </c>
      <c r="F13" s="25">
        <f>E13/D13-1</f>
        <v>8.8000000000000007</v>
      </c>
      <c r="G13" s="12">
        <v>0</v>
      </c>
      <c r="H13" s="13">
        <f t="shared" si="1"/>
        <v>0</v>
      </c>
      <c r="I13" s="13">
        <v>0.378</v>
      </c>
      <c r="J13" s="25" t="e">
        <f>I13/H13-1</f>
        <v>#DIV/0!</v>
      </c>
      <c r="K13" s="12">
        <v>0.12</v>
      </c>
      <c r="L13" s="13">
        <f t="shared" si="2"/>
        <v>0.84</v>
      </c>
      <c r="M13" s="13">
        <v>9.4079999999999995</v>
      </c>
      <c r="N13" s="25">
        <f>M13/L13-1</f>
        <v>10.199999999999999</v>
      </c>
      <c r="O13" s="12">
        <v>0.17</v>
      </c>
      <c r="P13" s="13">
        <f t="shared" si="3"/>
        <v>1.1900000000000002</v>
      </c>
      <c r="Q13" s="13">
        <v>11.353999999999999</v>
      </c>
      <c r="R13" s="25">
        <f>Q13/P13-1</f>
        <v>8.5411764705882334</v>
      </c>
      <c r="S13" s="12">
        <v>0.01</v>
      </c>
      <c r="T13" s="13">
        <f t="shared" si="4"/>
        <v>7.0000000000000007E-2</v>
      </c>
      <c r="U13" s="13">
        <v>0.16800000000000001</v>
      </c>
      <c r="V13" s="25">
        <f>U13/T13-1</f>
        <v>1.4</v>
      </c>
      <c r="W13" s="12">
        <v>0.03</v>
      </c>
      <c r="X13" s="13">
        <f t="shared" si="5"/>
        <v>0.21</v>
      </c>
      <c r="Y13" s="13">
        <v>0.60199999999999998</v>
      </c>
      <c r="Z13" s="25">
        <f>Y13/X13-1</f>
        <v>1.8666666666666667</v>
      </c>
      <c r="AA13" s="12">
        <v>0.01</v>
      </c>
      <c r="AB13" s="13">
        <f t="shared" si="6"/>
        <v>7.0000000000000007E-2</v>
      </c>
      <c r="AC13" s="13">
        <v>0.36399999999999999</v>
      </c>
      <c r="AD13" s="25">
        <f>AC13/AB13-1</f>
        <v>4.1999999999999993</v>
      </c>
      <c r="AE13" s="12">
        <v>0.11</v>
      </c>
      <c r="AF13" s="13">
        <f t="shared" si="7"/>
        <v>0.77</v>
      </c>
      <c r="AG13" s="13">
        <v>1.6379999999999999</v>
      </c>
      <c r="AH13" s="25">
        <f>AG13/AF13-1</f>
        <v>1.127272727272727</v>
      </c>
      <c r="AI13" s="12">
        <v>0.08</v>
      </c>
      <c r="AJ13" s="13">
        <f t="shared" si="8"/>
        <v>0.56000000000000005</v>
      </c>
      <c r="AK13" s="13">
        <v>0.49</v>
      </c>
      <c r="AL13" s="25">
        <f>AK13/AJ13-1</f>
        <v>-0.12500000000000011</v>
      </c>
      <c r="AM13" s="12">
        <v>0.02</v>
      </c>
      <c r="AN13" s="13">
        <f t="shared" si="9"/>
        <v>0.14000000000000001</v>
      </c>
      <c r="AO13" s="13">
        <v>0.224</v>
      </c>
      <c r="AP13" s="25">
        <f>AO13/AN13-1</f>
        <v>0.59999999999999987</v>
      </c>
      <c r="AQ13" s="12">
        <v>0.2</v>
      </c>
      <c r="AR13" s="13">
        <f t="shared" si="10"/>
        <v>1.4000000000000001</v>
      </c>
      <c r="AS13" s="13">
        <v>1.998</v>
      </c>
      <c r="AT13" s="25">
        <f>AS13/AR13-1</f>
        <v>0.42714285714285705</v>
      </c>
      <c r="AU13" s="12">
        <v>0.06</v>
      </c>
      <c r="AV13" s="13">
        <f t="shared" si="11"/>
        <v>0.42</v>
      </c>
      <c r="AW13" s="13">
        <v>0.23799999999999999</v>
      </c>
      <c r="AX13" s="25">
        <f>AW13/AV13-1</f>
        <v>-0.43333333333333335</v>
      </c>
      <c r="AY13" s="12">
        <v>0.19</v>
      </c>
      <c r="AZ13" s="13">
        <f t="shared" si="12"/>
        <v>1.33</v>
      </c>
      <c r="BA13" s="13">
        <v>0.72799999999999998</v>
      </c>
      <c r="BB13" s="25">
        <f>BA13/AZ13-1</f>
        <v>-0.4526315789473685</v>
      </c>
      <c r="BC13" s="12">
        <v>0.04</v>
      </c>
      <c r="BD13" s="13">
        <f t="shared" si="13"/>
        <v>0.28000000000000003</v>
      </c>
      <c r="BE13" s="13">
        <v>9.8000000000000004E-2</v>
      </c>
      <c r="BF13" s="25">
        <f>BE13/BD13-1</f>
        <v>-0.65</v>
      </c>
      <c r="BG13" s="12">
        <v>0.04</v>
      </c>
      <c r="BH13" s="13">
        <f t="shared" si="14"/>
        <v>0.28000000000000003</v>
      </c>
      <c r="BI13" s="13">
        <v>0.16800000000000001</v>
      </c>
      <c r="BJ13" s="25">
        <f>BI13/BH13-1</f>
        <v>-0.4</v>
      </c>
      <c r="BK13" s="12">
        <v>0.42</v>
      </c>
      <c r="BL13" s="13">
        <f t="shared" si="15"/>
        <v>2.94</v>
      </c>
      <c r="BM13" s="13">
        <v>1.4139999999999999</v>
      </c>
      <c r="BN13" s="25">
        <f>BM13/BL13-1</f>
        <v>-0.51904761904761909</v>
      </c>
      <c r="BO13" s="12">
        <v>0.28999999999999998</v>
      </c>
      <c r="BP13" s="13">
        <f t="shared" si="16"/>
        <v>2.0299999999999998</v>
      </c>
      <c r="BQ13" s="13">
        <v>1.603</v>
      </c>
      <c r="BR13" s="25">
        <f>BQ13/BP13-1</f>
        <v>-0.21034482758620687</v>
      </c>
    </row>
    <row r="14" spans="2:70" x14ac:dyDescent="0.25">
      <c r="B14" s="20" t="s">
        <v>5</v>
      </c>
      <c r="C14" s="1">
        <v>5.0000000000000001E-3</v>
      </c>
      <c r="D14" s="2">
        <f t="shared" si="0"/>
        <v>3.5000000000000003E-2</v>
      </c>
      <c r="E14" s="2">
        <v>9.8000000000000004E-2</v>
      </c>
      <c r="F14" s="26">
        <f t="shared" ref="F14:F20" si="17">E14/D14-1</f>
        <v>1.7999999999999998</v>
      </c>
      <c r="G14" s="1">
        <v>1E-3</v>
      </c>
      <c r="H14" s="2">
        <f t="shared" si="1"/>
        <v>7.0000000000000001E-3</v>
      </c>
      <c r="I14" s="2">
        <v>3.5000000000000003E-2</v>
      </c>
      <c r="J14" s="26">
        <f t="shared" ref="J14:J20" si="18">I14/H14-1</f>
        <v>4</v>
      </c>
      <c r="K14" s="1">
        <v>0.122</v>
      </c>
      <c r="L14" s="2">
        <f t="shared" si="2"/>
        <v>0.85399999999999998</v>
      </c>
      <c r="M14" s="2">
        <v>3.0449999999999999</v>
      </c>
      <c r="N14" s="26">
        <f t="shared" ref="N14:N20" si="19">M14/L14-1</f>
        <v>2.5655737704918034</v>
      </c>
      <c r="O14" s="1">
        <v>0.16700000000000001</v>
      </c>
      <c r="P14" s="2">
        <f t="shared" si="3"/>
        <v>1.169</v>
      </c>
      <c r="Q14" s="2">
        <v>4.0880000000000001</v>
      </c>
      <c r="R14" s="26">
        <f t="shared" ref="R14:R20" si="20">Q14/P14-1</f>
        <v>2.4970059880239521</v>
      </c>
      <c r="S14" s="1">
        <v>8.0000000000000002E-3</v>
      </c>
      <c r="T14" s="2">
        <f>S14*7</f>
        <v>5.6000000000000001E-2</v>
      </c>
      <c r="U14" s="2">
        <v>0.13300000000000001</v>
      </c>
      <c r="V14" s="26">
        <f t="shared" ref="V14:V21" si="21">U14/T14-1</f>
        <v>1.375</v>
      </c>
      <c r="W14" s="1">
        <v>3.9E-2</v>
      </c>
      <c r="X14" s="2">
        <f t="shared" si="5"/>
        <v>0.27300000000000002</v>
      </c>
      <c r="Y14" s="2">
        <v>0.63700000000000001</v>
      </c>
      <c r="Z14" s="26">
        <f t="shared" ref="Z14:Z20" si="22">Y14/X14-1</f>
        <v>1.333333333333333</v>
      </c>
      <c r="AA14" s="1">
        <v>3.4000000000000002E-2</v>
      </c>
      <c r="AB14" s="2">
        <f t="shared" si="6"/>
        <v>0.23800000000000002</v>
      </c>
      <c r="AC14" s="2">
        <v>1.1759999999999999</v>
      </c>
      <c r="AD14" s="26">
        <f t="shared" ref="AD14:AD20" si="23">AC14/AB14-1</f>
        <v>3.9411764705882346</v>
      </c>
      <c r="AE14" s="1">
        <v>0.436</v>
      </c>
      <c r="AF14" s="2">
        <f t="shared" si="7"/>
        <v>3.052</v>
      </c>
      <c r="AG14" s="2">
        <v>6.3769999999999998</v>
      </c>
      <c r="AH14" s="26">
        <f t="shared" ref="AH14:AH20" si="24">AG14/AF14-1</f>
        <v>1.0894495412844036</v>
      </c>
      <c r="AI14" s="1">
        <v>1.2999999999999999E-2</v>
      </c>
      <c r="AJ14" s="2">
        <f t="shared" si="8"/>
        <v>9.0999999999999998E-2</v>
      </c>
      <c r="AK14" s="2">
        <v>0.14000000000000001</v>
      </c>
      <c r="AL14" s="26">
        <f t="shared" ref="AL14:AL20" si="25">AK14/AJ14-1</f>
        <v>0.53846153846153855</v>
      </c>
      <c r="AM14" s="1">
        <v>3.2000000000000001E-2</v>
      </c>
      <c r="AN14" s="2">
        <f t="shared" si="9"/>
        <v>0.224</v>
      </c>
      <c r="AO14" s="2">
        <v>2.3029999999999999</v>
      </c>
      <c r="AP14" s="26">
        <f t="shared" ref="AP14:AP20" si="26">AO14/AN14-1</f>
        <v>9.28125</v>
      </c>
      <c r="AQ14" s="1">
        <v>0.114</v>
      </c>
      <c r="AR14" s="2">
        <f t="shared" si="10"/>
        <v>0.79800000000000004</v>
      </c>
      <c r="AS14" s="2">
        <v>1.54</v>
      </c>
      <c r="AT14" s="26">
        <f t="shared" ref="AT14:AT21" si="27">AS14/AR14-1</f>
        <v>0.92982456140350878</v>
      </c>
      <c r="AU14" s="1">
        <v>7.0999999999999994E-2</v>
      </c>
      <c r="AV14" s="2">
        <f t="shared" si="11"/>
        <v>0.49699999999999994</v>
      </c>
      <c r="AW14" s="2">
        <v>0.77</v>
      </c>
      <c r="AX14" s="26">
        <f t="shared" ref="AX14:AX20" si="28">AW14/AV14-1</f>
        <v>0.54929577464788748</v>
      </c>
      <c r="AY14" s="1">
        <v>0.182</v>
      </c>
      <c r="AZ14" s="2">
        <f t="shared" si="12"/>
        <v>1.274</v>
      </c>
      <c r="BA14" s="2">
        <v>2.121</v>
      </c>
      <c r="BB14" s="26">
        <f t="shared" ref="BB14:BB20" si="29">BA14/AZ14-1</f>
        <v>0.66483516483516469</v>
      </c>
      <c r="BC14" s="1">
        <v>7.2999999999999995E-2</v>
      </c>
      <c r="BD14" s="2">
        <f t="shared" si="13"/>
        <v>0.51100000000000001</v>
      </c>
      <c r="BE14" s="2">
        <v>0.84</v>
      </c>
      <c r="BF14" s="26">
        <f t="shared" ref="BF14:BF20" si="30">BE14/BD14-1</f>
        <v>0.64383561643835607</v>
      </c>
      <c r="BG14" s="1">
        <v>6.8000000000000005E-2</v>
      </c>
      <c r="BH14" s="2">
        <f t="shared" si="14"/>
        <v>0.47600000000000003</v>
      </c>
      <c r="BI14" s="2">
        <v>0.72099999999999997</v>
      </c>
      <c r="BJ14" s="26">
        <f t="shared" ref="BJ14:BJ20" si="31">BI14/BH14-1</f>
        <v>0.51470588235294112</v>
      </c>
      <c r="BK14" s="1">
        <v>0.27100000000000002</v>
      </c>
      <c r="BL14" s="2">
        <f t="shared" si="15"/>
        <v>1.8970000000000002</v>
      </c>
      <c r="BM14" s="2">
        <v>3.3319999999999999</v>
      </c>
      <c r="BN14" s="26">
        <f t="shared" ref="BN14:BN20" si="32">BM14/BL14-1</f>
        <v>0.7564575645756455</v>
      </c>
      <c r="BO14" s="1">
        <v>3.2050000000000001</v>
      </c>
      <c r="BP14" s="2">
        <f t="shared" si="16"/>
        <v>22.435000000000002</v>
      </c>
      <c r="BQ14" s="2">
        <v>27.992999999999999</v>
      </c>
      <c r="BR14" s="26">
        <f t="shared" ref="BR14:BR21" si="33">BQ14/BP14-1</f>
        <v>0.24773790951638053</v>
      </c>
    </row>
    <row r="15" spans="2:70" x14ac:dyDescent="0.25">
      <c r="B15" s="20" t="s">
        <v>6</v>
      </c>
      <c r="C15" s="1">
        <v>0.01</v>
      </c>
      <c r="D15" s="2">
        <f t="shared" si="0"/>
        <v>7.0000000000000007E-2</v>
      </c>
      <c r="E15" s="2">
        <v>0.86099999999999999</v>
      </c>
      <c r="F15" s="26">
        <f t="shared" si="17"/>
        <v>11.299999999999999</v>
      </c>
      <c r="G15" s="1">
        <v>0</v>
      </c>
      <c r="H15" s="2">
        <f t="shared" si="1"/>
        <v>0</v>
      </c>
      <c r="I15" s="2">
        <v>0.56699999999999995</v>
      </c>
      <c r="J15" s="26" t="e">
        <f t="shared" si="18"/>
        <v>#DIV/0!</v>
      </c>
      <c r="K15" s="1">
        <v>0.03</v>
      </c>
      <c r="L15" s="2">
        <f t="shared" si="2"/>
        <v>0.21</v>
      </c>
      <c r="M15" s="2">
        <v>7.35</v>
      </c>
      <c r="N15" s="26">
        <f t="shared" si="19"/>
        <v>34</v>
      </c>
      <c r="O15" s="1">
        <v>0.25</v>
      </c>
      <c r="P15" s="2">
        <f t="shared" si="3"/>
        <v>1.75</v>
      </c>
      <c r="Q15" s="2">
        <v>21.28</v>
      </c>
      <c r="R15" s="26">
        <f t="shared" si="20"/>
        <v>11.16</v>
      </c>
      <c r="S15" s="1">
        <v>0.01</v>
      </c>
      <c r="T15" s="2">
        <f t="shared" si="4"/>
        <v>7.0000000000000007E-2</v>
      </c>
      <c r="U15" s="2">
        <v>0.23100000000000001</v>
      </c>
      <c r="V15" s="26">
        <f t="shared" si="21"/>
        <v>2.2999999999999998</v>
      </c>
      <c r="W15" s="1">
        <v>0.06</v>
      </c>
      <c r="X15" s="2">
        <f t="shared" si="5"/>
        <v>0.42</v>
      </c>
      <c r="Y15" s="2">
        <v>1.407</v>
      </c>
      <c r="Z15" s="26">
        <f t="shared" si="22"/>
        <v>2.35</v>
      </c>
      <c r="AA15" s="1">
        <v>0</v>
      </c>
      <c r="AB15" s="2">
        <f t="shared" si="6"/>
        <v>0</v>
      </c>
      <c r="AC15" s="2">
        <v>0.45500000000000002</v>
      </c>
      <c r="AD15" s="26" t="e">
        <f t="shared" si="23"/>
        <v>#DIV/0!</v>
      </c>
      <c r="AE15" s="1">
        <v>6.6000000000000003E-2</v>
      </c>
      <c r="AF15" s="2">
        <f t="shared" si="7"/>
        <v>0.46200000000000002</v>
      </c>
      <c r="AG15" s="2">
        <v>1.9530000000000001</v>
      </c>
      <c r="AH15" s="26">
        <f t="shared" si="24"/>
        <v>3.2272727272727275</v>
      </c>
      <c r="AI15" s="1">
        <v>0.03</v>
      </c>
      <c r="AJ15" s="2">
        <f t="shared" si="8"/>
        <v>0.21</v>
      </c>
      <c r="AK15" s="2">
        <v>0.49</v>
      </c>
      <c r="AL15" s="26">
        <f t="shared" si="25"/>
        <v>1.3333333333333335</v>
      </c>
      <c r="AM15" s="1">
        <v>0.02</v>
      </c>
      <c r="AN15" s="2">
        <f t="shared" si="9"/>
        <v>0.14000000000000001</v>
      </c>
      <c r="AO15" s="2">
        <v>0.42</v>
      </c>
      <c r="AP15" s="26">
        <f t="shared" si="26"/>
        <v>1.9999999999999996</v>
      </c>
      <c r="AQ15" s="1">
        <v>7.0000000000000007E-2</v>
      </c>
      <c r="AR15" s="2">
        <f t="shared" si="10"/>
        <v>0.49000000000000005</v>
      </c>
      <c r="AS15" s="2">
        <v>1.9810000000000001</v>
      </c>
      <c r="AT15" s="26">
        <f t="shared" si="27"/>
        <v>3.0428571428571427</v>
      </c>
      <c r="AU15" s="1">
        <v>0.02</v>
      </c>
      <c r="AV15" s="2">
        <f t="shared" si="11"/>
        <v>0.14000000000000001</v>
      </c>
      <c r="AW15" s="2">
        <v>0.245</v>
      </c>
      <c r="AX15" s="26">
        <f t="shared" si="28"/>
        <v>0.74999999999999978</v>
      </c>
      <c r="AY15" s="1">
        <v>0.09</v>
      </c>
      <c r="AZ15" s="2">
        <f t="shared" si="12"/>
        <v>0.63</v>
      </c>
      <c r="BA15" s="2">
        <v>0.91700000000000004</v>
      </c>
      <c r="BB15" s="26">
        <f t="shared" si="29"/>
        <v>0.45555555555555571</v>
      </c>
      <c r="BC15" s="1">
        <v>0.01</v>
      </c>
      <c r="BD15" s="2">
        <f t="shared" si="13"/>
        <v>7.0000000000000007E-2</v>
      </c>
      <c r="BE15" s="2">
        <v>6.3E-2</v>
      </c>
      <c r="BF15" s="26">
        <f t="shared" si="30"/>
        <v>-0.10000000000000009</v>
      </c>
      <c r="BG15" s="1">
        <v>1.9E-2</v>
      </c>
      <c r="BH15" s="2">
        <f t="shared" si="14"/>
        <v>0.13300000000000001</v>
      </c>
      <c r="BI15" s="2">
        <v>0.19600000000000001</v>
      </c>
      <c r="BJ15" s="26">
        <f t="shared" si="31"/>
        <v>0.47368421052631571</v>
      </c>
      <c r="BK15" s="1">
        <v>0.14000000000000001</v>
      </c>
      <c r="BL15" s="2">
        <f t="shared" si="15"/>
        <v>0.98000000000000009</v>
      </c>
      <c r="BM15" s="2">
        <v>1.407</v>
      </c>
      <c r="BN15" s="26">
        <f t="shared" si="32"/>
        <v>0.4357142857142855</v>
      </c>
      <c r="BO15" s="1">
        <v>0.27500000000000002</v>
      </c>
      <c r="BP15" s="2">
        <f t="shared" si="16"/>
        <v>1.9250000000000003</v>
      </c>
      <c r="BQ15" s="2">
        <v>3.052</v>
      </c>
      <c r="BR15" s="26">
        <f t="shared" si="33"/>
        <v>0.58545454545454523</v>
      </c>
    </row>
    <row r="16" spans="2:70" x14ac:dyDescent="0.25">
      <c r="B16" s="20" t="s">
        <v>7</v>
      </c>
      <c r="C16" s="1">
        <v>4.8000000000000001E-2</v>
      </c>
      <c r="D16" s="2">
        <f t="shared" si="0"/>
        <v>0.33600000000000002</v>
      </c>
      <c r="E16" s="2">
        <v>0.80900000000000005</v>
      </c>
      <c r="F16" s="26">
        <f t="shared" si="17"/>
        <v>1.4077380952380953</v>
      </c>
      <c r="G16" s="1">
        <v>0</v>
      </c>
      <c r="H16" s="2">
        <f t="shared" si="1"/>
        <v>0</v>
      </c>
      <c r="I16" s="2">
        <v>0.68600000000000005</v>
      </c>
      <c r="J16" s="26" t="e">
        <f t="shared" si="18"/>
        <v>#DIV/0!</v>
      </c>
      <c r="K16" s="1">
        <v>0.252</v>
      </c>
      <c r="L16" s="2">
        <f t="shared" si="2"/>
        <v>1.764</v>
      </c>
      <c r="M16" s="2">
        <v>6.609</v>
      </c>
      <c r="N16" s="26">
        <f t="shared" si="19"/>
        <v>2.7465986394557822</v>
      </c>
      <c r="O16" s="1">
        <v>0.73699999999999999</v>
      </c>
      <c r="P16" s="2">
        <f t="shared" si="3"/>
        <v>5.1589999999999998</v>
      </c>
      <c r="Q16" s="2">
        <v>15.336</v>
      </c>
      <c r="R16" s="26">
        <f t="shared" si="20"/>
        <v>1.9726691219228534</v>
      </c>
      <c r="S16" s="1">
        <v>0.03</v>
      </c>
      <c r="T16" s="2">
        <f t="shared" si="4"/>
        <v>0.21</v>
      </c>
      <c r="U16" s="2">
        <v>0.28199999999999997</v>
      </c>
      <c r="V16" s="26">
        <f t="shared" si="21"/>
        <v>0.34285714285714275</v>
      </c>
      <c r="W16" s="1">
        <v>0.106</v>
      </c>
      <c r="X16" s="2">
        <f t="shared" si="5"/>
        <v>0.74199999999999999</v>
      </c>
      <c r="Y16" s="2">
        <v>0.628</v>
      </c>
      <c r="Z16" s="26">
        <f t="shared" si="22"/>
        <v>-0.15363881401617252</v>
      </c>
      <c r="AA16" s="1">
        <v>0.14499999999999999</v>
      </c>
      <c r="AB16" s="2">
        <f t="shared" si="6"/>
        <v>1.0149999999999999</v>
      </c>
      <c r="AC16" s="2">
        <v>1.075</v>
      </c>
      <c r="AD16" s="26">
        <f t="shared" si="23"/>
        <v>5.9113300492610987E-2</v>
      </c>
      <c r="AE16" s="1">
        <v>0.29399999999999998</v>
      </c>
      <c r="AF16" s="2">
        <f t="shared" si="7"/>
        <v>2.0579999999999998</v>
      </c>
      <c r="AG16" s="2">
        <v>1.718</v>
      </c>
      <c r="AH16" s="26">
        <f t="shared" si="24"/>
        <v>-0.16520894071914471</v>
      </c>
      <c r="AI16" s="1">
        <v>0.23200000000000001</v>
      </c>
      <c r="AJ16" s="2">
        <f t="shared" si="8"/>
        <v>1.6240000000000001</v>
      </c>
      <c r="AK16" s="2">
        <v>0.58699999999999997</v>
      </c>
      <c r="AL16" s="26">
        <f t="shared" si="25"/>
        <v>-0.63854679802955672</v>
      </c>
      <c r="AM16" s="1">
        <v>5.8000000000000003E-2</v>
      </c>
      <c r="AN16" s="2">
        <f t="shared" si="9"/>
        <v>0.40600000000000003</v>
      </c>
      <c r="AO16" s="2">
        <v>0.25600000000000001</v>
      </c>
      <c r="AP16" s="26">
        <f t="shared" si="26"/>
        <v>-0.36945812807881773</v>
      </c>
      <c r="AQ16" s="1">
        <v>0.5</v>
      </c>
      <c r="AR16" s="2">
        <f t="shared" si="10"/>
        <v>3.5</v>
      </c>
      <c r="AS16" s="2">
        <v>2.5390000000000001</v>
      </c>
      <c r="AT16" s="26">
        <f t="shared" si="27"/>
        <v>-0.27457142857142858</v>
      </c>
      <c r="AU16" s="1">
        <v>0.13700000000000001</v>
      </c>
      <c r="AV16" s="2">
        <f t="shared" si="11"/>
        <v>0.95900000000000007</v>
      </c>
      <c r="AW16" s="2">
        <v>0.26800000000000002</v>
      </c>
      <c r="AX16" s="26">
        <f t="shared" si="28"/>
        <v>-0.72054223149113661</v>
      </c>
      <c r="AY16" s="1">
        <v>0.69</v>
      </c>
      <c r="AZ16" s="2">
        <f t="shared" si="12"/>
        <v>4.83</v>
      </c>
      <c r="BA16" s="2">
        <v>0.997</v>
      </c>
      <c r="BB16" s="26">
        <f t="shared" si="29"/>
        <v>-0.79358178053830231</v>
      </c>
      <c r="BC16" s="1">
        <v>0.11</v>
      </c>
      <c r="BD16" s="2">
        <f t="shared" si="13"/>
        <v>0.77</v>
      </c>
      <c r="BE16" s="2">
        <v>0.13300000000000001</v>
      </c>
      <c r="BF16" s="26">
        <f t="shared" si="30"/>
        <v>-0.82727272727272727</v>
      </c>
      <c r="BG16" s="1">
        <v>0.14699999999999999</v>
      </c>
      <c r="BH16" s="2">
        <f t="shared" si="14"/>
        <v>1.0289999999999999</v>
      </c>
      <c r="BI16" s="2">
        <v>0.23100000000000001</v>
      </c>
      <c r="BJ16" s="26">
        <f t="shared" si="31"/>
        <v>-0.77551020408163263</v>
      </c>
      <c r="BK16" s="1">
        <v>1.0309999999999999</v>
      </c>
      <c r="BL16" s="2">
        <f t="shared" si="15"/>
        <v>7.2169999999999996</v>
      </c>
      <c r="BM16" s="2">
        <v>1.538</v>
      </c>
      <c r="BN16" s="26">
        <f t="shared" si="32"/>
        <v>-0.78689206041291393</v>
      </c>
      <c r="BO16" s="1">
        <v>2.165</v>
      </c>
      <c r="BP16" s="2">
        <f t="shared" si="16"/>
        <v>15.155000000000001</v>
      </c>
      <c r="BQ16" s="2">
        <v>3.484</v>
      </c>
      <c r="BR16" s="26">
        <f t="shared" si="33"/>
        <v>-0.77010887495875946</v>
      </c>
    </row>
    <row r="17" spans="2:70" x14ac:dyDescent="0.25">
      <c r="B17" s="20" t="s">
        <v>9</v>
      </c>
      <c r="C17" s="1">
        <v>0.01</v>
      </c>
      <c r="D17" s="2">
        <f t="shared" si="0"/>
        <v>7.0000000000000007E-2</v>
      </c>
      <c r="E17" s="2">
        <v>0.60199999999999998</v>
      </c>
      <c r="F17" s="26">
        <f t="shared" si="17"/>
        <v>7.6</v>
      </c>
      <c r="G17" s="1">
        <v>0</v>
      </c>
      <c r="H17" s="2">
        <f t="shared" si="1"/>
        <v>0</v>
      </c>
      <c r="I17" s="2">
        <v>0.16800000000000001</v>
      </c>
      <c r="J17" s="26" t="e">
        <f t="shared" si="18"/>
        <v>#DIV/0!</v>
      </c>
      <c r="K17" s="1">
        <v>0.06</v>
      </c>
      <c r="L17" s="2">
        <f t="shared" si="2"/>
        <v>0.42</v>
      </c>
      <c r="M17" s="2">
        <v>5.1449999999999996</v>
      </c>
      <c r="N17" s="26">
        <f t="shared" si="19"/>
        <v>11.25</v>
      </c>
      <c r="O17" s="1">
        <v>0.08</v>
      </c>
      <c r="P17" s="2">
        <f t="shared" si="3"/>
        <v>0.56000000000000005</v>
      </c>
      <c r="Q17" s="2">
        <v>6.2089999999999996</v>
      </c>
      <c r="R17" s="26">
        <f t="shared" si="20"/>
        <v>10.087499999999999</v>
      </c>
      <c r="S17" s="1">
        <v>1.4E-2</v>
      </c>
      <c r="T17" s="2">
        <f t="shared" si="4"/>
        <v>9.8000000000000004E-2</v>
      </c>
      <c r="U17" s="2">
        <v>0.49</v>
      </c>
      <c r="V17" s="26">
        <f t="shared" si="21"/>
        <v>4</v>
      </c>
      <c r="W17" s="1">
        <v>0.01</v>
      </c>
      <c r="X17" s="2">
        <f t="shared" si="5"/>
        <v>7.0000000000000007E-2</v>
      </c>
      <c r="Y17" s="2">
        <v>0.32900000000000001</v>
      </c>
      <c r="Z17" s="26">
        <f t="shared" si="22"/>
        <v>3.7</v>
      </c>
      <c r="AA17" s="1">
        <v>0.02</v>
      </c>
      <c r="AB17" s="2">
        <f t="shared" si="6"/>
        <v>0.14000000000000001</v>
      </c>
      <c r="AC17" s="2">
        <v>0.63</v>
      </c>
      <c r="AD17" s="26">
        <f t="shared" si="23"/>
        <v>3.5</v>
      </c>
      <c r="AE17" s="1">
        <v>0.14000000000000001</v>
      </c>
      <c r="AF17" s="2">
        <f t="shared" si="7"/>
        <v>0.98000000000000009</v>
      </c>
      <c r="AG17" s="2">
        <v>2.8839999999999999</v>
      </c>
      <c r="AH17" s="26">
        <f t="shared" si="24"/>
        <v>1.9428571428571426</v>
      </c>
      <c r="AI17" s="1">
        <v>0.11</v>
      </c>
      <c r="AJ17" s="2">
        <f t="shared" si="8"/>
        <v>0.77</v>
      </c>
      <c r="AK17" s="2">
        <v>0.84</v>
      </c>
      <c r="AL17" s="26">
        <f t="shared" si="25"/>
        <v>9.0909090909090828E-2</v>
      </c>
      <c r="AM17" s="1">
        <v>0.03</v>
      </c>
      <c r="AN17" s="2">
        <f t="shared" si="9"/>
        <v>0.21</v>
      </c>
      <c r="AO17" s="2">
        <v>0.58799999999999997</v>
      </c>
      <c r="AP17" s="26">
        <f t="shared" si="26"/>
        <v>1.7999999999999998</v>
      </c>
      <c r="AQ17" s="1">
        <v>0.13</v>
      </c>
      <c r="AR17" s="2">
        <f t="shared" si="10"/>
        <v>0.91</v>
      </c>
      <c r="AS17" s="2">
        <v>1.736</v>
      </c>
      <c r="AT17" s="26">
        <f t="shared" si="27"/>
        <v>0.90769230769230758</v>
      </c>
      <c r="AU17" s="1">
        <v>0.11</v>
      </c>
      <c r="AV17" s="2">
        <f t="shared" si="11"/>
        <v>0.77</v>
      </c>
      <c r="AW17" s="2">
        <v>0.63</v>
      </c>
      <c r="AX17" s="26">
        <f t="shared" si="28"/>
        <v>-0.18181818181818188</v>
      </c>
      <c r="AY17" s="1">
        <v>0.75</v>
      </c>
      <c r="AZ17" s="2">
        <f t="shared" si="12"/>
        <v>5.25</v>
      </c>
      <c r="BA17" s="2">
        <v>3.1920000000000002</v>
      </c>
      <c r="BB17" s="26">
        <f t="shared" si="29"/>
        <v>-0.39200000000000002</v>
      </c>
      <c r="BC17" s="1">
        <v>0.09</v>
      </c>
      <c r="BD17" s="2">
        <f t="shared" si="13"/>
        <v>0.63</v>
      </c>
      <c r="BE17" s="2">
        <v>0.33600000000000002</v>
      </c>
      <c r="BF17" s="26">
        <f t="shared" si="30"/>
        <v>-0.46666666666666667</v>
      </c>
      <c r="BG17" s="1">
        <v>0.12</v>
      </c>
      <c r="BH17" s="2">
        <f t="shared" si="14"/>
        <v>0.84</v>
      </c>
      <c r="BI17" s="2">
        <v>0.54600000000000004</v>
      </c>
      <c r="BJ17" s="26">
        <f t="shared" si="31"/>
        <v>-0.35</v>
      </c>
      <c r="BK17" s="1">
        <v>0.56000000000000005</v>
      </c>
      <c r="BL17" s="2">
        <f t="shared" si="15"/>
        <v>3.9200000000000004</v>
      </c>
      <c r="BM17" s="2">
        <v>2.464</v>
      </c>
      <c r="BN17" s="26">
        <f t="shared" si="32"/>
        <v>-0.37142857142857144</v>
      </c>
      <c r="BO17" s="1">
        <v>1.76</v>
      </c>
      <c r="BP17" s="2">
        <f t="shared" si="16"/>
        <v>12.32</v>
      </c>
      <c r="BQ17" s="2">
        <v>16.884</v>
      </c>
      <c r="BR17" s="26">
        <f t="shared" si="33"/>
        <v>0.37045454545454537</v>
      </c>
    </row>
    <row r="18" spans="2:70" x14ac:dyDescent="0.25">
      <c r="B18" s="20" t="s">
        <v>8</v>
      </c>
      <c r="C18" s="1">
        <v>0.05</v>
      </c>
      <c r="D18" s="2">
        <f t="shared" si="0"/>
        <v>0.35000000000000003</v>
      </c>
      <c r="E18" s="2">
        <v>3.4929999999999999</v>
      </c>
      <c r="F18" s="26">
        <f t="shared" si="17"/>
        <v>8.9799999999999986</v>
      </c>
      <c r="G18" s="1">
        <v>0</v>
      </c>
      <c r="H18" s="2">
        <f t="shared" si="1"/>
        <v>0</v>
      </c>
      <c r="I18" s="2">
        <v>0.434</v>
      </c>
      <c r="J18" s="26" t="e">
        <f t="shared" si="18"/>
        <v>#DIV/0!</v>
      </c>
      <c r="K18" s="1">
        <v>0.12</v>
      </c>
      <c r="L18" s="2">
        <f t="shared" si="2"/>
        <v>0.84</v>
      </c>
      <c r="M18" s="2">
        <v>13.23</v>
      </c>
      <c r="N18" s="26">
        <f t="shared" si="19"/>
        <v>14.750000000000002</v>
      </c>
      <c r="O18" s="1">
        <v>0.17</v>
      </c>
      <c r="P18" s="2">
        <f t="shared" si="3"/>
        <v>1.1900000000000002</v>
      </c>
      <c r="Q18" s="2">
        <v>15.974</v>
      </c>
      <c r="R18" s="26">
        <f t="shared" si="20"/>
        <v>12.423529411764704</v>
      </c>
      <c r="S18" s="1">
        <v>0.02</v>
      </c>
      <c r="T18" s="2">
        <f t="shared" si="4"/>
        <v>0.14000000000000001</v>
      </c>
      <c r="U18" s="2">
        <v>0.86099999999999999</v>
      </c>
      <c r="V18" s="26">
        <f t="shared" si="21"/>
        <v>5.1499999999999995</v>
      </c>
      <c r="W18" s="1">
        <v>0.1</v>
      </c>
      <c r="X18" s="2">
        <f t="shared" si="5"/>
        <v>0.70000000000000007</v>
      </c>
      <c r="Y18" s="2">
        <v>2.9609999999999999</v>
      </c>
      <c r="Z18" s="26">
        <f t="shared" si="22"/>
        <v>3.2299999999999995</v>
      </c>
      <c r="AA18" s="1">
        <v>7.0000000000000007E-2</v>
      </c>
      <c r="AB18" s="2">
        <f t="shared" si="6"/>
        <v>0.49000000000000005</v>
      </c>
      <c r="AC18" s="2">
        <v>2.863</v>
      </c>
      <c r="AD18" s="26">
        <f t="shared" si="23"/>
        <v>4.8428571428571425</v>
      </c>
      <c r="AE18" s="1">
        <v>0.16</v>
      </c>
      <c r="AF18" s="2">
        <f t="shared" si="7"/>
        <v>1.1200000000000001</v>
      </c>
      <c r="AG18" s="2">
        <v>4.1719999999999997</v>
      </c>
      <c r="AH18" s="26">
        <f t="shared" si="24"/>
        <v>2.7249999999999992</v>
      </c>
      <c r="AI18" s="1">
        <v>0.19</v>
      </c>
      <c r="AJ18" s="2">
        <f t="shared" si="8"/>
        <v>1.33</v>
      </c>
      <c r="AK18" s="2">
        <v>1.9319999999999999</v>
      </c>
      <c r="AL18" s="26">
        <f t="shared" si="25"/>
        <v>0.45263157894736827</v>
      </c>
      <c r="AM18" s="1">
        <v>0.09</v>
      </c>
      <c r="AN18" s="2">
        <f t="shared" si="9"/>
        <v>0.63</v>
      </c>
      <c r="AO18" s="2">
        <v>2.0790000000000002</v>
      </c>
      <c r="AP18" s="26">
        <f t="shared" si="26"/>
        <v>2.3000000000000003</v>
      </c>
      <c r="AQ18" s="1">
        <v>0.47</v>
      </c>
      <c r="AR18" s="2">
        <f t="shared" si="10"/>
        <v>3.29</v>
      </c>
      <c r="AS18" s="2">
        <v>7.84</v>
      </c>
      <c r="AT18" s="26">
        <f t="shared" si="27"/>
        <v>1.3829787234042552</v>
      </c>
      <c r="AU18" s="1">
        <v>0.13</v>
      </c>
      <c r="AV18" s="2">
        <f t="shared" si="11"/>
        <v>0.91</v>
      </c>
      <c r="AW18" s="2">
        <v>0.98</v>
      </c>
      <c r="AX18" s="26">
        <f t="shared" si="28"/>
        <v>7.6923076923076872E-2</v>
      </c>
      <c r="AY18" s="1">
        <v>1.54</v>
      </c>
      <c r="AZ18" s="2">
        <f t="shared" si="12"/>
        <v>10.780000000000001</v>
      </c>
      <c r="BA18" s="2">
        <v>8.5470000000000006</v>
      </c>
      <c r="BB18" s="26">
        <f t="shared" si="29"/>
        <v>-0.20714285714285718</v>
      </c>
      <c r="BC18" s="1">
        <v>0.19</v>
      </c>
      <c r="BD18" s="2">
        <f t="shared" si="13"/>
        <v>1.33</v>
      </c>
      <c r="BE18" s="2">
        <v>0.92400000000000004</v>
      </c>
      <c r="BF18" s="26">
        <f t="shared" si="30"/>
        <v>-0.30526315789473679</v>
      </c>
      <c r="BG18" s="1">
        <v>0.27</v>
      </c>
      <c r="BH18" s="2">
        <f t="shared" si="14"/>
        <v>1.8900000000000001</v>
      </c>
      <c r="BI18" s="2">
        <v>1.5740000000000001</v>
      </c>
      <c r="BJ18" s="26">
        <f t="shared" si="31"/>
        <v>-0.16719576719576723</v>
      </c>
      <c r="BK18" s="1">
        <v>0.98</v>
      </c>
      <c r="BL18" s="2">
        <f t="shared" si="15"/>
        <v>6.8599999999999994</v>
      </c>
      <c r="BM18" s="2">
        <v>5.5860000000000003</v>
      </c>
      <c r="BN18" s="26">
        <f t="shared" si="32"/>
        <v>-0.18571428571428561</v>
      </c>
      <c r="BO18" s="1">
        <v>2.79</v>
      </c>
      <c r="BP18" s="2">
        <f t="shared" si="16"/>
        <v>19.53</v>
      </c>
      <c r="BQ18" s="2">
        <v>17.157</v>
      </c>
      <c r="BR18" s="26">
        <f t="shared" si="33"/>
        <v>-0.12150537634408609</v>
      </c>
    </row>
    <row r="19" spans="2:70" x14ac:dyDescent="0.25">
      <c r="B19" s="20" t="s">
        <v>10</v>
      </c>
      <c r="C19" s="1">
        <v>5.0000000000000001E-3</v>
      </c>
      <c r="D19" s="2">
        <f t="shared" si="0"/>
        <v>3.5000000000000003E-2</v>
      </c>
      <c r="E19" s="2">
        <v>0.17100000000000001</v>
      </c>
      <c r="F19" s="26">
        <f t="shared" si="17"/>
        <v>3.8857142857142852</v>
      </c>
      <c r="G19" s="1">
        <v>6.0000000000000001E-3</v>
      </c>
      <c r="H19" s="2">
        <f t="shared" si="1"/>
        <v>4.2000000000000003E-2</v>
      </c>
      <c r="I19" s="2">
        <v>8.9999999999999993E-3</v>
      </c>
      <c r="J19" s="26">
        <f t="shared" si="18"/>
        <v>-0.78571428571428581</v>
      </c>
      <c r="K19" s="1">
        <v>9.0999999999999998E-2</v>
      </c>
      <c r="L19" s="2">
        <f t="shared" si="2"/>
        <v>0.63700000000000001</v>
      </c>
      <c r="M19" s="2">
        <v>0.96299999999999997</v>
      </c>
      <c r="N19" s="26">
        <f t="shared" si="19"/>
        <v>0.51177394034536894</v>
      </c>
      <c r="O19" s="1">
        <v>3.9E-2</v>
      </c>
      <c r="P19" s="2">
        <f t="shared" si="3"/>
        <v>0.27300000000000002</v>
      </c>
      <c r="Q19" s="2">
        <v>0.34399999999999997</v>
      </c>
      <c r="R19" s="26">
        <f t="shared" si="20"/>
        <v>0.26007326007325982</v>
      </c>
      <c r="S19" s="1">
        <v>4.0000000000000001E-3</v>
      </c>
      <c r="T19" s="2">
        <f t="shared" si="4"/>
        <v>2.8000000000000001E-2</v>
      </c>
      <c r="U19" s="2">
        <v>3.5999999999999997E-2</v>
      </c>
      <c r="V19" s="26">
        <f t="shared" si="21"/>
        <v>0.28571428571428559</v>
      </c>
      <c r="W19" s="1">
        <v>1.7000000000000001E-2</v>
      </c>
      <c r="X19" s="2">
        <f t="shared" si="5"/>
        <v>0.11900000000000001</v>
      </c>
      <c r="Y19" s="2">
        <v>0.16600000000000001</v>
      </c>
      <c r="Z19" s="26">
        <f t="shared" si="22"/>
        <v>0.39495798319327724</v>
      </c>
      <c r="AA19" s="1">
        <v>7.0000000000000001E-3</v>
      </c>
      <c r="AB19" s="2">
        <f t="shared" si="6"/>
        <v>4.9000000000000002E-2</v>
      </c>
      <c r="AC19" s="2">
        <v>3.5000000000000003E-2</v>
      </c>
      <c r="AD19" s="26">
        <f t="shared" si="23"/>
        <v>-0.2857142857142857</v>
      </c>
      <c r="AE19" s="1">
        <v>1.7000000000000001E-2</v>
      </c>
      <c r="AF19" s="2">
        <f t="shared" si="7"/>
        <v>0.11900000000000001</v>
      </c>
      <c r="AG19" s="2">
        <v>0.19400000000000001</v>
      </c>
      <c r="AH19" s="26">
        <f t="shared" si="24"/>
        <v>0.63025210084033612</v>
      </c>
      <c r="AI19" s="1">
        <v>3.0000000000000001E-3</v>
      </c>
      <c r="AJ19" s="2">
        <f t="shared" si="8"/>
        <v>2.1000000000000001E-2</v>
      </c>
      <c r="AK19" s="2">
        <v>0.113</v>
      </c>
      <c r="AL19" s="26">
        <f t="shared" si="25"/>
        <v>4.3809523809523805</v>
      </c>
      <c r="AM19" s="1">
        <v>6.0999999999999999E-2</v>
      </c>
      <c r="AN19" s="2">
        <f t="shared" si="9"/>
        <v>0.42699999999999999</v>
      </c>
      <c r="AO19" s="2">
        <v>4.5999999999999999E-2</v>
      </c>
      <c r="AP19" s="26">
        <f t="shared" si="26"/>
        <v>-0.89227166276346603</v>
      </c>
      <c r="AQ19" s="1">
        <v>5.8999999999999997E-2</v>
      </c>
      <c r="AR19" s="2">
        <f t="shared" si="10"/>
        <v>0.41299999999999998</v>
      </c>
      <c r="AS19" s="2">
        <v>1.756</v>
      </c>
      <c r="AT19" s="26">
        <f t="shared" si="27"/>
        <v>3.2518159806295399</v>
      </c>
      <c r="AU19" s="1">
        <v>6.0000000000000001E-3</v>
      </c>
      <c r="AV19" s="2">
        <f t="shared" si="11"/>
        <v>4.2000000000000003E-2</v>
      </c>
      <c r="AW19" s="2">
        <v>0.21199999999999999</v>
      </c>
      <c r="AX19" s="26">
        <f t="shared" si="28"/>
        <v>4.0476190476190474</v>
      </c>
      <c r="AY19" s="1">
        <v>0.14000000000000001</v>
      </c>
      <c r="AZ19" s="2">
        <f t="shared" si="12"/>
        <v>0.98000000000000009</v>
      </c>
      <c r="BA19" s="2">
        <v>1.4450000000000001</v>
      </c>
      <c r="BB19" s="26">
        <f t="shared" si="29"/>
        <v>0.47448979591836737</v>
      </c>
      <c r="BC19" s="1">
        <v>1.9E-2</v>
      </c>
      <c r="BD19" s="2">
        <f t="shared" si="13"/>
        <v>0.13300000000000001</v>
      </c>
      <c r="BE19" s="2">
        <v>0.218</v>
      </c>
      <c r="BF19" s="26">
        <f t="shared" si="30"/>
        <v>0.63909774436090205</v>
      </c>
      <c r="BG19" s="1">
        <v>3.0000000000000001E-3</v>
      </c>
      <c r="BH19" s="2">
        <f t="shared" si="14"/>
        <v>2.1000000000000001E-2</v>
      </c>
      <c r="BI19" s="2">
        <v>4.7E-2</v>
      </c>
      <c r="BJ19" s="26">
        <f t="shared" si="31"/>
        <v>1.2380952380952381</v>
      </c>
      <c r="BK19" s="1">
        <v>0.753</v>
      </c>
      <c r="BL19" s="2">
        <f t="shared" si="15"/>
        <v>5.2709999999999999</v>
      </c>
      <c r="BM19" s="2">
        <v>17.54</v>
      </c>
      <c r="BN19" s="26">
        <f t="shared" si="32"/>
        <v>2.3276418136975905</v>
      </c>
      <c r="BO19" s="1">
        <v>0.105</v>
      </c>
      <c r="BP19" s="2">
        <f t="shared" si="16"/>
        <v>0.73499999999999999</v>
      </c>
      <c r="BQ19" s="2">
        <v>0.73799999999999999</v>
      </c>
      <c r="BR19" s="26">
        <f t="shared" si="33"/>
        <v>4.0816326530612734E-3</v>
      </c>
    </row>
    <row r="20" spans="2:70" ht="15.75" thickBot="1" x14ac:dyDescent="0.3">
      <c r="B20" s="21" t="s">
        <v>34</v>
      </c>
      <c r="C20" s="3">
        <f>C13+C14+C15+C16+C17+C18+C19</f>
        <v>0.13800000000000001</v>
      </c>
      <c r="D20" s="4">
        <f>C20*7</f>
        <v>0.96600000000000008</v>
      </c>
      <c r="E20" s="4">
        <f>E13+E14+E15+E16+E17+E18+E19</f>
        <v>6.72</v>
      </c>
      <c r="F20" s="27">
        <f t="shared" si="17"/>
        <v>5.9565217391304337</v>
      </c>
      <c r="G20" s="3">
        <f>G13+G14+G15+G16+G17+G18+G19</f>
        <v>7.0000000000000001E-3</v>
      </c>
      <c r="H20" s="4">
        <f>G20*7</f>
        <v>4.9000000000000002E-2</v>
      </c>
      <c r="I20" s="4">
        <f>I13+I14+I15+I16+I17+I18+I19</f>
        <v>2.2769999999999997</v>
      </c>
      <c r="J20" s="27">
        <f t="shared" si="18"/>
        <v>45.469387755102034</v>
      </c>
      <c r="K20" s="3">
        <f>K13+K14+K15+K16+K17+K18+K19</f>
        <v>0.79500000000000004</v>
      </c>
      <c r="L20" s="4">
        <f>K20*7</f>
        <v>5.5650000000000004</v>
      </c>
      <c r="M20" s="4">
        <f>M13+M14+M15+M16+M17+M18+M19</f>
        <v>45.75</v>
      </c>
      <c r="N20" s="27">
        <f t="shared" si="19"/>
        <v>7.2210242587601066</v>
      </c>
      <c r="O20" s="3">
        <f>O13+O14+O15+O16+O17+O18+O19</f>
        <v>1.6129999999999998</v>
      </c>
      <c r="P20" s="4">
        <f>O20*7</f>
        <v>11.290999999999999</v>
      </c>
      <c r="Q20" s="4">
        <f>Q13+Q14+Q15+Q16+Q17+Q18+Q19</f>
        <v>74.584999999999994</v>
      </c>
      <c r="R20" s="27">
        <f t="shared" si="20"/>
        <v>5.6057036577805333</v>
      </c>
      <c r="S20" s="3">
        <f>S13+S14+S15+S16+S17+S18+S19</f>
        <v>9.6000000000000016E-2</v>
      </c>
      <c r="T20" s="4">
        <f>S20*7</f>
        <v>0.67200000000000015</v>
      </c>
      <c r="U20" s="4">
        <f>U13+U14+U15+U16+U17+U18+U19</f>
        <v>2.2010000000000001</v>
      </c>
      <c r="V20" s="27">
        <f t="shared" si="21"/>
        <v>2.2752976190476186</v>
      </c>
      <c r="W20" s="3">
        <f>W13+W14+W15+W16+W17+W18+W19</f>
        <v>0.36199999999999999</v>
      </c>
      <c r="X20" s="4">
        <f>W20*7</f>
        <v>2.5339999999999998</v>
      </c>
      <c r="Y20" s="4">
        <f>Y13+Y14+Y15+Y16+Y17+Y18+Y19</f>
        <v>6.73</v>
      </c>
      <c r="Z20" s="27">
        <f t="shared" si="22"/>
        <v>1.6558800315706397</v>
      </c>
      <c r="AA20" s="3">
        <f>AA13+AA14+AA15+AA16+AA17+AA18+AA19</f>
        <v>0.28600000000000003</v>
      </c>
      <c r="AB20" s="4">
        <f>AA20*7</f>
        <v>2.0020000000000002</v>
      </c>
      <c r="AC20" s="4">
        <f>AC13+AC14+AC15+AC16+AC17+AC18+AC19</f>
        <v>6.5980000000000008</v>
      </c>
      <c r="AD20" s="27">
        <f t="shared" si="23"/>
        <v>2.2957042957042959</v>
      </c>
      <c r="AE20" s="3">
        <f>AE13+AE14+AE15+AE16+AE17+AE18+AE19</f>
        <v>1.2230000000000001</v>
      </c>
      <c r="AF20" s="4">
        <f>AE20*7</f>
        <v>8.5609999999999999</v>
      </c>
      <c r="AG20" s="4">
        <f>AG13+AG14+AG15+AG16+AG17+AG18+AG19</f>
        <v>18.936</v>
      </c>
      <c r="AH20" s="27">
        <f t="shared" si="24"/>
        <v>1.211891134213293</v>
      </c>
      <c r="AI20" s="3">
        <f>AI13+AI14+AI15+AI16+AI17+AI18+AI19</f>
        <v>0.65800000000000003</v>
      </c>
      <c r="AJ20" s="4">
        <f>AI20*7</f>
        <v>4.6059999999999999</v>
      </c>
      <c r="AK20" s="4">
        <f>AK13+AK14+AK15+AK16+AK17+AK18+AK19</f>
        <v>4.5920000000000005</v>
      </c>
      <c r="AL20" s="27">
        <f t="shared" si="25"/>
        <v>-3.0395136778114118E-3</v>
      </c>
      <c r="AM20" s="3">
        <f>AM13+AM14+AM15+AM16+AM17+AM18+AM19</f>
        <v>0.311</v>
      </c>
      <c r="AN20" s="4">
        <f>AM20*7</f>
        <v>2.177</v>
      </c>
      <c r="AO20" s="4">
        <f>AO13+AO14+AO15+AO16+AO17+AO18+AO19</f>
        <v>5.9160000000000013</v>
      </c>
      <c r="AP20" s="27">
        <f t="shared" si="26"/>
        <v>1.7175011483693159</v>
      </c>
      <c r="AQ20" s="3">
        <f>AQ13+AQ14+AQ15+AQ16+AQ17+AQ18+AQ19</f>
        <v>1.5429999999999999</v>
      </c>
      <c r="AR20" s="4">
        <f>AQ20*7</f>
        <v>10.801</v>
      </c>
      <c r="AS20" s="4">
        <f>AS13+AS14+AS15+AS16+AS17+AS18+AS19</f>
        <v>19.39</v>
      </c>
      <c r="AT20" s="27">
        <f t="shared" si="27"/>
        <v>0.79520414776409587</v>
      </c>
      <c r="AU20" s="3">
        <f>AU13+AU14+AU15+AU16+AU17+AU18+AU19</f>
        <v>0.53400000000000003</v>
      </c>
      <c r="AV20" s="4">
        <f>AU20*7</f>
        <v>3.7380000000000004</v>
      </c>
      <c r="AW20" s="4">
        <f>AW13+AW14+AW15+AW16+AW17+AW18+AW19</f>
        <v>3.3430000000000004</v>
      </c>
      <c r="AX20" s="27">
        <f t="shared" si="28"/>
        <v>-0.10567148207597643</v>
      </c>
      <c r="AY20" s="3">
        <f>AY13+AY14+AY15+AY16+AY17+AY18+AY19</f>
        <v>3.5820000000000003</v>
      </c>
      <c r="AZ20" s="4">
        <f>AY20*7</f>
        <v>25.074000000000002</v>
      </c>
      <c r="BA20" s="4">
        <f>BA13+BA14+BA15+BA16+BA17+BA18+BA19</f>
        <v>17.947000000000003</v>
      </c>
      <c r="BB20" s="27">
        <f t="shared" si="29"/>
        <v>-0.28423865358538725</v>
      </c>
      <c r="BC20" s="3">
        <f>BC13+BC14+BC15+BC16+BC17+BC18+BC19</f>
        <v>0.53199999999999992</v>
      </c>
      <c r="BD20" s="4">
        <f>BC20*7</f>
        <v>3.7239999999999993</v>
      </c>
      <c r="BE20" s="4">
        <f>BE13+BE14+BE15+BE16+BE17+BE18+BE19</f>
        <v>2.6120000000000001</v>
      </c>
      <c r="BF20" s="27">
        <f t="shared" si="30"/>
        <v>-0.29860365198711047</v>
      </c>
      <c r="BG20" s="3">
        <f>BG13+BG14+BG15+BG16+BG17+BG18+BG19</f>
        <v>0.66700000000000004</v>
      </c>
      <c r="BH20" s="4">
        <f>BG20*7</f>
        <v>4.6690000000000005</v>
      </c>
      <c r="BI20" s="4">
        <f>BI13+BI14+BI15+BI16+BI17+BI18+BI19</f>
        <v>3.4830000000000001</v>
      </c>
      <c r="BJ20" s="27">
        <f t="shared" si="31"/>
        <v>-0.25401584921824805</v>
      </c>
      <c r="BK20" s="3">
        <f>BK13+BK14+BK15+BK16+BK17+BK18+BK19</f>
        <v>4.1550000000000002</v>
      </c>
      <c r="BL20" s="4">
        <f>BK20*7</f>
        <v>29.085000000000001</v>
      </c>
      <c r="BM20" s="4">
        <f>BM13+BM14+BM15+BM16+BM17+BM18+BM19</f>
        <v>33.280999999999999</v>
      </c>
      <c r="BN20" s="27">
        <f t="shared" si="32"/>
        <v>0.14426680419460203</v>
      </c>
      <c r="BO20" s="3">
        <f>BO13+BO14+BO15+BO16+BO17+BO18+BO19</f>
        <v>10.59</v>
      </c>
      <c r="BP20" s="4">
        <f>BO20*7</f>
        <v>74.13</v>
      </c>
      <c r="BQ20" s="4">
        <f>BQ13+BQ14+BQ15+BQ16+BQ17+BQ18+BQ19</f>
        <v>70.911000000000001</v>
      </c>
      <c r="BR20" s="27">
        <f t="shared" si="33"/>
        <v>-4.3423715095103121E-2</v>
      </c>
    </row>
    <row r="21" spans="2:70" ht="15.75" thickBot="1" x14ac:dyDescent="0.3">
      <c r="B21" s="16" t="s">
        <v>504</v>
      </c>
      <c r="C21" s="17"/>
      <c r="D21" s="18">
        <f>D20/D12</f>
        <v>0.47098976109215029</v>
      </c>
      <c r="E21" s="18">
        <f>E20/E12</f>
        <v>2.5329815303430077</v>
      </c>
      <c r="F21" s="28">
        <f>E21/D21-1</f>
        <v>4.3779970173224712</v>
      </c>
      <c r="G21" s="17"/>
      <c r="H21" s="18">
        <f>H20/H12</f>
        <v>0.30434782608695654</v>
      </c>
      <c r="I21" s="18">
        <f>I20/I12</f>
        <v>1.0392514833409399</v>
      </c>
      <c r="J21" s="28">
        <f>I21/H21-1</f>
        <v>2.4146834452630879</v>
      </c>
      <c r="K21" s="17"/>
      <c r="L21" s="18">
        <f>L20/L12</f>
        <v>0.81790123456790131</v>
      </c>
      <c r="M21" s="18">
        <f>M20/M12</f>
        <v>0.88571815770623197</v>
      </c>
      <c r="N21" s="28">
        <f>M21/L21-1</f>
        <v>8.2915785271015618E-2</v>
      </c>
      <c r="O21" s="17"/>
      <c r="P21" s="18">
        <f>P20/P12</f>
        <v>0.60321615557217645</v>
      </c>
      <c r="Q21" s="18">
        <f>Q20/Q12</f>
        <v>1.0455303699342555</v>
      </c>
      <c r="R21" s="28">
        <f>Q21/P21-1</f>
        <v>0.73325989411295689</v>
      </c>
      <c r="S21" s="17"/>
      <c r="T21" s="18">
        <f>T20/T12</f>
        <v>2.4000000000000004</v>
      </c>
      <c r="U21" s="18">
        <f>U20/U12</f>
        <v>2.4758155230596177</v>
      </c>
      <c r="V21" s="28">
        <f t="shared" si="21"/>
        <v>3.1589801274840568E-2</v>
      </c>
      <c r="W21" s="17"/>
      <c r="X21" s="18">
        <f>X20/X12</f>
        <v>1.6306306306306304</v>
      </c>
      <c r="Y21" s="18">
        <f>Y20/Y12</f>
        <v>1.5093070195111014</v>
      </c>
      <c r="Z21" s="28">
        <f>Y21/X21-1</f>
        <v>-7.4402877537390721E-2</v>
      </c>
      <c r="AA21" s="17"/>
      <c r="AB21" s="18">
        <f>AB20/AB12</f>
        <v>1.0592592592592593</v>
      </c>
      <c r="AC21" s="18">
        <f>AC20/AC12</f>
        <v>1.5709523809523811</v>
      </c>
      <c r="AD21" s="28">
        <f>AC21/AB21-1</f>
        <v>0.48306693306693305</v>
      </c>
      <c r="AE21" s="17"/>
      <c r="AF21" s="18">
        <f>AF20/AF12</f>
        <v>0.66575939031028852</v>
      </c>
      <c r="AG21" s="18">
        <f>AG20/AG12</f>
        <v>1.1192150836337844</v>
      </c>
      <c r="AH21" s="28">
        <f>AG21/AF21-1</f>
        <v>0.68111047312776929</v>
      </c>
      <c r="AI21" s="17"/>
      <c r="AJ21" s="18">
        <f>AJ20/AJ12</f>
        <v>0.9820895522388059</v>
      </c>
      <c r="AK21" s="18">
        <f>AK20/AK12</f>
        <v>1.4291938997821352</v>
      </c>
      <c r="AL21" s="28">
        <f>AK21/AJ21-1</f>
        <v>0.45525822622193113</v>
      </c>
      <c r="AM21" s="17"/>
      <c r="AN21" s="18">
        <f>AN20/AN12</f>
        <v>0.30282375851996107</v>
      </c>
      <c r="AO21" s="18">
        <f>AO20/AO12</f>
        <v>1.1076577419958813</v>
      </c>
      <c r="AP21" s="28">
        <f>AO21/AN21-1</f>
        <v>2.6577636689060129</v>
      </c>
      <c r="AQ21" s="17"/>
      <c r="AR21" s="18">
        <f>AR20/AR12</f>
        <v>1.4040036396724296</v>
      </c>
      <c r="AS21" s="18">
        <f>AS20/AS12</f>
        <v>1.9589816124469588</v>
      </c>
      <c r="AT21" s="28">
        <f t="shared" si="27"/>
        <v>0.39528243167803478</v>
      </c>
      <c r="AU21" s="17"/>
      <c r="AV21" s="18">
        <f>AV20/AV12</f>
        <v>1.9777777777777779</v>
      </c>
      <c r="AW21" s="18">
        <f>AW20/AW12</f>
        <v>0.95296465222348925</v>
      </c>
      <c r="AX21" s="28">
        <f>AW21/AV21-1</f>
        <v>-0.51816393988699982</v>
      </c>
      <c r="AY21" s="17"/>
      <c r="AZ21" s="18">
        <f>AZ20/AZ12</f>
        <v>0.91168236192415375</v>
      </c>
      <c r="BA21" s="18">
        <f>BA20/BA12</f>
        <v>0.81729586957511735</v>
      </c>
      <c r="BB21" s="28">
        <f>BA21/AZ21-1</f>
        <v>-0.10353001910646675</v>
      </c>
      <c r="BC21" s="17"/>
      <c r="BD21" s="18">
        <f>BD20/BD12</f>
        <v>1.4074074074074072</v>
      </c>
      <c r="BE21" s="18">
        <f>BE20/BE12</f>
        <v>0.75534991324465006</v>
      </c>
      <c r="BF21" s="28">
        <f>BE21/BD21-1</f>
        <v>-0.46330400901038016</v>
      </c>
      <c r="BG21" s="17"/>
      <c r="BH21" s="18">
        <f>BH20/BH12</f>
        <v>0.42215189873417724</v>
      </c>
      <c r="BI21" s="18">
        <f>BI20/BI12</f>
        <v>0.49657827202737381</v>
      </c>
      <c r="BJ21" s="28">
        <f>BI21/BH21-1</f>
        <v>0.17630235352811185</v>
      </c>
      <c r="BK21" s="17"/>
      <c r="BL21" s="18">
        <f>BL20/BL12</f>
        <v>0.82065968793205624</v>
      </c>
      <c r="BM21" s="18">
        <f>BM20/BM12</f>
        <v>0.96380064290058187</v>
      </c>
      <c r="BN21" s="28">
        <f>BM21/BL21-1</f>
        <v>0.17442181829257408</v>
      </c>
      <c r="BO21" s="17"/>
      <c r="BP21" s="18">
        <f>BP20/BP12</f>
        <v>1.1324991979467434</v>
      </c>
      <c r="BQ21" s="18">
        <f>BQ20/BQ12</f>
        <v>1.1357935707077988</v>
      </c>
      <c r="BR21" s="28">
        <f t="shared" si="33"/>
        <v>2.9089404805127117E-3</v>
      </c>
    </row>
  </sheetData>
  <mergeCells count="119">
    <mergeCell ref="BC8:BD8"/>
    <mergeCell ref="AE2:AH2"/>
    <mergeCell ref="AE3:AF3"/>
    <mergeCell ref="AG3:AH3"/>
    <mergeCell ref="AE5:AF5"/>
    <mergeCell ref="AE6:AF6"/>
    <mergeCell ref="AE7:AF7"/>
    <mergeCell ref="AE8:AF8"/>
    <mergeCell ref="BC2:BF2"/>
    <mergeCell ref="G3:H3"/>
    <mergeCell ref="I3:J3"/>
    <mergeCell ref="G5:H5"/>
    <mergeCell ref="G6:H6"/>
    <mergeCell ref="G7:H7"/>
    <mergeCell ref="AM8:AN8"/>
    <mergeCell ref="AA2:AD2"/>
    <mergeCell ref="AA3:AB3"/>
    <mergeCell ref="AC3:AD3"/>
    <mergeCell ref="AA5:AB5"/>
    <mergeCell ref="AA6:AB6"/>
    <mergeCell ref="AA7:AB7"/>
    <mergeCell ref="AA8:AB8"/>
    <mergeCell ref="AM2:AP2"/>
    <mergeCell ref="AM3:AN3"/>
    <mergeCell ref="AO3:AP3"/>
    <mergeCell ref="AM5:AN5"/>
    <mergeCell ref="AM6:AN6"/>
    <mergeCell ref="AM7:AN7"/>
    <mergeCell ref="K8:L8"/>
    <mergeCell ref="O2:R2"/>
    <mergeCell ref="O3:P3"/>
    <mergeCell ref="W8:X8"/>
    <mergeCell ref="K7:L7"/>
    <mergeCell ref="K6:L6"/>
    <mergeCell ref="C2:F2"/>
    <mergeCell ref="C3:D3"/>
    <mergeCell ref="E3:F3"/>
    <mergeCell ref="C5:D5"/>
    <mergeCell ref="C6:D6"/>
    <mergeCell ref="C7:D7"/>
    <mergeCell ref="C8:D8"/>
    <mergeCell ref="W2:Z2"/>
    <mergeCell ref="W3:X3"/>
    <mergeCell ref="Y3:Z3"/>
    <mergeCell ref="W5:X5"/>
    <mergeCell ref="W6:X6"/>
    <mergeCell ref="W7:X7"/>
    <mergeCell ref="G8:H8"/>
    <mergeCell ref="Q3:R3"/>
    <mergeCell ref="O5:P5"/>
    <mergeCell ref="O6:P6"/>
    <mergeCell ref="O7:P7"/>
    <mergeCell ref="O8:P8"/>
    <mergeCell ref="K2:N2"/>
    <mergeCell ref="K3:L3"/>
    <mergeCell ref="M3:N3"/>
    <mergeCell ref="K5:L5"/>
    <mergeCell ref="G2:J2"/>
    <mergeCell ref="BO8:BP8"/>
    <mergeCell ref="S2:V2"/>
    <mergeCell ref="S3:T3"/>
    <mergeCell ref="U3:V3"/>
    <mergeCell ref="S5:T5"/>
    <mergeCell ref="S6:T6"/>
    <mergeCell ref="S7:T7"/>
    <mergeCell ref="S8:T8"/>
    <mergeCell ref="BO2:BR2"/>
    <mergeCell ref="BO3:BP3"/>
    <mergeCell ref="BQ3:BR3"/>
    <mergeCell ref="BO5:BP5"/>
    <mergeCell ref="BO6:BP6"/>
    <mergeCell ref="AQ8:AR8"/>
    <mergeCell ref="AY2:BB2"/>
    <mergeCell ref="AY3:AZ3"/>
    <mergeCell ref="BA3:BB3"/>
    <mergeCell ref="BK2:BN2"/>
    <mergeCell ref="BK3:BL3"/>
    <mergeCell ref="BM3:BN3"/>
    <mergeCell ref="BK5:BL5"/>
    <mergeCell ref="BK6:BL6"/>
    <mergeCell ref="BK7:BL7"/>
    <mergeCell ref="BK8:BL8"/>
    <mergeCell ref="AQ2:AT2"/>
    <mergeCell ref="AQ3:AR3"/>
    <mergeCell ref="AI2:AL2"/>
    <mergeCell ref="AI3:AJ3"/>
    <mergeCell ref="AK3:AL3"/>
    <mergeCell ref="AI5:AJ5"/>
    <mergeCell ref="AI6:AJ6"/>
    <mergeCell ref="AI7:AJ7"/>
    <mergeCell ref="AU2:AX2"/>
    <mergeCell ref="AY8:AZ8"/>
    <mergeCell ref="BG8:BH8"/>
    <mergeCell ref="BG2:BJ2"/>
    <mergeCell ref="BG3:BH3"/>
    <mergeCell ref="BI3:BJ3"/>
    <mergeCell ref="BG5:BH5"/>
    <mergeCell ref="BG6:BH6"/>
    <mergeCell ref="BG7:BH7"/>
    <mergeCell ref="AU8:AV8"/>
    <mergeCell ref="AI8:AJ8"/>
    <mergeCell ref="AS3:AT3"/>
    <mergeCell ref="AQ5:AR5"/>
    <mergeCell ref="AQ6:AR6"/>
    <mergeCell ref="AQ7:AR7"/>
    <mergeCell ref="BO7:BP7"/>
    <mergeCell ref="AU3:AV3"/>
    <mergeCell ref="AW3:AX3"/>
    <mergeCell ref="AU5:AV5"/>
    <mergeCell ref="AU6:AV6"/>
    <mergeCell ref="AU7:AV7"/>
    <mergeCell ref="BC3:BD3"/>
    <mergeCell ref="BE3:BF3"/>
    <mergeCell ref="BC5:BD5"/>
    <mergeCell ref="BC6:BD6"/>
    <mergeCell ref="BC7:BD7"/>
    <mergeCell ref="AY5:AZ5"/>
    <mergeCell ref="AY6:AZ6"/>
    <mergeCell ref="AY7:AZ7"/>
  </mergeCells>
  <conditionalFormatting sqref="D21:E21">
    <cfRule type="cellIs" dxfId="33" priority="34" operator="greaterThan">
      <formula>1</formula>
    </cfRule>
    <cfRule type="cellIs" dxfId="32" priority="33" operator="lessThan">
      <formula>1</formula>
    </cfRule>
  </conditionalFormatting>
  <conditionalFormatting sqref="H21:I21">
    <cfRule type="cellIs" dxfId="31" priority="32" operator="greaterThan">
      <formula>1</formula>
    </cfRule>
    <cfRule type="cellIs" dxfId="30" priority="31" operator="lessThan">
      <formula>1</formula>
    </cfRule>
  </conditionalFormatting>
  <conditionalFormatting sqref="L21:M21">
    <cfRule type="cellIs" dxfId="29" priority="30" operator="greaterThan">
      <formula>1</formula>
    </cfRule>
    <cfRule type="cellIs" dxfId="28" priority="29" operator="lessThan">
      <formula>1</formula>
    </cfRule>
  </conditionalFormatting>
  <conditionalFormatting sqref="P21:Q21">
    <cfRule type="cellIs" dxfId="27" priority="28" operator="greaterThan">
      <formula>1</formula>
    </cfRule>
    <cfRule type="cellIs" dxfId="26" priority="27" operator="lessThan">
      <formula>1</formula>
    </cfRule>
  </conditionalFormatting>
  <conditionalFormatting sqref="T21:U21">
    <cfRule type="cellIs" dxfId="25" priority="26" operator="greaterThan">
      <formula>1</formula>
    </cfRule>
    <cfRule type="cellIs" dxfId="24" priority="25" operator="lessThan">
      <formula>1</formula>
    </cfRule>
  </conditionalFormatting>
  <conditionalFormatting sqref="X21:Y21">
    <cfRule type="cellIs" dxfId="23" priority="24" operator="greaterThan">
      <formula>1</formula>
    </cfRule>
    <cfRule type="cellIs" dxfId="22" priority="23" operator="lessThan">
      <formula>1</formula>
    </cfRule>
  </conditionalFormatting>
  <conditionalFormatting sqref="AB21:AC21">
    <cfRule type="cellIs" dxfId="21" priority="22" operator="greaterThan">
      <formula>1</formula>
    </cfRule>
    <cfRule type="cellIs" dxfId="20" priority="21" operator="lessThan">
      <formula>1</formula>
    </cfRule>
  </conditionalFormatting>
  <conditionalFormatting sqref="AF21:AG21">
    <cfRule type="cellIs" dxfId="19" priority="20" operator="greaterThan">
      <formula>1</formula>
    </cfRule>
    <cfRule type="cellIs" dxfId="18" priority="19" operator="lessThan">
      <formula>1</formula>
    </cfRule>
  </conditionalFormatting>
  <conditionalFormatting sqref="AJ21:AK21">
    <cfRule type="cellIs" dxfId="17" priority="17" operator="lessThan">
      <formula>1</formula>
    </cfRule>
    <cfRule type="cellIs" dxfId="16" priority="18" operator="greaterThan">
      <formula>1</formula>
    </cfRule>
  </conditionalFormatting>
  <conditionalFormatting sqref="AN21:AO21">
    <cfRule type="cellIs" dxfId="15" priority="16" operator="greaterThan">
      <formula>1</formula>
    </cfRule>
    <cfRule type="cellIs" dxfId="14" priority="15" operator="lessThan">
      <formula>1</formula>
    </cfRule>
  </conditionalFormatting>
  <conditionalFormatting sqref="AR21:AS21">
    <cfRule type="cellIs" dxfId="13" priority="14" operator="greaterThan">
      <formula>1</formula>
    </cfRule>
    <cfRule type="cellIs" dxfId="12" priority="13" operator="lessThan">
      <formula>1</formula>
    </cfRule>
  </conditionalFormatting>
  <conditionalFormatting sqref="AV21:AW21">
    <cfRule type="cellIs" dxfId="11" priority="12" operator="greaterThan">
      <formula>1</formula>
    </cfRule>
    <cfRule type="cellIs" dxfId="10" priority="11" operator="lessThan">
      <formula>1</formula>
    </cfRule>
  </conditionalFormatting>
  <conditionalFormatting sqref="AZ21:BA21">
    <cfRule type="cellIs" dxfId="9" priority="10" operator="greaterThan">
      <formula>1</formula>
    </cfRule>
    <cfRule type="cellIs" dxfId="8" priority="9" operator="lessThan">
      <formula>1</formula>
    </cfRule>
  </conditionalFormatting>
  <conditionalFormatting sqref="BD21:BE21">
    <cfRule type="cellIs" dxfId="7" priority="8" operator="greaterThan">
      <formula>1</formula>
    </cfRule>
    <cfRule type="cellIs" dxfId="6" priority="7" operator="lessThan">
      <formula>1</formula>
    </cfRule>
  </conditionalFormatting>
  <conditionalFormatting sqref="BH21:BI21">
    <cfRule type="cellIs" dxfId="5" priority="6" operator="greaterThan">
      <formula>1</formula>
    </cfRule>
    <cfRule type="cellIs" dxfId="4" priority="5" operator="lessThan">
      <formula>1</formula>
    </cfRule>
  </conditionalFormatting>
  <conditionalFormatting sqref="BL21:BM21">
    <cfRule type="cellIs" dxfId="3" priority="4" operator="greaterThan">
      <formula>1</formula>
    </cfRule>
    <cfRule type="cellIs" dxfId="2" priority="3" operator="lessThan">
      <formula>1</formula>
    </cfRule>
  </conditionalFormatting>
  <conditionalFormatting sqref="BP21:BQ21">
    <cfRule type="cellIs" dxfId="1" priority="2" operator="greaterThan">
      <formula>1</formula>
    </cfRule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9EFE-8FC7-4B01-807E-922034333148}">
  <dimension ref="B1:AN194"/>
  <sheetViews>
    <sheetView zoomScaleNormal="100" workbookViewId="0">
      <pane xSplit="2" ySplit="15" topLeftCell="K16" activePane="bottomRight" state="frozen"/>
      <selection pane="topRight" activeCell="C1" sqref="C1"/>
      <selection pane="bottomLeft" activeCell="A16" sqref="A16"/>
      <selection pane="bottomRight" activeCell="O13" sqref="O13:R13"/>
    </sheetView>
  </sheetViews>
  <sheetFormatPr defaultRowHeight="15" x14ac:dyDescent="0.25"/>
  <cols>
    <col min="2" max="2" width="28.85546875" bestFit="1" customWidth="1"/>
    <col min="3" max="3" width="13.140625" bestFit="1" customWidth="1"/>
    <col min="4" max="4" width="29.140625" customWidth="1"/>
    <col min="5" max="5" width="25.140625" bestFit="1" customWidth="1"/>
    <col min="6" max="6" width="12" bestFit="1" customWidth="1"/>
    <col min="7" max="7" width="13.140625" bestFit="1" customWidth="1"/>
    <col min="8" max="8" width="14.140625" bestFit="1" customWidth="1"/>
    <col min="9" max="9" width="23.7109375" bestFit="1" customWidth="1"/>
    <col min="10" max="10" width="19.28515625" bestFit="1" customWidth="1"/>
    <col min="11" max="11" width="7.28515625" bestFit="1" customWidth="1"/>
    <col min="12" max="12" width="23.42578125" bestFit="1" customWidth="1"/>
    <col min="13" max="13" width="21.42578125" bestFit="1" customWidth="1"/>
    <col min="14" max="14" width="3.85546875" bestFit="1" customWidth="1"/>
    <col min="15" max="15" width="4.42578125" bestFit="1" customWidth="1"/>
    <col min="16" max="17" width="3.85546875" customWidth="1"/>
    <col min="18" max="18" width="5.42578125" bestFit="1" customWidth="1"/>
    <col min="19" max="19" width="28.28515625" customWidth="1"/>
    <col min="20" max="20" width="13.140625" bestFit="1" customWidth="1"/>
    <col min="21" max="21" width="13.140625" customWidth="1"/>
    <col min="22" max="22" width="29.7109375" bestFit="1" customWidth="1"/>
    <col min="23" max="23" width="25.140625" bestFit="1" customWidth="1"/>
    <col min="24" max="24" width="12" bestFit="1" customWidth="1"/>
    <col min="25" max="25" width="14.140625" bestFit="1" customWidth="1"/>
    <col min="26" max="26" width="15.140625" bestFit="1" customWidth="1"/>
    <col min="27" max="27" width="23.7109375" bestFit="1" customWidth="1"/>
    <col min="28" max="28" width="19.28515625" bestFit="1" customWidth="1"/>
    <col min="29" max="29" width="19.28515625" customWidth="1"/>
    <col min="30" max="30" width="23.42578125" bestFit="1" customWidth="1"/>
    <col min="31" max="31" width="21.42578125" bestFit="1" customWidth="1"/>
    <col min="33" max="33" width="4.42578125" bestFit="1" customWidth="1"/>
    <col min="34" max="35" width="4" bestFit="1" customWidth="1"/>
    <col min="36" max="36" width="5.42578125" bestFit="1" customWidth="1"/>
    <col min="37" max="37" width="4.42578125" bestFit="1" customWidth="1"/>
    <col min="38" max="38" width="4" bestFit="1" customWidth="1"/>
    <col min="39" max="39" width="3.85546875" bestFit="1" customWidth="1"/>
    <col min="40" max="40" width="5.42578125" bestFit="1" customWidth="1"/>
  </cols>
  <sheetData>
    <row r="1" spans="2:40" ht="15.75" thickBot="1" x14ac:dyDescent="0.3"/>
    <row r="2" spans="2:40" ht="15.75" thickBot="1" x14ac:dyDescent="0.3">
      <c r="B2" s="35" t="s">
        <v>502</v>
      </c>
    </row>
    <row r="3" spans="2:40" ht="15.75" thickBot="1" x14ac:dyDescent="0.3">
      <c r="B3" s="38" t="s">
        <v>501</v>
      </c>
    </row>
    <row r="4" spans="2:40" ht="15.75" thickBot="1" x14ac:dyDescent="0.3"/>
    <row r="5" spans="2:40" ht="15.75" thickBot="1" x14ac:dyDescent="0.3">
      <c r="C5" s="35">
        <v>100</v>
      </c>
      <c r="D5" t="s">
        <v>503</v>
      </c>
      <c r="F5" s="35">
        <v>200</v>
      </c>
      <c r="G5" t="s">
        <v>491</v>
      </c>
      <c r="J5" s="48">
        <f>(C6*C8)/(C6*C8)</f>
        <v>1</v>
      </c>
      <c r="K5" t="s">
        <v>498</v>
      </c>
      <c r="AB5" s="49"/>
    </row>
    <row r="6" spans="2:40" ht="15.75" thickBot="1" x14ac:dyDescent="0.3">
      <c r="C6" s="36">
        <f>E13/F13</f>
        <v>2202590409.8328962</v>
      </c>
      <c r="D6" t="s">
        <v>485</v>
      </c>
      <c r="F6" s="35">
        <v>1.5</v>
      </c>
      <c r="G6" t="s">
        <v>489</v>
      </c>
      <c r="J6" s="48">
        <f>F8/(C6*C8)</f>
        <v>1.6186970063727777</v>
      </c>
      <c r="K6" t="s">
        <v>499</v>
      </c>
      <c r="AB6" s="49"/>
      <c r="AK6">
        <v>1</v>
      </c>
      <c r="AL6">
        <f>AK6*2.5</f>
        <v>2.5</v>
      </c>
    </row>
    <row r="7" spans="2:40" ht="15.75" thickBot="1" x14ac:dyDescent="0.3">
      <c r="C7" s="37">
        <v>0.2</v>
      </c>
      <c r="D7" t="s">
        <v>487</v>
      </c>
      <c r="F7" s="35">
        <v>0.75</v>
      </c>
      <c r="G7" t="s">
        <v>490</v>
      </c>
      <c r="J7" s="48">
        <f>F9/(C6*C8)</f>
        <v>2.4517844832464748</v>
      </c>
      <c r="K7" t="s">
        <v>500</v>
      </c>
      <c r="T7" s="50"/>
      <c r="U7" s="50"/>
      <c r="AB7" s="49"/>
      <c r="AK7">
        <v>1</v>
      </c>
      <c r="AL7">
        <f>AK7*1.6</f>
        <v>1.6</v>
      </c>
    </row>
    <row r="8" spans="2:40" ht="15.75" thickBot="1" x14ac:dyDescent="0.3">
      <c r="C8" s="36">
        <f>ROUND((C7*C13)/(C5*C6),1)</f>
        <v>6.4</v>
      </c>
      <c r="D8" t="s">
        <v>488</v>
      </c>
      <c r="F8" s="38">
        <f>M13/N13</f>
        <v>22818089617.036152</v>
      </c>
      <c r="G8" t="s">
        <v>492</v>
      </c>
      <c r="AL8">
        <f>AL6+AL7</f>
        <v>4.0999999999999996</v>
      </c>
    </row>
    <row r="9" spans="2:40" ht="15.75" thickBot="1" x14ac:dyDescent="0.3">
      <c r="F9" s="38">
        <f>J13/K13</f>
        <v>34561772734.565048</v>
      </c>
      <c r="G9" t="s">
        <v>493</v>
      </c>
    </row>
    <row r="10" spans="2:40" ht="15.75" thickBot="1" x14ac:dyDescent="0.3">
      <c r="C10" s="47">
        <v>0.5</v>
      </c>
      <c r="D10" t="s">
        <v>497</v>
      </c>
      <c r="T10" s="51"/>
      <c r="U10" s="51"/>
    </row>
    <row r="11" spans="2:40" x14ac:dyDescent="0.25">
      <c r="U11">
        <v>0.40529999999999999</v>
      </c>
    </row>
    <row r="13" spans="2:40" ht="15.75" thickBot="1" x14ac:dyDescent="0.3">
      <c r="B13" s="52" t="s">
        <v>449</v>
      </c>
      <c r="C13">
        <f>14154363997496*C10</f>
        <v>7077181998748</v>
      </c>
      <c r="D13">
        <v>3.11224214697679</v>
      </c>
      <c r="E13">
        <f>D13/100*C13</f>
        <v>220259040983.28964</v>
      </c>
      <c r="F13">
        <f>$C$5</f>
        <v>100</v>
      </c>
      <c r="G13">
        <f>C8*C6*F13</f>
        <v>1409657862293.0537</v>
      </c>
      <c r="H13">
        <f>C13-G13</f>
        <v>5667524136454.9463</v>
      </c>
      <c r="I13">
        <v>72.816234492037395</v>
      </c>
      <c r="J13">
        <f>I13/(I13+L13)*H13*F7</f>
        <v>3248806637049.1147</v>
      </c>
      <c r="K13">
        <f>F5-N13</f>
        <v>94</v>
      </c>
      <c r="L13">
        <v>22.454386219071324</v>
      </c>
      <c r="M13">
        <f>L13/(I13+L13)*H13+I13/(I13+L13)*H13*(1-F7)</f>
        <v>2418717499405.832</v>
      </c>
      <c r="N13">
        <f>ROUND((F6*F5*M13)/(J13+F6*M13),0)</f>
        <v>106</v>
      </c>
      <c r="O13">
        <f>F13</f>
        <v>100</v>
      </c>
      <c r="P13">
        <f>N13</f>
        <v>106</v>
      </c>
      <c r="Q13">
        <f>K13</f>
        <v>94</v>
      </c>
      <c r="R13">
        <f>O13+P13+Q13</f>
        <v>300</v>
      </c>
      <c r="T13">
        <f>19519353692000.1</f>
        <v>19519353692000.102</v>
      </c>
      <c r="U13">
        <f>(T13-C13)*$U$11+C13</f>
        <v>12119994186023.078</v>
      </c>
      <c r="V13">
        <v>3.31338528335912</v>
      </c>
      <c r="W13">
        <f>V13/100*U13</f>
        <v>401582103703.66968</v>
      </c>
      <c r="X13" s="33">
        <f>ROUND(W13/$C$6,0)</f>
        <v>182</v>
      </c>
      <c r="Y13" s="33">
        <f>X13*$C$6*$C$8</f>
        <v>2565577309373.3574</v>
      </c>
      <c r="Z13" s="33">
        <f>U13-Y13</f>
        <v>9554416876649.7207</v>
      </c>
      <c r="AA13">
        <v>77.197885666551699</v>
      </c>
      <c r="AB13">
        <f>AA13/(AA13+AD13)*Z13*$F$7</f>
        <v>5789983546991.9277</v>
      </c>
      <c r="AC13">
        <f>ROUND(AB13/$F$9,0)</f>
        <v>168</v>
      </c>
      <c r="AD13">
        <v>18.343937855214516</v>
      </c>
      <c r="AE13">
        <f>AD13/(AA13+AD13)*Z13*(2-$F$7)</f>
        <v>2293048517492.2695</v>
      </c>
      <c r="AF13">
        <f>ROUND(AE13/$F$8,0)</f>
        <v>100</v>
      </c>
      <c r="AG13">
        <f>X13</f>
        <v>182</v>
      </c>
      <c r="AH13">
        <f>AF13</f>
        <v>100</v>
      </c>
      <c r="AI13">
        <f>AC13</f>
        <v>168</v>
      </c>
      <c r="AJ13">
        <f>AG13+AH13+AI13</f>
        <v>450</v>
      </c>
      <c r="AK13" s="42">
        <f>AG13-O13</f>
        <v>82</v>
      </c>
      <c r="AL13">
        <f>AH13-P13</f>
        <v>-6</v>
      </c>
      <c r="AM13">
        <f>AI13-Q13</f>
        <v>74</v>
      </c>
      <c r="AN13" s="43">
        <f>AJ13-R13</f>
        <v>150</v>
      </c>
    </row>
    <row r="14" spans="2:40" ht="15.75" thickBot="1" x14ac:dyDescent="0.3">
      <c r="F14">
        <f>ROUND(E13/$C$6,0)</f>
        <v>100</v>
      </c>
      <c r="AK14" s="104" t="s">
        <v>16</v>
      </c>
      <c r="AL14" s="105"/>
      <c r="AM14" s="105"/>
      <c r="AN14" s="106"/>
    </row>
    <row r="15" spans="2:40" x14ac:dyDescent="0.25">
      <c r="B15" t="s">
        <v>44</v>
      </c>
      <c r="C15" t="s">
        <v>470</v>
      </c>
      <c r="D15" t="s">
        <v>477</v>
      </c>
      <c r="E15" t="s">
        <v>473</v>
      </c>
      <c r="F15" t="s">
        <v>483</v>
      </c>
      <c r="G15" t="s">
        <v>486</v>
      </c>
      <c r="H15" t="s">
        <v>484</v>
      </c>
      <c r="I15" t="s">
        <v>478</v>
      </c>
      <c r="J15" t="s">
        <v>476</v>
      </c>
      <c r="K15" t="s">
        <v>494</v>
      </c>
      <c r="L15" t="s">
        <v>481</v>
      </c>
      <c r="M15" t="s">
        <v>482</v>
      </c>
      <c r="N15" t="s">
        <v>39</v>
      </c>
      <c r="O15" s="39" t="s">
        <v>38</v>
      </c>
      <c r="P15" s="40" t="s">
        <v>39</v>
      </c>
      <c r="Q15" s="40" t="s">
        <v>495</v>
      </c>
      <c r="R15" s="41" t="s">
        <v>496</v>
      </c>
      <c r="S15" t="s">
        <v>559</v>
      </c>
      <c r="T15" t="s">
        <v>470</v>
      </c>
      <c r="U15" t="s">
        <v>470</v>
      </c>
      <c r="V15" t="s">
        <v>477</v>
      </c>
      <c r="W15" t="s">
        <v>473</v>
      </c>
      <c r="X15" t="s">
        <v>483</v>
      </c>
      <c r="Y15" t="s">
        <v>486</v>
      </c>
      <c r="Z15" t="s">
        <v>484</v>
      </c>
      <c r="AA15" t="s">
        <v>478</v>
      </c>
      <c r="AB15" t="s">
        <v>476</v>
      </c>
      <c r="AC15" t="s">
        <v>494</v>
      </c>
      <c r="AD15" t="s">
        <v>481</v>
      </c>
      <c r="AE15" t="s">
        <v>482</v>
      </c>
      <c r="AF15" t="s">
        <v>39</v>
      </c>
      <c r="AG15" s="39" t="s">
        <v>38</v>
      </c>
      <c r="AH15" s="40" t="s">
        <v>39</v>
      </c>
      <c r="AI15" s="40" t="s">
        <v>495</v>
      </c>
      <c r="AJ15" s="41" t="s">
        <v>496</v>
      </c>
      <c r="AK15" s="39" t="s">
        <v>38</v>
      </c>
      <c r="AL15" s="40" t="s">
        <v>39</v>
      </c>
      <c r="AM15" s="40" t="s">
        <v>495</v>
      </c>
      <c r="AN15" s="41" t="s">
        <v>496</v>
      </c>
    </row>
    <row r="16" spans="2:40" x14ac:dyDescent="0.25">
      <c r="B16" s="52" t="s">
        <v>31</v>
      </c>
      <c r="C16">
        <v>4531101261674.8672</v>
      </c>
      <c r="D16">
        <v>0.93113615565419794</v>
      </c>
      <c r="E16">
        <f>D16/100*C16</f>
        <v>42190722096.758217</v>
      </c>
      <c r="F16" s="33">
        <f>ROUND(E16/$C$6,0)</f>
        <v>19</v>
      </c>
      <c r="G16" s="33">
        <f>F16*$C$6*$C$8</f>
        <v>267834993835.68018</v>
      </c>
      <c r="H16" s="33">
        <f t="shared" ref="H16:H47" si="0">C16-G16</f>
        <v>4263266267839.187</v>
      </c>
      <c r="I16">
        <v>65.861581223680759</v>
      </c>
      <c r="J16">
        <f t="shared" ref="J16:J47" si="1">I16/(I16+L16)*H16*$F$7</f>
        <v>2135362408311.2119</v>
      </c>
      <c r="K16">
        <f t="shared" ref="K16:K47" si="2">ROUND(J16/$F$9,0)</f>
        <v>62</v>
      </c>
      <c r="L16">
        <v>32.758256028980114</v>
      </c>
      <c r="M16">
        <f t="shared" ref="M16:M47" si="3">L16/(I16+L16)*H16*(2-$F$7)</f>
        <v>1770145487613.6304</v>
      </c>
      <c r="N16">
        <f t="shared" ref="N16:N47" si="4">ROUND(M16/$F$8,0)</f>
        <v>78</v>
      </c>
      <c r="O16" s="42">
        <f t="shared" ref="O16:O47" si="5">F16</f>
        <v>19</v>
      </c>
      <c r="P16">
        <f t="shared" ref="P16:P47" si="6">N16</f>
        <v>78</v>
      </c>
      <c r="Q16">
        <f t="shared" ref="Q16:Q47" si="7">K16</f>
        <v>62</v>
      </c>
      <c r="R16" s="43">
        <f t="shared" ref="R16:R47" si="8">O16+P16+Q16</f>
        <v>159</v>
      </c>
      <c r="T16">
        <v>74711922904.545944</v>
      </c>
      <c r="U16">
        <f>(T16-C16)*$U$11+C16</f>
        <v>2724926662671.2559</v>
      </c>
      <c r="V16">
        <v>0.94522679993951608</v>
      </c>
      <c r="W16">
        <f t="shared" ref="W16:W48" si="9">V16/100*U16</f>
        <v>25756737094.266163</v>
      </c>
      <c r="X16" s="33">
        <f>ROUND(W16/$C$6,0)</f>
        <v>12</v>
      </c>
      <c r="Y16" s="33">
        <f>X16*$C$6*$C$8</f>
        <v>169158943475.16644</v>
      </c>
      <c r="Z16" s="33">
        <f t="shared" ref="Z16:Z48" si="10">U16-Y16</f>
        <v>2555767719196.0894</v>
      </c>
      <c r="AA16">
        <v>58.329050012409901</v>
      </c>
      <c r="AB16">
        <f>AA16/(AA16+AD16)*Z16*$F$7</f>
        <v>1635055813485.6497</v>
      </c>
      <c r="AC16">
        <f>ROUND(AB16/$F$9,0)</f>
        <v>47</v>
      </c>
      <c r="AD16">
        <v>10.051873998047371</v>
      </c>
      <c r="AE16">
        <f>AD16/(AA16+AD16)*Z16*(2-$F$7)</f>
        <v>469616626519.02887</v>
      </c>
      <c r="AF16">
        <f>ROUND(AE16/$F$8,0)</f>
        <v>21</v>
      </c>
      <c r="AG16" s="42">
        <f>X16</f>
        <v>12</v>
      </c>
      <c r="AH16">
        <f>AF16</f>
        <v>21</v>
      </c>
      <c r="AI16">
        <f>AC16</f>
        <v>47</v>
      </c>
      <c r="AJ16" s="43">
        <f>AG16+AH16+AI16</f>
        <v>80</v>
      </c>
      <c r="AK16" s="42">
        <f>AG16-O16</f>
        <v>-7</v>
      </c>
      <c r="AL16">
        <f>AH16-P16</f>
        <v>-57</v>
      </c>
      <c r="AM16">
        <f>AI16-Q16</f>
        <v>-15</v>
      </c>
      <c r="AN16" s="43">
        <f>AJ16-R16</f>
        <v>-79</v>
      </c>
    </row>
    <row r="17" spans="2:40" x14ac:dyDescent="0.25">
      <c r="B17" s="52" t="s">
        <v>29</v>
      </c>
      <c r="C17">
        <v>4358245522543.2354</v>
      </c>
      <c r="D17">
        <v>1.8873537833821101</v>
      </c>
      <c r="E17">
        <f t="shared" ref="E17:E47" si="11">D17/100*C17</f>
        <v>82255511758.801163</v>
      </c>
      <c r="F17" s="33">
        <f t="shared" ref="F17:F47" si="12">ROUND(E17/$C$6,0)</f>
        <v>37</v>
      </c>
      <c r="G17" s="33">
        <f t="shared" ref="G17:G47" si="13">F17*$C$6*$C$8</f>
        <v>521573409048.42981</v>
      </c>
      <c r="H17" s="33">
        <f t="shared" si="0"/>
        <v>3836672113494.8057</v>
      </c>
      <c r="I17">
        <v>39.787655166870159</v>
      </c>
      <c r="J17">
        <f t="shared" si="1"/>
        <v>1341820174136.4092</v>
      </c>
      <c r="K17">
        <f t="shared" si="2"/>
        <v>39</v>
      </c>
      <c r="L17">
        <v>45.536103177830171</v>
      </c>
      <c r="M17">
        <f t="shared" si="3"/>
        <v>2559473184974.4917</v>
      </c>
      <c r="N17">
        <f t="shared" si="4"/>
        <v>112</v>
      </c>
      <c r="O17" s="42">
        <f t="shared" si="5"/>
        <v>37</v>
      </c>
      <c r="P17">
        <f t="shared" si="6"/>
        <v>112</v>
      </c>
      <c r="Q17">
        <f t="shared" si="7"/>
        <v>39</v>
      </c>
      <c r="R17" s="43">
        <f t="shared" si="8"/>
        <v>188</v>
      </c>
      <c r="T17">
        <v>36814039832.907555</v>
      </c>
      <c r="U17">
        <f t="shared" ref="U17:U83" si="14">(T17-C17)*$U$11+C17</f>
        <v>2606769342600.7393</v>
      </c>
      <c r="V17">
        <v>1.1086963859038301</v>
      </c>
      <c r="W17">
        <f t="shared" si="9"/>
        <v>28901157490.263428</v>
      </c>
      <c r="X17" s="33">
        <f t="shared" ref="X17:X83" si="15">ROUND(W17/$C$6,0)</f>
        <v>13</v>
      </c>
      <c r="Y17" s="33">
        <f t="shared" ref="Y17:Y83" si="16">X17*$C$6*$C$8</f>
        <v>183255522098.09698</v>
      </c>
      <c r="Z17" s="33">
        <f t="shared" si="10"/>
        <v>2423513820502.6421</v>
      </c>
      <c r="AA17">
        <v>47.96950720180407</v>
      </c>
      <c r="AB17">
        <f t="shared" ref="AB17:AB83" si="17">AA17/(AA17+AD17)*Z17*$F$7</f>
        <v>1276068983189.5273</v>
      </c>
      <c r="AC17">
        <f t="shared" ref="AC17:AC83" si="18">ROUND(AB17/$F$9,0)</f>
        <v>37</v>
      </c>
      <c r="AD17">
        <v>20.358360568926688</v>
      </c>
      <c r="AE17">
        <f t="shared" ref="AE17:AE83" si="19">AD17/(AA17+AD17)*Z17*(2-$F$7)</f>
        <v>902610636979.08997</v>
      </c>
      <c r="AF17">
        <f t="shared" ref="AF17:AF83" si="20">ROUND(AE17/$F$8,0)</f>
        <v>40</v>
      </c>
      <c r="AG17" s="42">
        <f t="shared" ref="AG17:AG83" si="21">X17</f>
        <v>13</v>
      </c>
      <c r="AH17">
        <f t="shared" ref="AH17:AH83" si="22">AF17</f>
        <v>40</v>
      </c>
      <c r="AI17">
        <f t="shared" ref="AI17:AI83" si="23">AC17</f>
        <v>37</v>
      </c>
      <c r="AJ17" s="43">
        <f t="shared" ref="AJ17:AJ83" si="24">AG17+AH17+AI17</f>
        <v>90</v>
      </c>
      <c r="AK17" s="42">
        <f t="shared" ref="AK17:AK83" si="25">AG17-O17</f>
        <v>-24</v>
      </c>
      <c r="AL17">
        <f t="shared" ref="AL17:AL83" si="26">AH17-P17</f>
        <v>-72</v>
      </c>
      <c r="AM17">
        <f t="shared" ref="AM17:AM83" si="27">AI17-Q17</f>
        <v>-2</v>
      </c>
      <c r="AN17" s="43">
        <f t="shared" ref="AN17:AN83" si="28">AJ17-R17</f>
        <v>-98</v>
      </c>
    </row>
    <row r="18" spans="2:40" x14ac:dyDescent="0.25">
      <c r="B18" s="52" t="s">
        <v>19</v>
      </c>
      <c r="C18">
        <v>3535245146895.1909</v>
      </c>
      <c r="D18">
        <v>1.3807951998721602</v>
      </c>
      <c r="E18">
        <f t="shared" si="11"/>
        <v>48814495292.04229</v>
      </c>
      <c r="F18" s="33">
        <f t="shared" si="12"/>
        <v>22</v>
      </c>
      <c r="G18" s="33">
        <f t="shared" si="13"/>
        <v>310124729704.4718</v>
      </c>
      <c r="H18" s="33">
        <f t="shared" si="0"/>
        <v>3225120417190.7192</v>
      </c>
      <c r="I18">
        <v>61.464849769331799</v>
      </c>
      <c r="J18">
        <f t="shared" si="1"/>
        <v>1667170640153.4746</v>
      </c>
      <c r="K18">
        <f t="shared" si="2"/>
        <v>48</v>
      </c>
      <c r="L18">
        <v>27.712378324301</v>
      </c>
      <c r="M18">
        <f t="shared" si="3"/>
        <v>1252782787899.2749</v>
      </c>
      <c r="N18">
        <f t="shared" si="4"/>
        <v>55</v>
      </c>
      <c r="O18" s="42">
        <f t="shared" si="5"/>
        <v>22</v>
      </c>
      <c r="P18">
        <f t="shared" si="6"/>
        <v>55</v>
      </c>
      <c r="Q18">
        <f t="shared" si="7"/>
        <v>48</v>
      </c>
      <c r="R18" s="43">
        <f t="shared" si="8"/>
        <v>125</v>
      </c>
      <c r="T18">
        <v>485801959708.22601</v>
      </c>
      <c r="U18">
        <f t="shared" si="14"/>
        <v>2299305823128.314</v>
      </c>
      <c r="V18">
        <v>6.0142533292259399</v>
      </c>
      <c r="W18">
        <f t="shared" si="9"/>
        <v>138286077016.58054</v>
      </c>
      <c r="X18" s="33">
        <f t="shared" si="15"/>
        <v>63</v>
      </c>
      <c r="Y18" s="33">
        <f t="shared" si="16"/>
        <v>888084453244.6239</v>
      </c>
      <c r="Z18" s="33">
        <f t="shared" si="10"/>
        <v>1411221369883.6899</v>
      </c>
      <c r="AA18">
        <v>44.931712950699819</v>
      </c>
      <c r="AB18">
        <f t="shared" si="17"/>
        <v>577262859902.91895</v>
      </c>
      <c r="AC18">
        <f t="shared" si="18"/>
        <v>17</v>
      </c>
      <c r="AD18">
        <v>37.45093874826501</v>
      </c>
      <c r="AE18">
        <f t="shared" si="19"/>
        <v>801921945849.74756</v>
      </c>
      <c r="AF18">
        <f t="shared" si="20"/>
        <v>35</v>
      </c>
      <c r="AG18" s="42">
        <f t="shared" si="21"/>
        <v>63</v>
      </c>
      <c r="AH18">
        <f t="shared" si="22"/>
        <v>35</v>
      </c>
      <c r="AI18">
        <f t="shared" si="23"/>
        <v>17</v>
      </c>
      <c r="AJ18" s="43">
        <f t="shared" si="24"/>
        <v>115</v>
      </c>
      <c r="AK18" s="42">
        <f t="shared" si="25"/>
        <v>41</v>
      </c>
      <c r="AL18">
        <f t="shared" si="26"/>
        <v>-20</v>
      </c>
      <c r="AM18">
        <f t="shared" si="27"/>
        <v>-31</v>
      </c>
      <c r="AN18" s="43">
        <f t="shared" si="28"/>
        <v>-10</v>
      </c>
    </row>
    <row r="19" spans="2:40" x14ac:dyDescent="0.25">
      <c r="B19" s="52" t="s">
        <v>28</v>
      </c>
      <c r="C19">
        <v>2719467508259.8696</v>
      </c>
      <c r="D19">
        <v>2.9489299062257199</v>
      </c>
      <c r="E19">
        <f t="shared" si="11"/>
        <v>80195190641.166702</v>
      </c>
      <c r="F19" s="33">
        <f t="shared" si="12"/>
        <v>36</v>
      </c>
      <c r="G19" s="33">
        <f t="shared" si="13"/>
        <v>507476830425.49933</v>
      </c>
      <c r="H19" s="33">
        <f t="shared" si="0"/>
        <v>2211990677834.3701</v>
      </c>
      <c r="I19">
        <v>42.732926642954581</v>
      </c>
      <c r="J19">
        <f t="shared" si="1"/>
        <v>1011916733428.8644</v>
      </c>
      <c r="K19">
        <f t="shared" si="2"/>
        <v>29</v>
      </c>
      <c r="L19">
        <v>27.325828377208655</v>
      </c>
      <c r="M19">
        <f t="shared" si="3"/>
        <v>1078460458244.8553</v>
      </c>
      <c r="N19">
        <f t="shared" si="4"/>
        <v>47</v>
      </c>
      <c r="O19" s="42">
        <f t="shared" si="5"/>
        <v>36</v>
      </c>
      <c r="P19">
        <f t="shared" si="6"/>
        <v>47</v>
      </c>
      <c r="Q19">
        <f t="shared" si="7"/>
        <v>29</v>
      </c>
      <c r="R19" s="43">
        <f t="shared" si="8"/>
        <v>112</v>
      </c>
      <c r="U19">
        <v>4185751505</v>
      </c>
      <c r="V19">
        <v>0</v>
      </c>
      <c r="W19">
        <f t="shared" ref="W19" si="29">V19/100*U19</f>
        <v>0</v>
      </c>
      <c r="X19" s="33">
        <f t="shared" ref="X19" si="30">ROUND(W19/$C$6,0)</f>
        <v>0</v>
      </c>
      <c r="Y19" s="33">
        <f t="shared" ref="Y19" si="31">X19*$C$6*$C$8</f>
        <v>0</v>
      </c>
      <c r="Z19" s="33">
        <f t="shared" ref="Z19" si="32">U19-Y19</f>
        <v>4185751505</v>
      </c>
      <c r="AA19">
        <v>0</v>
      </c>
      <c r="AB19">
        <f t="shared" ref="AB19" si="33">AA19/(AA19+AD19)*Z19*$F$7</f>
        <v>0</v>
      </c>
      <c r="AC19">
        <f t="shared" ref="AC19" si="34">ROUND(AB19/$F$9,0)</f>
        <v>0</v>
      </c>
      <c r="AD19">
        <v>38.450938748265003</v>
      </c>
      <c r="AE19">
        <f t="shared" ref="AE19" si="35">AD19/(AA19+AD19)*Z19*(2-$F$7)</f>
        <v>5232189381.25</v>
      </c>
      <c r="AF19">
        <f t="shared" ref="AF19" si="36">ROUND(AE19/$F$8,0)</f>
        <v>0</v>
      </c>
      <c r="AG19" s="42"/>
      <c r="AJ19" s="43"/>
      <c r="AK19" s="42"/>
      <c r="AN19" s="43"/>
    </row>
    <row r="20" spans="2:40" x14ac:dyDescent="0.25">
      <c r="B20" s="52" t="s">
        <v>237</v>
      </c>
      <c r="C20">
        <v>2459410238079.7642</v>
      </c>
      <c r="D20">
        <v>1.74105950432123</v>
      </c>
      <c r="E20">
        <f t="shared" si="11"/>
        <v>42819795700.33712</v>
      </c>
      <c r="F20" s="33">
        <f>ROUND(E20/$C$6,0)</f>
        <v>19</v>
      </c>
      <c r="G20" s="33">
        <f t="shared" si="13"/>
        <v>267834993835.68018</v>
      </c>
      <c r="H20" s="33">
        <f t="shared" si="0"/>
        <v>2191575244244.084</v>
      </c>
      <c r="I20">
        <v>62.731937783328704</v>
      </c>
      <c r="J20">
        <f t="shared" si="1"/>
        <v>1184625977838.0244</v>
      </c>
      <c r="K20">
        <f t="shared" si="2"/>
        <v>34</v>
      </c>
      <c r="L20">
        <v>24.309308425228608</v>
      </c>
      <c r="M20">
        <f t="shared" si="3"/>
        <v>765092425575.06372</v>
      </c>
      <c r="N20">
        <f t="shared" si="4"/>
        <v>34</v>
      </c>
      <c r="O20" s="42">
        <f t="shared" si="5"/>
        <v>19</v>
      </c>
      <c r="P20">
        <f t="shared" si="6"/>
        <v>34</v>
      </c>
      <c r="Q20">
        <f t="shared" si="7"/>
        <v>34</v>
      </c>
      <c r="R20" s="43">
        <f t="shared" si="8"/>
        <v>87</v>
      </c>
      <c r="T20">
        <v>217987314775.76248</v>
      </c>
      <c r="U20">
        <f t="shared" si="14"/>
        <v>1550961527264.6523</v>
      </c>
      <c r="V20">
        <v>2.4211128126953798</v>
      </c>
      <c r="W20">
        <f t="shared" si="9"/>
        <v>37550528256.580444</v>
      </c>
      <c r="X20" s="33">
        <f t="shared" si="15"/>
        <v>17</v>
      </c>
      <c r="Y20" s="33">
        <f t="shared" si="16"/>
        <v>239641836589.81909</v>
      </c>
      <c r="Z20" s="33">
        <f t="shared" si="10"/>
        <v>1311319690674.8333</v>
      </c>
      <c r="AA20">
        <v>46.76262458110044</v>
      </c>
      <c r="AB20">
        <f t="shared" si="17"/>
        <v>517151285506.19971</v>
      </c>
      <c r="AC20">
        <f t="shared" si="18"/>
        <v>15</v>
      </c>
      <c r="AD20">
        <v>42.167953548677126</v>
      </c>
      <c r="AE20">
        <f t="shared" si="19"/>
        <v>777230804166.54236</v>
      </c>
      <c r="AF20">
        <f t="shared" si="20"/>
        <v>34</v>
      </c>
      <c r="AG20" s="42">
        <f t="shared" si="21"/>
        <v>17</v>
      </c>
      <c r="AH20">
        <f t="shared" si="22"/>
        <v>34</v>
      </c>
      <c r="AI20">
        <f t="shared" si="23"/>
        <v>15</v>
      </c>
      <c r="AJ20" s="43">
        <f t="shared" si="24"/>
        <v>66</v>
      </c>
      <c r="AK20" s="42">
        <f t="shared" si="25"/>
        <v>-2</v>
      </c>
      <c r="AL20">
        <f t="shared" si="26"/>
        <v>0</v>
      </c>
      <c r="AM20">
        <f t="shared" si="27"/>
        <v>-19</v>
      </c>
      <c r="AN20" s="43">
        <f t="shared" si="28"/>
        <v>-21</v>
      </c>
    </row>
    <row r="21" spans="2:40" x14ac:dyDescent="0.25">
      <c r="B21" s="52" t="s">
        <v>183</v>
      </c>
      <c r="C21">
        <v>2427923076608.0107</v>
      </c>
      <c r="D21">
        <v>2.0850182448033299</v>
      </c>
      <c r="E21">
        <f t="shared" si="11"/>
        <v>50622639117.067352</v>
      </c>
      <c r="F21" s="33">
        <f t="shared" si="12"/>
        <v>23</v>
      </c>
      <c r="G21" s="33">
        <f t="shared" si="13"/>
        <v>324221308327.40234</v>
      </c>
      <c r="H21" s="33">
        <f t="shared" si="0"/>
        <v>2103701768280.6084</v>
      </c>
      <c r="I21">
        <v>66.311101492305141</v>
      </c>
      <c r="J21">
        <f t="shared" si="1"/>
        <v>1194270153170.6658</v>
      </c>
      <c r="K21">
        <f t="shared" si="2"/>
        <v>35</v>
      </c>
      <c r="L21">
        <v>21.293939814079003</v>
      </c>
      <c r="M21">
        <f t="shared" si="3"/>
        <v>639176955066.31714</v>
      </c>
      <c r="N21">
        <f t="shared" si="4"/>
        <v>28</v>
      </c>
      <c r="O21" s="42">
        <f t="shared" si="5"/>
        <v>23</v>
      </c>
      <c r="P21">
        <f t="shared" si="6"/>
        <v>28</v>
      </c>
      <c r="Q21">
        <f t="shared" si="7"/>
        <v>35</v>
      </c>
      <c r="R21" s="43">
        <f t="shared" si="8"/>
        <v>86</v>
      </c>
      <c r="T21">
        <v>1893259104.1069176</v>
      </c>
      <c r="U21">
        <f t="shared" si="14"/>
        <v>1444653191573.6787</v>
      </c>
      <c r="V21">
        <v>0</v>
      </c>
      <c r="W21">
        <f t="shared" si="9"/>
        <v>0</v>
      </c>
      <c r="X21" s="33">
        <f t="shared" si="15"/>
        <v>0</v>
      </c>
      <c r="Y21" s="33">
        <f t="shared" si="16"/>
        <v>0</v>
      </c>
      <c r="Z21" s="33">
        <f t="shared" si="10"/>
        <v>1444653191573.6787</v>
      </c>
      <c r="AA21">
        <v>67.389757640896775</v>
      </c>
      <c r="AB21">
        <f t="shared" si="17"/>
        <v>843040507515.01538</v>
      </c>
      <c r="AC21">
        <f t="shared" si="18"/>
        <v>24</v>
      </c>
      <c r="AD21">
        <v>19.220696649964424</v>
      </c>
      <c r="AE21">
        <f t="shared" si="19"/>
        <v>400748976942.07269</v>
      </c>
      <c r="AF21">
        <f t="shared" si="20"/>
        <v>18</v>
      </c>
      <c r="AG21" s="42">
        <f t="shared" si="21"/>
        <v>0</v>
      </c>
      <c r="AH21">
        <f t="shared" si="22"/>
        <v>18</v>
      </c>
      <c r="AI21">
        <f t="shared" si="23"/>
        <v>24</v>
      </c>
      <c r="AJ21" s="43">
        <f t="shared" si="24"/>
        <v>42</v>
      </c>
      <c r="AK21" s="42">
        <f t="shared" si="25"/>
        <v>-23</v>
      </c>
      <c r="AL21">
        <f t="shared" si="26"/>
        <v>-10</v>
      </c>
      <c r="AM21">
        <f t="shared" si="27"/>
        <v>-11</v>
      </c>
      <c r="AN21" s="43">
        <f t="shared" si="28"/>
        <v>-44</v>
      </c>
    </row>
    <row r="22" spans="2:40" x14ac:dyDescent="0.25">
      <c r="B22" s="52" t="s">
        <v>447</v>
      </c>
      <c r="C22">
        <v>2244698116398.293</v>
      </c>
      <c r="D22">
        <v>2.1389996337235098</v>
      </c>
      <c r="E22">
        <f t="shared" si="11"/>
        <v>48014084487.958015</v>
      </c>
      <c r="F22" s="33">
        <f t="shared" si="12"/>
        <v>22</v>
      </c>
      <c r="G22" s="33">
        <f t="shared" si="13"/>
        <v>310124729704.4718</v>
      </c>
      <c r="H22" s="33">
        <f t="shared" si="0"/>
        <v>1934573386693.8213</v>
      </c>
      <c r="I22">
        <v>65.660233048662391</v>
      </c>
      <c r="J22">
        <f t="shared" si="1"/>
        <v>1072736643633.1428</v>
      </c>
      <c r="K22">
        <f t="shared" si="2"/>
        <v>31</v>
      </c>
      <c r="L22">
        <v>23.14852083373264</v>
      </c>
      <c r="M22">
        <f t="shared" si="3"/>
        <v>630322327312.0387</v>
      </c>
      <c r="N22">
        <f t="shared" si="4"/>
        <v>28</v>
      </c>
      <c r="O22" s="42">
        <f t="shared" si="5"/>
        <v>22</v>
      </c>
      <c r="P22">
        <f t="shared" si="6"/>
        <v>28</v>
      </c>
      <c r="Q22">
        <f t="shared" si="7"/>
        <v>31</v>
      </c>
      <c r="R22" s="43">
        <f t="shared" si="8"/>
        <v>81</v>
      </c>
      <c r="T22">
        <v>1039330591569.3676</v>
      </c>
      <c r="U22">
        <f t="shared" si="14"/>
        <v>1756162658585.1296</v>
      </c>
      <c r="V22">
        <v>0.85613791637354308</v>
      </c>
      <c r="W22">
        <f t="shared" si="9"/>
        <v>15035174393.340948</v>
      </c>
      <c r="X22" s="33">
        <f t="shared" si="15"/>
        <v>7</v>
      </c>
      <c r="Y22" s="33">
        <f t="shared" si="16"/>
        <v>98676050360.513748</v>
      </c>
      <c r="Z22" s="33">
        <f t="shared" si="10"/>
        <v>1657486608224.616</v>
      </c>
      <c r="AA22">
        <v>57.349937381754735</v>
      </c>
      <c r="AB22">
        <f t="shared" si="17"/>
        <v>900931485331.96851</v>
      </c>
      <c r="AC22">
        <f t="shared" si="18"/>
        <v>26</v>
      </c>
      <c r="AD22">
        <v>21.78212321918511</v>
      </c>
      <c r="AE22">
        <f t="shared" si="19"/>
        <v>570305784727.48926</v>
      </c>
      <c r="AF22">
        <f t="shared" si="20"/>
        <v>25</v>
      </c>
      <c r="AG22" s="42">
        <f t="shared" si="21"/>
        <v>7</v>
      </c>
      <c r="AH22">
        <f t="shared" si="22"/>
        <v>25</v>
      </c>
      <c r="AI22">
        <f t="shared" si="23"/>
        <v>26</v>
      </c>
      <c r="AJ22" s="43">
        <f t="shared" si="24"/>
        <v>58</v>
      </c>
      <c r="AK22" s="42">
        <f t="shared" si="25"/>
        <v>-15</v>
      </c>
      <c r="AL22">
        <f t="shared" si="26"/>
        <v>-3</v>
      </c>
      <c r="AM22">
        <f t="shared" si="27"/>
        <v>-5</v>
      </c>
      <c r="AN22" s="43">
        <f t="shared" si="28"/>
        <v>-23</v>
      </c>
    </row>
    <row r="23" spans="2:40" x14ac:dyDescent="0.25">
      <c r="B23" t="s">
        <v>364</v>
      </c>
      <c r="C23">
        <v>2142459547755.9143</v>
      </c>
      <c r="D23">
        <v>3.3070298366754098</v>
      </c>
      <c r="E23">
        <f t="shared" si="11"/>
        <v>70851776482.989136</v>
      </c>
      <c r="F23" s="33">
        <f t="shared" si="12"/>
        <v>32</v>
      </c>
      <c r="G23" s="33">
        <f t="shared" si="13"/>
        <v>451090515933.77716</v>
      </c>
      <c r="H23" s="33">
        <f t="shared" si="0"/>
        <v>1691369031822.1372</v>
      </c>
      <c r="I23">
        <v>49.717709437972651</v>
      </c>
      <c r="J23">
        <f t="shared" si="1"/>
        <v>754073998893.37085</v>
      </c>
      <c r="K23">
        <f t="shared" si="2"/>
        <v>22</v>
      </c>
      <c r="L23">
        <v>33.918970317520028</v>
      </c>
      <c r="M23">
        <f t="shared" si="3"/>
        <v>857421291622.05334</v>
      </c>
      <c r="N23">
        <f t="shared" si="4"/>
        <v>38</v>
      </c>
      <c r="O23" s="42">
        <f t="shared" si="5"/>
        <v>32</v>
      </c>
      <c r="P23">
        <f t="shared" si="6"/>
        <v>38</v>
      </c>
      <c r="Q23">
        <f t="shared" si="7"/>
        <v>22</v>
      </c>
      <c r="R23" s="43">
        <f t="shared" si="8"/>
        <v>92</v>
      </c>
      <c r="T23">
        <v>35676528915.43634</v>
      </c>
      <c r="U23">
        <f t="shared" si="14"/>
        <v>1288580390219.8687</v>
      </c>
      <c r="V23">
        <v>3.8497305765468401</v>
      </c>
      <c r="W23">
        <f t="shared" si="9"/>
        <v>49606873285.68087</v>
      </c>
      <c r="X23" s="33">
        <f t="shared" si="15"/>
        <v>23</v>
      </c>
      <c r="Y23" s="33">
        <f t="shared" si="16"/>
        <v>324221308327.40234</v>
      </c>
      <c r="Z23" s="33">
        <f t="shared" si="10"/>
        <v>964359081892.46631</v>
      </c>
      <c r="AA23">
        <v>50.765258356946894</v>
      </c>
      <c r="AB23">
        <f t="shared" si="17"/>
        <v>479491397924.75775</v>
      </c>
      <c r="AC23">
        <f t="shared" si="18"/>
        <v>14</v>
      </c>
      <c r="AD23">
        <v>25.809532379165596</v>
      </c>
      <c r="AE23">
        <f t="shared" si="19"/>
        <v>406296522490.98663</v>
      </c>
      <c r="AF23">
        <f t="shared" si="20"/>
        <v>18</v>
      </c>
      <c r="AG23" s="42">
        <f t="shared" si="21"/>
        <v>23</v>
      </c>
      <c r="AH23">
        <f t="shared" si="22"/>
        <v>18</v>
      </c>
      <c r="AI23">
        <f t="shared" si="23"/>
        <v>14</v>
      </c>
      <c r="AJ23" s="43">
        <f t="shared" si="24"/>
        <v>55</v>
      </c>
      <c r="AK23" s="42">
        <f t="shared" si="25"/>
        <v>-9</v>
      </c>
      <c r="AL23">
        <f t="shared" si="26"/>
        <v>-20</v>
      </c>
      <c r="AM23">
        <f t="shared" si="27"/>
        <v>-8</v>
      </c>
      <c r="AN23" s="43">
        <f t="shared" si="28"/>
        <v>-37</v>
      </c>
    </row>
    <row r="24" spans="2:40" x14ac:dyDescent="0.25">
      <c r="B24" s="52" t="s">
        <v>18</v>
      </c>
      <c r="C24">
        <v>2027068628277.9006</v>
      </c>
      <c r="D24">
        <v>1.73072614713627</v>
      </c>
      <c r="E24">
        <f t="shared" si="11"/>
        <v>35083006770.002151</v>
      </c>
      <c r="F24" s="33">
        <f t="shared" si="12"/>
        <v>16</v>
      </c>
      <c r="G24" s="33">
        <f t="shared" si="13"/>
        <v>225545257966.88858</v>
      </c>
      <c r="H24" s="33">
        <f t="shared" si="0"/>
        <v>1801523370311.012</v>
      </c>
      <c r="I24">
        <v>58.25186124996501</v>
      </c>
      <c r="J24">
        <f t="shared" si="1"/>
        <v>968595119778.91895</v>
      </c>
      <c r="K24">
        <f t="shared" si="2"/>
        <v>28</v>
      </c>
      <c r="L24">
        <v>23.006618632123924</v>
      </c>
      <c r="M24">
        <f t="shared" si="3"/>
        <v>637579013257.23352</v>
      </c>
      <c r="N24">
        <f t="shared" si="4"/>
        <v>28</v>
      </c>
      <c r="O24" s="42">
        <f t="shared" si="5"/>
        <v>16</v>
      </c>
      <c r="P24">
        <f t="shared" si="6"/>
        <v>28</v>
      </c>
      <c r="Q24">
        <f t="shared" si="7"/>
        <v>28</v>
      </c>
      <c r="R24" s="43">
        <f t="shared" si="8"/>
        <v>72</v>
      </c>
      <c r="T24">
        <v>1196465534857.5439</v>
      </c>
      <c r="U24">
        <f t="shared" si="14"/>
        <v>1690425194514.6301</v>
      </c>
      <c r="V24">
        <v>1.99797392486099</v>
      </c>
      <c r="W24">
        <f t="shared" si="9"/>
        <v>33774254605.68298</v>
      </c>
      <c r="X24" s="33">
        <f t="shared" si="15"/>
        <v>15</v>
      </c>
      <c r="Y24" s="33">
        <f t="shared" si="16"/>
        <v>211448679343.95804</v>
      </c>
      <c r="Z24" s="33">
        <f t="shared" si="10"/>
        <v>1478976515170.6721</v>
      </c>
      <c r="AA24">
        <v>67.030494714223053</v>
      </c>
      <c r="AB24">
        <f t="shared" si="17"/>
        <v>821650064597.80273</v>
      </c>
      <c r="AC24">
        <f t="shared" si="18"/>
        <v>24</v>
      </c>
      <c r="AD24">
        <v>23.461064667995558</v>
      </c>
      <c r="AE24">
        <f t="shared" si="19"/>
        <v>479303869633.66888</v>
      </c>
      <c r="AF24">
        <f t="shared" si="20"/>
        <v>21</v>
      </c>
      <c r="AG24" s="42">
        <f t="shared" si="21"/>
        <v>15</v>
      </c>
      <c r="AH24">
        <f t="shared" si="22"/>
        <v>21</v>
      </c>
      <c r="AI24">
        <f t="shared" si="23"/>
        <v>24</v>
      </c>
      <c r="AJ24" s="43">
        <f t="shared" si="24"/>
        <v>60</v>
      </c>
      <c r="AK24" s="42">
        <f t="shared" si="25"/>
        <v>-1</v>
      </c>
      <c r="AL24">
        <f t="shared" si="26"/>
        <v>-7</v>
      </c>
      <c r="AM24">
        <f t="shared" si="27"/>
        <v>-4</v>
      </c>
      <c r="AN24" s="43">
        <f t="shared" si="28"/>
        <v>-12</v>
      </c>
    </row>
    <row r="25" spans="2:40" x14ac:dyDescent="0.25">
      <c r="B25" s="52" t="s">
        <v>298</v>
      </c>
      <c r="C25">
        <v>1761878008669.9336</v>
      </c>
      <c r="D25">
        <v>0.44604782044975905</v>
      </c>
      <c r="E25">
        <f t="shared" si="11"/>
        <v>7858818456.6558552</v>
      </c>
      <c r="F25" s="33">
        <f t="shared" si="12"/>
        <v>4</v>
      </c>
      <c r="G25" s="33">
        <f t="shared" si="13"/>
        <v>56386314491.722145</v>
      </c>
      <c r="H25" s="33">
        <f t="shared" si="0"/>
        <v>1705491694178.2114</v>
      </c>
      <c r="I25">
        <v>57.802339458078201</v>
      </c>
      <c r="J25">
        <f t="shared" si="1"/>
        <v>803547592788.63086</v>
      </c>
      <c r="K25">
        <f t="shared" si="2"/>
        <v>23</v>
      </c>
      <c r="L25">
        <v>34.209705691330782</v>
      </c>
      <c r="M25">
        <f t="shared" si="3"/>
        <v>792618629741.71289</v>
      </c>
      <c r="N25">
        <f t="shared" si="4"/>
        <v>35</v>
      </c>
      <c r="O25" s="42">
        <f t="shared" si="5"/>
        <v>4</v>
      </c>
      <c r="P25">
        <f t="shared" si="6"/>
        <v>35</v>
      </c>
      <c r="Q25">
        <f t="shared" si="7"/>
        <v>23</v>
      </c>
      <c r="R25" s="43">
        <f t="shared" si="8"/>
        <v>62</v>
      </c>
      <c r="T25">
        <v>478085670423.09674</v>
      </c>
      <c r="U25">
        <f t="shared" si="14"/>
        <v>1241556973978.4907</v>
      </c>
      <c r="V25">
        <v>0.75617904198054797</v>
      </c>
      <c r="W25">
        <f t="shared" si="9"/>
        <v>9388393631.4732323</v>
      </c>
      <c r="X25" s="33">
        <f t="shared" si="15"/>
        <v>4</v>
      </c>
      <c r="Y25" s="33">
        <f t="shared" si="16"/>
        <v>56386314491.722145</v>
      </c>
      <c r="Z25" s="33">
        <f t="shared" si="10"/>
        <v>1185170659486.7686</v>
      </c>
      <c r="AA25">
        <v>62.564705064362428</v>
      </c>
      <c r="AB25">
        <f t="shared" si="17"/>
        <v>632144381015.97034</v>
      </c>
      <c r="AC25">
        <f t="shared" si="18"/>
        <v>18</v>
      </c>
      <c r="AD25">
        <v>25.40948444265339</v>
      </c>
      <c r="AE25">
        <f t="shared" si="19"/>
        <v>427889355998.51007</v>
      </c>
      <c r="AF25">
        <f t="shared" si="20"/>
        <v>19</v>
      </c>
      <c r="AG25" s="42">
        <f t="shared" si="21"/>
        <v>4</v>
      </c>
      <c r="AH25">
        <f t="shared" si="22"/>
        <v>19</v>
      </c>
      <c r="AI25">
        <f t="shared" si="23"/>
        <v>18</v>
      </c>
      <c r="AJ25" s="43">
        <f t="shared" si="24"/>
        <v>41</v>
      </c>
      <c r="AK25" s="42">
        <f t="shared" si="25"/>
        <v>0</v>
      </c>
      <c r="AL25">
        <f t="shared" si="26"/>
        <v>-16</v>
      </c>
      <c r="AM25">
        <f t="shared" si="27"/>
        <v>-5</v>
      </c>
      <c r="AN25" s="43">
        <f t="shared" si="28"/>
        <v>-21</v>
      </c>
    </row>
    <row r="26" spans="2:40" x14ac:dyDescent="0.25">
      <c r="B26" s="52" t="s">
        <v>398</v>
      </c>
      <c r="C26">
        <v>1414544783692.3816</v>
      </c>
      <c r="D26">
        <v>1.7255179883945801</v>
      </c>
      <c r="E26">
        <f t="shared" si="11"/>
        <v>24408224696.509247</v>
      </c>
      <c r="F26" s="33">
        <f t="shared" si="12"/>
        <v>11</v>
      </c>
      <c r="G26" s="33">
        <f t="shared" si="13"/>
        <v>155062364852.2359</v>
      </c>
      <c r="H26" s="33">
        <f t="shared" si="0"/>
        <v>1259482418840.1458</v>
      </c>
      <c r="I26">
        <v>59.199569036707508</v>
      </c>
      <c r="J26">
        <f t="shared" si="1"/>
        <v>641520895188.18066</v>
      </c>
      <c r="K26">
        <f t="shared" si="2"/>
        <v>19</v>
      </c>
      <c r="L26">
        <v>27.969239840642366</v>
      </c>
      <c r="M26">
        <f t="shared" si="3"/>
        <v>505151531569.88098</v>
      </c>
      <c r="N26">
        <f t="shared" si="4"/>
        <v>22</v>
      </c>
      <c r="O26" s="42">
        <f t="shared" si="5"/>
        <v>11</v>
      </c>
      <c r="P26">
        <f t="shared" si="6"/>
        <v>22</v>
      </c>
      <c r="Q26">
        <f t="shared" si="7"/>
        <v>19</v>
      </c>
      <c r="R26" s="43">
        <f t="shared" si="8"/>
        <v>52</v>
      </c>
      <c r="T26">
        <v>139152809949.42795</v>
      </c>
      <c r="U26">
        <f t="shared" si="14"/>
        <v>897628416734.36255</v>
      </c>
      <c r="V26">
        <v>3.8214560582987902</v>
      </c>
      <c r="W26">
        <f t="shared" si="9"/>
        <v>34302475512.306808</v>
      </c>
      <c r="X26" s="33">
        <f t="shared" si="15"/>
        <v>16</v>
      </c>
      <c r="Y26" s="33">
        <f t="shared" si="16"/>
        <v>225545257966.88858</v>
      </c>
      <c r="Z26" s="33">
        <f t="shared" si="10"/>
        <v>672083158767.474</v>
      </c>
      <c r="AA26">
        <v>38.123171324664689</v>
      </c>
      <c r="AB26">
        <f t="shared" si="17"/>
        <v>218804198309.03827</v>
      </c>
      <c r="AC26">
        <f t="shared" si="18"/>
        <v>6</v>
      </c>
      <c r="AD26">
        <v>49.701725103713798</v>
      </c>
      <c r="AE26">
        <f t="shared" si="19"/>
        <v>475430284610.94543</v>
      </c>
      <c r="AF26">
        <f t="shared" si="20"/>
        <v>21</v>
      </c>
      <c r="AG26" s="42">
        <f t="shared" si="21"/>
        <v>16</v>
      </c>
      <c r="AH26">
        <f t="shared" si="22"/>
        <v>21</v>
      </c>
      <c r="AI26">
        <f t="shared" si="23"/>
        <v>6</v>
      </c>
      <c r="AJ26" s="43">
        <f t="shared" si="24"/>
        <v>43</v>
      </c>
      <c r="AK26" s="42">
        <f t="shared" si="25"/>
        <v>5</v>
      </c>
      <c r="AL26">
        <f t="shared" si="26"/>
        <v>-1</v>
      </c>
      <c r="AM26">
        <f t="shared" si="27"/>
        <v>-13</v>
      </c>
      <c r="AN26" s="43">
        <f t="shared" si="28"/>
        <v>-9</v>
      </c>
    </row>
    <row r="27" spans="2:40" x14ac:dyDescent="0.25">
      <c r="B27" s="52" t="s">
        <v>225</v>
      </c>
      <c r="C27">
        <v>1203357174106.1865</v>
      </c>
      <c r="D27">
        <v>0.68448376350043494</v>
      </c>
      <c r="E27">
        <f t="shared" si="11"/>
        <v>8236784473.6745071</v>
      </c>
      <c r="F27" s="33">
        <f t="shared" si="12"/>
        <v>4</v>
      </c>
      <c r="G27" s="33">
        <f t="shared" si="13"/>
        <v>56386314491.722145</v>
      </c>
      <c r="H27" s="33">
        <f t="shared" si="0"/>
        <v>1146970859614.4644</v>
      </c>
      <c r="I27">
        <v>33.368636507403131</v>
      </c>
      <c r="J27">
        <f t="shared" si="1"/>
        <v>381012906230.35706</v>
      </c>
      <c r="K27">
        <f t="shared" si="2"/>
        <v>11</v>
      </c>
      <c r="L27">
        <v>41.969074643356429</v>
      </c>
      <c r="M27">
        <f t="shared" si="3"/>
        <v>798692064134.1521</v>
      </c>
      <c r="N27">
        <f t="shared" si="4"/>
        <v>35</v>
      </c>
      <c r="O27" s="42">
        <f t="shared" si="5"/>
        <v>4</v>
      </c>
      <c r="P27">
        <f t="shared" si="6"/>
        <v>35</v>
      </c>
      <c r="Q27">
        <f t="shared" si="7"/>
        <v>11</v>
      </c>
      <c r="R27" s="43">
        <f t="shared" si="8"/>
        <v>50</v>
      </c>
      <c r="T27">
        <v>13856896226.22246</v>
      </c>
      <c r="U27">
        <f t="shared" si="14"/>
        <v>721252711481.43701</v>
      </c>
      <c r="V27">
        <v>0</v>
      </c>
      <c r="W27">
        <f t="shared" si="9"/>
        <v>0</v>
      </c>
      <c r="X27" s="33">
        <f t="shared" si="15"/>
        <v>0</v>
      </c>
      <c r="Y27" s="33">
        <f t="shared" si="16"/>
        <v>0</v>
      </c>
      <c r="Z27" s="33">
        <f t="shared" si="10"/>
        <v>721252711481.43701</v>
      </c>
      <c r="AA27">
        <v>74.833275957312239</v>
      </c>
      <c r="AB27">
        <f t="shared" si="17"/>
        <v>459118315497.09131</v>
      </c>
      <c r="AC27">
        <f t="shared" si="18"/>
        <v>13</v>
      </c>
      <c r="AD27">
        <v>13.336322223734459</v>
      </c>
      <c r="AE27">
        <f t="shared" si="19"/>
        <v>136368696856.64417</v>
      </c>
      <c r="AF27">
        <f t="shared" si="20"/>
        <v>6</v>
      </c>
      <c r="AG27" s="42">
        <f t="shared" si="21"/>
        <v>0</v>
      </c>
      <c r="AH27">
        <f t="shared" si="22"/>
        <v>6</v>
      </c>
      <c r="AI27">
        <f t="shared" si="23"/>
        <v>13</v>
      </c>
      <c r="AJ27" s="43">
        <f t="shared" si="24"/>
        <v>19</v>
      </c>
      <c r="AK27" s="42">
        <f t="shared" si="25"/>
        <v>-4</v>
      </c>
      <c r="AL27">
        <f t="shared" si="26"/>
        <v>-29</v>
      </c>
      <c r="AM27">
        <f t="shared" si="27"/>
        <v>2</v>
      </c>
      <c r="AN27" s="43">
        <f t="shared" si="28"/>
        <v>-31</v>
      </c>
    </row>
    <row r="28" spans="2:40" x14ac:dyDescent="0.25">
      <c r="B28" s="52" t="s">
        <v>119</v>
      </c>
      <c r="C28">
        <v>1143915914911.3147</v>
      </c>
      <c r="D28">
        <v>1.11808087955152</v>
      </c>
      <c r="E28">
        <f t="shared" si="11"/>
        <v>12789905122.770247</v>
      </c>
      <c r="F28" s="33">
        <f t="shared" si="12"/>
        <v>6</v>
      </c>
      <c r="G28" s="33">
        <f t="shared" si="13"/>
        <v>84579471737.583221</v>
      </c>
      <c r="H28" s="33">
        <f t="shared" si="0"/>
        <v>1059336443173.7314</v>
      </c>
      <c r="I28">
        <v>61.119955587123528</v>
      </c>
      <c r="J28">
        <f t="shared" si="1"/>
        <v>533607990715.5968</v>
      </c>
      <c r="K28">
        <f t="shared" si="2"/>
        <v>15</v>
      </c>
      <c r="L28">
        <v>29.883080562744528</v>
      </c>
      <c r="M28">
        <f t="shared" si="3"/>
        <v>434823902774.50311</v>
      </c>
      <c r="N28">
        <f t="shared" si="4"/>
        <v>19</v>
      </c>
      <c r="O28" s="42">
        <f t="shared" si="5"/>
        <v>6</v>
      </c>
      <c r="P28">
        <f t="shared" si="6"/>
        <v>19</v>
      </c>
      <c r="Q28">
        <f t="shared" si="7"/>
        <v>15</v>
      </c>
      <c r="R28" s="43">
        <f t="shared" si="8"/>
        <v>40</v>
      </c>
      <c r="T28">
        <v>71282082008.272919</v>
      </c>
      <c r="U28">
        <f t="shared" si="14"/>
        <v>709177422435.71191</v>
      </c>
      <c r="V28">
        <v>4.3387753104637303</v>
      </c>
      <c r="W28">
        <f t="shared" si="9"/>
        <v>30769614912.023739</v>
      </c>
      <c r="X28" s="33">
        <f t="shared" si="15"/>
        <v>14</v>
      </c>
      <c r="Y28" s="33">
        <f t="shared" si="16"/>
        <v>197352100721.0275</v>
      </c>
      <c r="Z28" s="33">
        <f t="shared" si="10"/>
        <v>511825321714.68445</v>
      </c>
      <c r="AA28">
        <v>57.58673998023712</v>
      </c>
      <c r="AB28">
        <f t="shared" si="17"/>
        <v>223825133267.9382</v>
      </c>
      <c r="AC28">
        <f t="shared" si="18"/>
        <v>6</v>
      </c>
      <c r="AD28">
        <v>41.176805761522971</v>
      </c>
      <c r="AE28">
        <f t="shared" si="19"/>
        <v>266739763363.45862</v>
      </c>
      <c r="AF28">
        <f t="shared" si="20"/>
        <v>12</v>
      </c>
      <c r="AG28" s="42">
        <f t="shared" si="21"/>
        <v>14</v>
      </c>
      <c r="AH28">
        <f t="shared" si="22"/>
        <v>12</v>
      </c>
      <c r="AI28">
        <f t="shared" si="23"/>
        <v>6</v>
      </c>
      <c r="AJ28" s="43">
        <f t="shared" si="24"/>
        <v>32</v>
      </c>
      <c r="AK28" s="42">
        <f t="shared" si="25"/>
        <v>8</v>
      </c>
      <c r="AL28">
        <f t="shared" si="26"/>
        <v>-7</v>
      </c>
      <c r="AM28">
        <f t="shared" si="27"/>
        <v>-9</v>
      </c>
      <c r="AN28" s="43">
        <f t="shared" si="28"/>
        <v>-8</v>
      </c>
    </row>
    <row r="29" spans="2:40" x14ac:dyDescent="0.25">
      <c r="B29" s="52" t="s">
        <v>252</v>
      </c>
      <c r="C29">
        <v>1083515726994.0109</v>
      </c>
      <c r="D29">
        <v>2.4573175195553398</v>
      </c>
      <c r="E29">
        <f t="shared" si="11"/>
        <v>26625421786.561237</v>
      </c>
      <c r="F29" s="33">
        <f t="shared" si="12"/>
        <v>12</v>
      </c>
      <c r="G29" s="33">
        <f t="shared" si="13"/>
        <v>169158943475.16644</v>
      </c>
      <c r="H29" s="33">
        <f t="shared" si="0"/>
        <v>914356783518.84448</v>
      </c>
      <c r="I29">
        <v>51.618438191722227</v>
      </c>
      <c r="J29">
        <f t="shared" si="1"/>
        <v>409826478494.29553</v>
      </c>
      <c r="K29">
        <f t="shared" si="2"/>
        <v>12</v>
      </c>
      <c r="L29">
        <v>34.755316784994776</v>
      </c>
      <c r="M29">
        <f t="shared" si="3"/>
        <v>459901848574.72968</v>
      </c>
      <c r="N29">
        <f t="shared" si="4"/>
        <v>20</v>
      </c>
      <c r="O29" s="42">
        <f t="shared" si="5"/>
        <v>12</v>
      </c>
      <c r="P29">
        <f t="shared" si="6"/>
        <v>20</v>
      </c>
      <c r="Q29">
        <f t="shared" si="7"/>
        <v>12</v>
      </c>
      <c r="R29" s="43">
        <f t="shared" si="8"/>
        <v>44</v>
      </c>
      <c r="T29">
        <v>664403662063.26392</v>
      </c>
      <c r="U29">
        <f t="shared" si="14"/>
        <v>913649607077.5791</v>
      </c>
      <c r="V29">
        <v>1.24291781849732</v>
      </c>
      <c r="W29">
        <f t="shared" si="9"/>
        <v>11355913764.99798</v>
      </c>
      <c r="X29" s="33">
        <f t="shared" si="15"/>
        <v>5</v>
      </c>
      <c r="Y29" s="33">
        <f t="shared" si="16"/>
        <v>70482893114.652695</v>
      </c>
      <c r="Z29" s="33">
        <f t="shared" si="10"/>
        <v>843166713962.92639</v>
      </c>
      <c r="AA29">
        <v>53.476210730639181</v>
      </c>
      <c r="AB29">
        <f t="shared" si="17"/>
        <v>416326770220.17188</v>
      </c>
      <c r="AC29">
        <f t="shared" si="18"/>
        <v>12</v>
      </c>
      <c r="AD29">
        <v>27.750899982953868</v>
      </c>
      <c r="AE29">
        <f t="shared" si="19"/>
        <v>360080442086.70483</v>
      </c>
      <c r="AF29">
        <f t="shared" si="20"/>
        <v>16</v>
      </c>
      <c r="AG29" s="42">
        <f t="shared" si="21"/>
        <v>5</v>
      </c>
      <c r="AH29">
        <f t="shared" si="22"/>
        <v>16</v>
      </c>
      <c r="AI29">
        <f t="shared" si="23"/>
        <v>12</v>
      </c>
      <c r="AJ29" s="43">
        <f t="shared" si="24"/>
        <v>33</v>
      </c>
      <c r="AK29" s="42">
        <f t="shared" si="25"/>
        <v>-7</v>
      </c>
      <c r="AL29">
        <f t="shared" si="26"/>
        <v>-4</v>
      </c>
      <c r="AM29">
        <f t="shared" si="27"/>
        <v>0</v>
      </c>
      <c r="AN29" s="43">
        <f t="shared" si="28"/>
        <v>-11</v>
      </c>
    </row>
    <row r="30" spans="2:40" x14ac:dyDescent="0.25">
      <c r="B30" s="52" t="s">
        <v>41</v>
      </c>
      <c r="C30">
        <v>979139527974.74182</v>
      </c>
      <c r="D30">
        <v>3.6610946697956197</v>
      </c>
      <c r="E30">
        <f t="shared" si="11"/>
        <v>35847225068.545265</v>
      </c>
      <c r="F30" s="33">
        <f t="shared" si="12"/>
        <v>16</v>
      </c>
      <c r="G30" s="33">
        <f t="shared" si="13"/>
        <v>225545257966.88858</v>
      </c>
      <c r="H30" s="33">
        <f t="shared" si="0"/>
        <v>753594270007.85327</v>
      </c>
      <c r="I30">
        <v>52.758926628145595</v>
      </c>
      <c r="J30">
        <f t="shared" si="1"/>
        <v>374817632947.97504</v>
      </c>
      <c r="K30">
        <f t="shared" si="2"/>
        <v>11</v>
      </c>
      <c r="L30">
        <v>26.797412182601789</v>
      </c>
      <c r="M30">
        <f t="shared" si="3"/>
        <v>317296782596.5249</v>
      </c>
      <c r="N30">
        <f t="shared" si="4"/>
        <v>14</v>
      </c>
      <c r="O30" s="42">
        <f t="shared" si="5"/>
        <v>16</v>
      </c>
      <c r="P30">
        <f t="shared" si="6"/>
        <v>14</v>
      </c>
      <c r="Q30">
        <f t="shared" si="7"/>
        <v>11</v>
      </c>
      <c r="R30" s="43">
        <f t="shared" si="8"/>
        <v>41</v>
      </c>
      <c r="T30">
        <v>4519281462.8196201</v>
      </c>
      <c r="U30">
        <f t="shared" si="14"/>
        <v>584125942063.45972</v>
      </c>
      <c r="V30">
        <v>0</v>
      </c>
      <c r="W30">
        <f t="shared" si="9"/>
        <v>0</v>
      </c>
      <c r="X30" s="33">
        <f t="shared" si="15"/>
        <v>0</v>
      </c>
      <c r="Y30" s="33">
        <f t="shared" si="16"/>
        <v>0</v>
      </c>
      <c r="Z30" s="33">
        <f t="shared" si="10"/>
        <v>584125942063.45972</v>
      </c>
      <c r="AA30">
        <v>71.263278313449902</v>
      </c>
      <c r="AB30">
        <f t="shared" si="17"/>
        <v>360634804655.56177</v>
      </c>
      <c r="AC30">
        <f t="shared" si="18"/>
        <v>10</v>
      </c>
      <c r="AD30">
        <v>15.306422618074849</v>
      </c>
      <c r="AE30">
        <f t="shared" si="19"/>
        <v>129099419820.05505</v>
      </c>
      <c r="AF30">
        <f t="shared" si="20"/>
        <v>6</v>
      </c>
      <c r="AG30" s="42">
        <f t="shared" si="21"/>
        <v>0</v>
      </c>
      <c r="AH30">
        <f t="shared" si="22"/>
        <v>6</v>
      </c>
      <c r="AI30">
        <f t="shared" si="23"/>
        <v>10</v>
      </c>
      <c r="AJ30" s="43">
        <f t="shared" si="24"/>
        <v>16</v>
      </c>
      <c r="AK30" s="42">
        <f t="shared" si="25"/>
        <v>-16</v>
      </c>
      <c r="AL30">
        <f t="shared" si="26"/>
        <v>-8</v>
      </c>
      <c r="AM30">
        <f t="shared" si="27"/>
        <v>-1</v>
      </c>
      <c r="AN30" s="43">
        <f t="shared" si="28"/>
        <v>-25</v>
      </c>
    </row>
    <row r="31" spans="2:40" x14ac:dyDescent="0.25">
      <c r="B31" s="52" t="s">
        <v>26</v>
      </c>
      <c r="C31">
        <v>866955700958.224</v>
      </c>
      <c r="D31">
        <v>10.5344033130193</v>
      </c>
      <c r="E31">
        <f t="shared" si="11"/>
        <v>91328610084.152847</v>
      </c>
      <c r="F31" s="33">
        <f t="shared" si="12"/>
        <v>41</v>
      </c>
      <c r="G31" s="33">
        <f t="shared" si="13"/>
        <v>577959723540.15198</v>
      </c>
      <c r="H31" s="33">
        <f t="shared" si="0"/>
        <v>288995977418.07202</v>
      </c>
      <c r="I31">
        <v>41.430562152000597</v>
      </c>
      <c r="J31">
        <f t="shared" si="1"/>
        <v>93935231660.915848</v>
      </c>
      <c r="K31">
        <f t="shared" si="2"/>
        <v>3</v>
      </c>
      <c r="L31">
        <v>54.166682825141798</v>
      </c>
      <c r="M31">
        <f t="shared" si="3"/>
        <v>204686252337.73029</v>
      </c>
      <c r="N31">
        <f t="shared" si="4"/>
        <v>9</v>
      </c>
      <c r="O31" s="42">
        <f t="shared" si="5"/>
        <v>41</v>
      </c>
      <c r="P31">
        <f t="shared" si="6"/>
        <v>9</v>
      </c>
      <c r="Q31">
        <f t="shared" si="7"/>
        <v>3</v>
      </c>
      <c r="R31" s="43">
        <f t="shared" si="8"/>
        <v>53</v>
      </c>
      <c r="T31">
        <v>173630155305.78598</v>
      </c>
      <c r="U31">
        <f t="shared" si="14"/>
        <v>585950857305.29089</v>
      </c>
      <c r="V31">
        <v>1.15637996675121</v>
      </c>
      <c r="W31">
        <f t="shared" si="9"/>
        <v>6775818328.8853531</v>
      </c>
      <c r="X31" s="33">
        <f t="shared" si="15"/>
        <v>3</v>
      </c>
      <c r="Y31" s="33">
        <f t="shared" si="16"/>
        <v>42289735868.791611</v>
      </c>
      <c r="Z31" s="33">
        <f t="shared" si="10"/>
        <v>543661121436.49927</v>
      </c>
      <c r="AA31">
        <v>47.633718588117816</v>
      </c>
      <c r="AB31">
        <f t="shared" si="17"/>
        <v>245269494036.68362</v>
      </c>
      <c r="AC31">
        <f t="shared" si="18"/>
        <v>7</v>
      </c>
      <c r="AD31">
        <v>31.554485088162259</v>
      </c>
      <c r="AE31">
        <f t="shared" si="19"/>
        <v>270793911734.48474</v>
      </c>
      <c r="AF31">
        <f t="shared" si="20"/>
        <v>12</v>
      </c>
      <c r="AG31" s="42">
        <f t="shared" si="21"/>
        <v>3</v>
      </c>
      <c r="AH31">
        <f t="shared" si="22"/>
        <v>12</v>
      </c>
      <c r="AI31">
        <f t="shared" si="23"/>
        <v>7</v>
      </c>
      <c r="AJ31" s="43">
        <f t="shared" si="24"/>
        <v>22</v>
      </c>
      <c r="AK31" s="42">
        <f t="shared" si="25"/>
        <v>-38</v>
      </c>
      <c r="AL31">
        <f t="shared" si="26"/>
        <v>3</v>
      </c>
      <c r="AM31">
        <f t="shared" si="27"/>
        <v>4</v>
      </c>
      <c r="AN31" s="43">
        <f t="shared" si="28"/>
        <v>-31</v>
      </c>
    </row>
    <row r="32" spans="2:40" x14ac:dyDescent="0.25">
      <c r="B32" s="52" t="s">
        <v>322</v>
      </c>
      <c r="C32">
        <v>757634872103.39941</v>
      </c>
      <c r="D32">
        <v>1.4340043406407399</v>
      </c>
      <c r="E32">
        <f t="shared" si="11"/>
        <v>10864516952.170666</v>
      </c>
      <c r="F32" s="33">
        <f t="shared" si="12"/>
        <v>5</v>
      </c>
      <c r="G32" s="33">
        <f t="shared" si="13"/>
        <v>70482893114.652695</v>
      </c>
      <c r="H32" s="33">
        <f t="shared" si="0"/>
        <v>687151978988.7467</v>
      </c>
      <c r="I32">
        <v>65.745441995367329</v>
      </c>
      <c r="J32">
        <f t="shared" si="1"/>
        <v>387295170095.74445</v>
      </c>
      <c r="K32">
        <f t="shared" si="2"/>
        <v>11</v>
      </c>
      <c r="L32">
        <v>21.740371277435969</v>
      </c>
      <c r="M32">
        <f t="shared" si="3"/>
        <v>213448023576.35938</v>
      </c>
      <c r="N32">
        <f t="shared" si="4"/>
        <v>9</v>
      </c>
      <c r="O32" s="42">
        <f t="shared" si="5"/>
        <v>5</v>
      </c>
      <c r="P32">
        <f t="shared" si="6"/>
        <v>9</v>
      </c>
      <c r="Q32">
        <f t="shared" si="7"/>
        <v>11</v>
      </c>
      <c r="R32" s="43">
        <f t="shared" si="8"/>
        <v>25</v>
      </c>
      <c r="T32">
        <v>575544806089.25781</v>
      </c>
      <c r="U32">
        <f t="shared" si="14"/>
        <v>683833768347.8678</v>
      </c>
      <c r="V32">
        <v>0.89531609872613305</v>
      </c>
      <c r="W32">
        <f t="shared" si="9"/>
        <v>6122473816.5440321</v>
      </c>
      <c r="X32" s="33">
        <f t="shared" si="15"/>
        <v>3</v>
      </c>
      <c r="Y32" s="33">
        <f t="shared" si="16"/>
        <v>42289735868.791611</v>
      </c>
      <c r="Z32" s="33">
        <f t="shared" si="10"/>
        <v>641544032479.07617</v>
      </c>
      <c r="AA32">
        <v>69.307363675363405</v>
      </c>
      <c r="AB32">
        <f t="shared" si="17"/>
        <v>376618460356.05133</v>
      </c>
      <c r="AC32">
        <f t="shared" si="18"/>
        <v>11</v>
      </c>
      <c r="AD32">
        <v>19.237935320504164</v>
      </c>
      <c r="AE32">
        <f t="shared" si="19"/>
        <v>174232606672.09296</v>
      </c>
      <c r="AF32">
        <f t="shared" si="20"/>
        <v>8</v>
      </c>
      <c r="AG32" s="42">
        <f t="shared" si="21"/>
        <v>3</v>
      </c>
      <c r="AH32">
        <f t="shared" si="22"/>
        <v>8</v>
      </c>
      <c r="AI32">
        <f t="shared" si="23"/>
        <v>11</v>
      </c>
      <c r="AJ32" s="43">
        <f t="shared" si="24"/>
        <v>22</v>
      </c>
      <c r="AK32" s="42">
        <f t="shared" si="25"/>
        <v>-2</v>
      </c>
      <c r="AL32">
        <f t="shared" si="26"/>
        <v>-1</v>
      </c>
      <c r="AM32">
        <f t="shared" si="27"/>
        <v>0</v>
      </c>
      <c r="AN32" s="43">
        <f t="shared" si="28"/>
        <v>-3</v>
      </c>
    </row>
    <row r="33" spans="2:40" x14ac:dyDescent="0.25">
      <c r="B33" s="52" t="s">
        <v>32</v>
      </c>
      <c r="C33">
        <v>736662980256.48816</v>
      </c>
      <c r="D33">
        <v>1.82984191251005</v>
      </c>
      <c r="E33">
        <f t="shared" si="11"/>
        <v>13479767966.678854</v>
      </c>
      <c r="F33" s="33">
        <f t="shared" si="12"/>
        <v>6</v>
      </c>
      <c r="G33" s="33">
        <f t="shared" si="13"/>
        <v>84579471737.583221</v>
      </c>
      <c r="H33" s="33">
        <f t="shared" si="0"/>
        <v>652083508518.90491</v>
      </c>
      <c r="I33">
        <v>64.321744088789529</v>
      </c>
      <c r="J33">
        <f t="shared" si="1"/>
        <v>353611852715.96655</v>
      </c>
      <c r="K33">
        <f t="shared" si="2"/>
        <v>10</v>
      </c>
      <c r="L33">
        <v>24.638400142779574</v>
      </c>
      <c r="M33">
        <f t="shared" si="3"/>
        <v>225751297788.68686</v>
      </c>
      <c r="N33">
        <f t="shared" si="4"/>
        <v>10</v>
      </c>
      <c r="O33" s="42">
        <f t="shared" si="5"/>
        <v>6</v>
      </c>
      <c r="P33">
        <f t="shared" si="6"/>
        <v>10</v>
      </c>
      <c r="Q33">
        <f t="shared" si="7"/>
        <v>10</v>
      </c>
      <c r="R33" s="43">
        <f t="shared" si="8"/>
        <v>26</v>
      </c>
      <c r="T33">
        <v>2671291731.0814295</v>
      </c>
      <c r="U33">
        <f t="shared" si="14"/>
        <v>439176148897.14081</v>
      </c>
      <c r="V33">
        <v>1.2321797568186199</v>
      </c>
      <c r="W33">
        <f t="shared" si="9"/>
        <v>5411439603.4861698</v>
      </c>
      <c r="X33" s="33">
        <f t="shared" si="15"/>
        <v>2</v>
      </c>
      <c r="Y33" s="33">
        <f t="shared" si="16"/>
        <v>28193157245.861073</v>
      </c>
      <c r="Z33" s="33">
        <f t="shared" si="10"/>
        <v>410982991651.27972</v>
      </c>
      <c r="AA33">
        <v>62.223957312425135</v>
      </c>
      <c r="AB33">
        <f t="shared" si="17"/>
        <v>253134019436.65814</v>
      </c>
      <c r="AC33">
        <f t="shared" si="18"/>
        <v>7</v>
      </c>
      <c r="AD33">
        <v>13.545159533921378</v>
      </c>
      <c r="AE33">
        <f t="shared" si="19"/>
        <v>91838707169.669327</v>
      </c>
      <c r="AF33">
        <f t="shared" si="20"/>
        <v>4</v>
      </c>
      <c r="AG33" s="42">
        <f t="shared" si="21"/>
        <v>2</v>
      </c>
      <c r="AH33">
        <f t="shared" si="22"/>
        <v>4</v>
      </c>
      <c r="AI33">
        <f t="shared" si="23"/>
        <v>7</v>
      </c>
      <c r="AJ33" s="43">
        <f t="shared" si="24"/>
        <v>13</v>
      </c>
      <c r="AK33" s="42">
        <f t="shared" si="25"/>
        <v>-4</v>
      </c>
      <c r="AL33">
        <f t="shared" si="26"/>
        <v>-6</v>
      </c>
      <c r="AM33">
        <f t="shared" si="27"/>
        <v>-3</v>
      </c>
      <c r="AN33" s="43">
        <f t="shared" si="28"/>
        <v>-13</v>
      </c>
    </row>
    <row r="34" spans="2:40" x14ac:dyDescent="0.25">
      <c r="B34" s="52" t="s">
        <v>65</v>
      </c>
      <c r="C34">
        <v>686729030389.60852</v>
      </c>
      <c r="D34">
        <v>1.1488226766688698</v>
      </c>
      <c r="E34">
        <f t="shared" si="11"/>
        <v>7889298828.3840771</v>
      </c>
      <c r="F34" s="33">
        <f t="shared" si="12"/>
        <v>4</v>
      </c>
      <c r="G34" s="33">
        <f t="shared" si="13"/>
        <v>56386314491.722145</v>
      </c>
      <c r="H34" s="33">
        <f t="shared" si="0"/>
        <v>630342715897.88635</v>
      </c>
      <c r="I34">
        <v>63.469313441501043</v>
      </c>
      <c r="J34">
        <f t="shared" si="1"/>
        <v>335407047067.95996</v>
      </c>
      <c r="K34">
        <f t="shared" si="2"/>
        <v>10</v>
      </c>
      <c r="L34">
        <v>25.990836011136377</v>
      </c>
      <c r="M34">
        <f t="shared" si="3"/>
        <v>228916649759.09125</v>
      </c>
      <c r="N34">
        <f t="shared" si="4"/>
        <v>10</v>
      </c>
      <c r="O34" s="42">
        <f t="shared" si="5"/>
        <v>4</v>
      </c>
      <c r="P34">
        <f t="shared" si="6"/>
        <v>10</v>
      </c>
      <c r="Q34">
        <f t="shared" si="7"/>
        <v>10</v>
      </c>
      <c r="R34" s="43">
        <f t="shared" si="8"/>
        <v>24</v>
      </c>
      <c r="T34">
        <v>34023063767.892101</v>
      </c>
      <c r="U34">
        <f t="shared" si="14"/>
        <v>422187302117.82684</v>
      </c>
      <c r="V34">
        <v>1.26413751708666</v>
      </c>
      <c r="W34">
        <f t="shared" si="9"/>
        <v>5337028078.4474525</v>
      </c>
      <c r="X34" s="33">
        <f t="shared" si="15"/>
        <v>2</v>
      </c>
      <c r="Y34" s="33">
        <f t="shared" si="16"/>
        <v>28193157245.861073</v>
      </c>
      <c r="Z34" s="33">
        <f t="shared" si="10"/>
        <v>393994144871.96576</v>
      </c>
      <c r="AA34">
        <v>48.400979224439517</v>
      </c>
      <c r="AB34">
        <f t="shared" si="17"/>
        <v>225202329773.09552</v>
      </c>
      <c r="AC34">
        <f t="shared" si="18"/>
        <v>7</v>
      </c>
      <c r="AD34">
        <v>15.107585850284618</v>
      </c>
      <c r="AE34">
        <f t="shared" si="19"/>
        <v>117155464801.46468</v>
      </c>
      <c r="AF34">
        <f t="shared" si="20"/>
        <v>5</v>
      </c>
      <c r="AG34" s="42">
        <f t="shared" si="21"/>
        <v>2</v>
      </c>
      <c r="AH34">
        <f t="shared" si="22"/>
        <v>5</v>
      </c>
      <c r="AI34">
        <f t="shared" si="23"/>
        <v>7</v>
      </c>
      <c r="AJ34" s="43">
        <f t="shared" si="24"/>
        <v>14</v>
      </c>
      <c r="AK34" s="42">
        <f t="shared" si="25"/>
        <v>-2</v>
      </c>
      <c r="AL34">
        <f t="shared" si="26"/>
        <v>-5</v>
      </c>
      <c r="AM34">
        <f t="shared" si="27"/>
        <v>-3</v>
      </c>
      <c r="AN34" s="43">
        <f t="shared" si="28"/>
        <v>-10</v>
      </c>
    </row>
    <row r="35" spans="2:40" x14ac:dyDescent="0.25">
      <c r="B35" t="s">
        <v>227</v>
      </c>
      <c r="C35">
        <v>661165243825.96838</v>
      </c>
      <c r="D35">
        <v>2.29504222152572</v>
      </c>
      <c r="E35">
        <f t="shared" si="11"/>
        <v>15174021499.859447</v>
      </c>
      <c r="F35" s="33">
        <f t="shared" si="12"/>
        <v>7</v>
      </c>
      <c r="G35" s="33">
        <f t="shared" si="13"/>
        <v>98676050360.513748</v>
      </c>
      <c r="H35" s="33">
        <f t="shared" si="0"/>
        <v>562489193465.45459</v>
      </c>
      <c r="I35">
        <v>51.416644262233589</v>
      </c>
      <c r="J35">
        <f t="shared" si="1"/>
        <v>236484692428.42914</v>
      </c>
      <c r="K35">
        <f t="shared" si="2"/>
        <v>7</v>
      </c>
      <c r="L35">
        <v>40.305910160131972</v>
      </c>
      <c r="M35">
        <f t="shared" si="3"/>
        <v>308970337784.43628</v>
      </c>
      <c r="N35">
        <f t="shared" si="4"/>
        <v>14</v>
      </c>
      <c r="O35" s="42">
        <f t="shared" si="5"/>
        <v>7</v>
      </c>
      <c r="P35">
        <f t="shared" si="6"/>
        <v>14</v>
      </c>
      <c r="Q35">
        <f t="shared" si="7"/>
        <v>7</v>
      </c>
      <c r="R35" s="43">
        <f t="shared" si="8"/>
        <v>28</v>
      </c>
      <c r="T35">
        <v>8307416844.2273083</v>
      </c>
      <c r="U35">
        <f t="shared" si="14"/>
        <v>396561966550.26874</v>
      </c>
      <c r="V35">
        <v>0</v>
      </c>
      <c r="W35">
        <f t="shared" si="9"/>
        <v>0</v>
      </c>
      <c r="X35" s="33">
        <f t="shared" si="15"/>
        <v>0</v>
      </c>
      <c r="Y35" s="33">
        <f t="shared" si="16"/>
        <v>0</v>
      </c>
      <c r="Z35" s="33">
        <f t="shared" si="10"/>
        <v>396561966550.26874</v>
      </c>
      <c r="AA35">
        <v>38.055682694688002</v>
      </c>
      <c r="AB35">
        <f t="shared" si="17"/>
        <v>141661690102.09229</v>
      </c>
      <c r="AC35">
        <f t="shared" si="18"/>
        <v>4</v>
      </c>
      <c r="AD35">
        <v>41.842963634512529</v>
      </c>
      <c r="AE35">
        <f t="shared" si="19"/>
        <v>259599641351.01547</v>
      </c>
      <c r="AF35">
        <f t="shared" si="20"/>
        <v>11</v>
      </c>
      <c r="AG35" s="42">
        <f t="shared" si="21"/>
        <v>0</v>
      </c>
      <c r="AH35">
        <f t="shared" si="22"/>
        <v>11</v>
      </c>
      <c r="AI35">
        <f t="shared" si="23"/>
        <v>4</v>
      </c>
      <c r="AJ35" s="43">
        <f t="shared" si="24"/>
        <v>15</v>
      </c>
      <c r="AK35" s="42">
        <f t="shared" si="25"/>
        <v>-7</v>
      </c>
      <c r="AL35">
        <f t="shared" si="26"/>
        <v>-3</v>
      </c>
      <c r="AM35">
        <f t="shared" si="27"/>
        <v>-3</v>
      </c>
      <c r="AN35" s="43">
        <f t="shared" si="28"/>
        <v>-13</v>
      </c>
    </row>
    <row r="36" spans="2:40" x14ac:dyDescent="0.25">
      <c r="B36" s="52" t="s">
        <v>354</v>
      </c>
      <c r="C36">
        <v>623981165014.1593</v>
      </c>
      <c r="D36">
        <v>1.8303365853136098</v>
      </c>
      <c r="E36">
        <f t="shared" si="11"/>
        <v>11420955548.720245</v>
      </c>
      <c r="F36" s="33">
        <f t="shared" si="12"/>
        <v>5</v>
      </c>
      <c r="G36" s="33">
        <f t="shared" si="13"/>
        <v>70482893114.652695</v>
      </c>
      <c r="H36" s="33">
        <f t="shared" si="0"/>
        <v>553498271899.50659</v>
      </c>
      <c r="I36">
        <v>56.835893400384506</v>
      </c>
      <c r="J36">
        <f t="shared" si="1"/>
        <v>275536424283.66931</v>
      </c>
      <c r="K36">
        <f t="shared" si="2"/>
        <v>8</v>
      </c>
      <c r="L36">
        <v>28.793172323219096</v>
      </c>
      <c r="M36">
        <f t="shared" si="3"/>
        <v>232645466068.2677</v>
      </c>
      <c r="N36">
        <f t="shared" si="4"/>
        <v>10</v>
      </c>
      <c r="O36" s="42">
        <f t="shared" si="5"/>
        <v>5</v>
      </c>
      <c r="P36">
        <f t="shared" si="6"/>
        <v>10</v>
      </c>
      <c r="Q36">
        <f t="shared" si="7"/>
        <v>8</v>
      </c>
      <c r="R36" s="43">
        <f t="shared" si="8"/>
        <v>23</v>
      </c>
      <c r="T36">
        <v>94285208488.04071</v>
      </c>
      <c r="U36">
        <f t="shared" si="14"/>
        <v>409295393834.12341</v>
      </c>
      <c r="V36">
        <v>1.5362776943485301</v>
      </c>
      <c r="W36">
        <f t="shared" si="9"/>
        <v>6287913839.4696074</v>
      </c>
      <c r="X36" s="33">
        <f t="shared" si="15"/>
        <v>3</v>
      </c>
      <c r="Y36" s="33">
        <f t="shared" si="16"/>
        <v>42289735868.791611</v>
      </c>
      <c r="Z36" s="33">
        <f t="shared" si="10"/>
        <v>367005657965.33179</v>
      </c>
      <c r="AA36">
        <v>48.737853412985757</v>
      </c>
      <c r="AB36">
        <f t="shared" si="17"/>
        <v>178613885614.61578</v>
      </c>
      <c r="AC36">
        <f t="shared" si="18"/>
        <v>5</v>
      </c>
      <c r="AD36">
        <v>26.369974422322741</v>
      </c>
      <c r="AE36">
        <f t="shared" si="19"/>
        <v>161067263098.97177</v>
      </c>
      <c r="AF36">
        <f t="shared" si="20"/>
        <v>7</v>
      </c>
      <c r="AG36" s="42">
        <f t="shared" si="21"/>
        <v>3</v>
      </c>
      <c r="AH36">
        <f t="shared" si="22"/>
        <v>7</v>
      </c>
      <c r="AI36">
        <f t="shared" si="23"/>
        <v>5</v>
      </c>
      <c r="AJ36" s="43">
        <f t="shared" si="24"/>
        <v>15</v>
      </c>
      <c r="AK36" s="42">
        <f t="shared" si="25"/>
        <v>-2</v>
      </c>
      <c r="AL36">
        <f t="shared" si="26"/>
        <v>-3</v>
      </c>
      <c r="AM36">
        <f t="shared" si="27"/>
        <v>-3</v>
      </c>
      <c r="AN36" s="43">
        <f t="shared" si="28"/>
        <v>-8</v>
      </c>
    </row>
    <row r="37" spans="2:40" x14ac:dyDescent="0.25">
      <c r="B37" s="52" t="s">
        <v>422</v>
      </c>
      <c r="C37">
        <v>618155177738.44031</v>
      </c>
      <c r="D37">
        <v>1.53269984337959</v>
      </c>
      <c r="E37">
        <f t="shared" si="11"/>
        <v>9474463441.0398998</v>
      </c>
      <c r="F37" s="33">
        <f t="shared" si="12"/>
        <v>4</v>
      </c>
      <c r="G37" s="33">
        <f t="shared" si="13"/>
        <v>56386314491.722145</v>
      </c>
      <c r="H37" s="33">
        <f t="shared" si="0"/>
        <v>561768863246.71814</v>
      </c>
      <c r="I37">
        <v>54.83074349779676</v>
      </c>
      <c r="J37">
        <f t="shared" si="1"/>
        <v>252476666539.38107</v>
      </c>
      <c r="K37">
        <f t="shared" si="2"/>
        <v>7</v>
      </c>
      <c r="L37">
        <v>36.669408381362651</v>
      </c>
      <c r="M37">
        <f t="shared" si="3"/>
        <v>281416634826.09595</v>
      </c>
      <c r="N37">
        <f t="shared" si="4"/>
        <v>12</v>
      </c>
      <c r="O37" s="42">
        <f t="shared" si="5"/>
        <v>4</v>
      </c>
      <c r="P37">
        <f t="shared" si="6"/>
        <v>12</v>
      </c>
      <c r="Q37">
        <f t="shared" si="7"/>
        <v>7</v>
      </c>
      <c r="R37" s="43">
        <f t="shared" si="8"/>
        <v>23</v>
      </c>
      <c r="T37">
        <v>46243666455.406441</v>
      </c>
      <c r="U37">
        <f t="shared" si="14"/>
        <v>386359442215.4267</v>
      </c>
      <c r="V37">
        <v>0.86418265565322305</v>
      </c>
      <c r="W37">
        <f t="shared" si="9"/>
        <v>3338851288.1042538</v>
      </c>
      <c r="X37" s="33">
        <f t="shared" si="15"/>
        <v>2</v>
      </c>
      <c r="Y37" s="33">
        <f t="shared" si="16"/>
        <v>28193157245.861073</v>
      </c>
      <c r="Z37" s="33">
        <f t="shared" si="10"/>
        <v>358166284969.56561</v>
      </c>
      <c r="AA37">
        <v>55.686448314372441</v>
      </c>
      <c r="AB37">
        <f t="shared" si="17"/>
        <v>187714818786.58347</v>
      </c>
      <c r="AC37">
        <f t="shared" si="18"/>
        <v>5</v>
      </c>
      <c r="AD37">
        <v>24.002285551323443</v>
      </c>
      <c r="AE37">
        <f t="shared" si="19"/>
        <v>134849824900.98457</v>
      </c>
      <c r="AF37">
        <f t="shared" si="20"/>
        <v>6</v>
      </c>
      <c r="AG37" s="42">
        <f t="shared" si="21"/>
        <v>2</v>
      </c>
      <c r="AH37">
        <f t="shared" si="22"/>
        <v>6</v>
      </c>
      <c r="AI37">
        <f t="shared" si="23"/>
        <v>5</v>
      </c>
      <c r="AJ37" s="43">
        <f t="shared" si="24"/>
        <v>13</v>
      </c>
      <c r="AK37" s="42">
        <f t="shared" si="25"/>
        <v>-2</v>
      </c>
      <c r="AL37">
        <f t="shared" si="26"/>
        <v>-6</v>
      </c>
      <c r="AM37">
        <f t="shared" si="27"/>
        <v>-2</v>
      </c>
      <c r="AN37" s="43">
        <f t="shared" si="28"/>
        <v>-10</v>
      </c>
    </row>
    <row r="38" spans="2:40" x14ac:dyDescent="0.25">
      <c r="B38" s="52" t="s">
        <v>163</v>
      </c>
      <c r="C38">
        <v>533080839338.43549</v>
      </c>
      <c r="D38">
        <v>2.55126513982739</v>
      </c>
      <c r="E38">
        <f t="shared" si="11"/>
        <v>13600305621.14076</v>
      </c>
      <c r="F38" s="33">
        <f t="shared" si="12"/>
        <v>6</v>
      </c>
      <c r="G38" s="33">
        <f t="shared" si="13"/>
        <v>84579471737.583221</v>
      </c>
      <c r="H38" s="33">
        <f t="shared" si="0"/>
        <v>448501367600.85229</v>
      </c>
      <c r="I38">
        <v>46.525992355189651</v>
      </c>
      <c r="J38">
        <f t="shared" si="1"/>
        <v>202518916944.31244</v>
      </c>
      <c r="K38">
        <f t="shared" si="2"/>
        <v>6</v>
      </c>
      <c r="L38">
        <v>30.751867097912378</v>
      </c>
      <c r="M38">
        <f t="shared" si="3"/>
        <v>223095181260.54471</v>
      </c>
      <c r="N38">
        <f t="shared" si="4"/>
        <v>10</v>
      </c>
      <c r="O38" s="42">
        <f t="shared" si="5"/>
        <v>6</v>
      </c>
      <c r="P38">
        <f t="shared" si="6"/>
        <v>10</v>
      </c>
      <c r="Q38">
        <f t="shared" si="7"/>
        <v>6</v>
      </c>
      <c r="R38" s="43">
        <f t="shared" si="8"/>
        <v>22</v>
      </c>
      <c r="T38">
        <v>38045692207.087273</v>
      </c>
      <c r="U38">
        <f t="shared" si="14"/>
        <v>332443094206.1001</v>
      </c>
      <c r="V38">
        <v>3.0057007260471402</v>
      </c>
      <c r="W38">
        <f t="shared" si="9"/>
        <v>9992244496.2463284</v>
      </c>
      <c r="X38" s="33">
        <f t="shared" si="15"/>
        <v>5</v>
      </c>
      <c r="Y38" s="33">
        <f t="shared" si="16"/>
        <v>70482893114.652695</v>
      </c>
      <c r="Z38" s="33">
        <f t="shared" si="10"/>
        <v>261960201091.44739</v>
      </c>
      <c r="AA38">
        <v>56.589288542237561</v>
      </c>
      <c r="AB38">
        <f t="shared" si="17"/>
        <v>128645289608.72525</v>
      </c>
      <c r="AC38">
        <f t="shared" si="18"/>
        <v>4</v>
      </c>
      <c r="AD38">
        <v>29.835220963128666</v>
      </c>
      <c r="AE38">
        <f t="shared" si="19"/>
        <v>113041435349.76712</v>
      </c>
      <c r="AF38">
        <f t="shared" si="20"/>
        <v>5</v>
      </c>
      <c r="AG38" s="42">
        <f t="shared" si="21"/>
        <v>5</v>
      </c>
      <c r="AH38">
        <f t="shared" si="22"/>
        <v>5</v>
      </c>
      <c r="AI38">
        <f t="shared" si="23"/>
        <v>4</v>
      </c>
      <c r="AJ38" s="43">
        <f t="shared" si="24"/>
        <v>14</v>
      </c>
      <c r="AK38" s="42">
        <f t="shared" si="25"/>
        <v>-1</v>
      </c>
      <c r="AL38">
        <f t="shared" si="26"/>
        <v>-5</v>
      </c>
      <c r="AM38">
        <f t="shared" si="27"/>
        <v>-2</v>
      </c>
      <c r="AN38" s="43">
        <f t="shared" si="28"/>
        <v>-8</v>
      </c>
    </row>
    <row r="39" spans="2:40" x14ac:dyDescent="0.25">
      <c r="B39" s="52" t="s">
        <v>340</v>
      </c>
      <c r="C39">
        <v>461958781374.91217</v>
      </c>
      <c r="D39">
        <v>4.1687227138149607</v>
      </c>
      <c r="E39">
        <f t="shared" si="11"/>
        <v>19257780647.63876</v>
      </c>
      <c r="F39" s="33">
        <f t="shared" si="12"/>
        <v>9</v>
      </c>
      <c r="G39" s="33">
        <f t="shared" si="13"/>
        <v>126869207606.37483</v>
      </c>
      <c r="H39" s="33">
        <f t="shared" si="0"/>
        <v>335089573768.53735</v>
      </c>
      <c r="I39">
        <v>50.326802160440955</v>
      </c>
      <c r="J39">
        <f t="shared" si="1"/>
        <v>186341682557.81497</v>
      </c>
      <c r="K39">
        <f t="shared" si="2"/>
        <v>5</v>
      </c>
      <c r="L39">
        <v>17.54845709553652</v>
      </c>
      <c r="M39">
        <f t="shared" si="3"/>
        <v>108292496280.98004</v>
      </c>
      <c r="N39">
        <f t="shared" si="4"/>
        <v>5</v>
      </c>
      <c r="O39" s="42">
        <f t="shared" si="5"/>
        <v>9</v>
      </c>
      <c r="P39">
        <f t="shared" si="6"/>
        <v>5</v>
      </c>
      <c r="Q39">
        <f t="shared" si="7"/>
        <v>5</v>
      </c>
      <c r="R39" s="43">
        <f t="shared" si="8"/>
        <v>19</v>
      </c>
      <c r="T39">
        <v>3017715870282.2471</v>
      </c>
      <c r="U39">
        <f t="shared" si="14"/>
        <v>1497807129509.0549</v>
      </c>
      <c r="V39">
        <v>1.4195266380701701</v>
      </c>
      <c r="W39">
        <f t="shared" si="9"/>
        <v>21261771190.295204</v>
      </c>
      <c r="X39" s="33">
        <f t="shared" si="15"/>
        <v>10</v>
      </c>
      <c r="Y39" s="33">
        <f t="shared" si="16"/>
        <v>140965786229.30539</v>
      </c>
      <c r="Z39" s="33">
        <f t="shared" si="10"/>
        <v>1356841343279.7495</v>
      </c>
      <c r="AA39">
        <v>63.33984423358492</v>
      </c>
      <c r="AB39">
        <f t="shared" si="17"/>
        <v>790673559040.43347</v>
      </c>
      <c r="AC39">
        <f t="shared" si="18"/>
        <v>23</v>
      </c>
      <c r="AD39">
        <v>18.18126996428397</v>
      </c>
      <c r="AE39">
        <f t="shared" si="19"/>
        <v>378262414032.29803</v>
      </c>
      <c r="AF39">
        <f t="shared" si="20"/>
        <v>17</v>
      </c>
      <c r="AG39" s="42">
        <f t="shared" si="21"/>
        <v>10</v>
      </c>
      <c r="AH39">
        <f t="shared" si="22"/>
        <v>17</v>
      </c>
      <c r="AI39">
        <f t="shared" si="23"/>
        <v>23</v>
      </c>
      <c r="AJ39" s="43">
        <f t="shared" si="24"/>
        <v>50</v>
      </c>
      <c r="AK39" s="42">
        <f t="shared" si="25"/>
        <v>1</v>
      </c>
      <c r="AL39">
        <f t="shared" si="26"/>
        <v>12</v>
      </c>
      <c r="AM39">
        <f t="shared" si="27"/>
        <v>18</v>
      </c>
      <c r="AN39" s="43">
        <f t="shared" si="28"/>
        <v>31</v>
      </c>
    </row>
    <row r="40" spans="2:40" x14ac:dyDescent="0.25">
      <c r="B40" s="52" t="s">
        <v>25</v>
      </c>
      <c r="C40">
        <v>453672612341.57635</v>
      </c>
      <c r="D40">
        <v>1.3872891314179898</v>
      </c>
      <c r="E40">
        <f t="shared" si="11"/>
        <v>6293750843.2347584</v>
      </c>
      <c r="F40" s="33">
        <f t="shared" si="12"/>
        <v>3</v>
      </c>
      <c r="G40" s="33">
        <f t="shared" si="13"/>
        <v>42289735868.791611</v>
      </c>
      <c r="H40" s="33">
        <f t="shared" si="0"/>
        <v>411382876472.78473</v>
      </c>
      <c r="I40">
        <v>59.070466351904848</v>
      </c>
      <c r="J40">
        <f t="shared" si="1"/>
        <v>206787155132.52173</v>
      </c>
      <c r="K40">
        <f t="shared" si="2"/>
        <v>6</v>
      </c>
      <c r="L40">
        <v>29.065732243924913</v>
      </c>
      <c r="M40">
        <f t="shared" si="3"/>
        <v>169583337036.77798</v>
      </c>
      <c r="N40">
        <f t="shared" si="4"/>
        <v>7</v>
      </c>
      <c r="O40" s="42">
        <f t="shared" si="5"/>
        <v>3</v>
      </c>
      <c r="P40">
        <f t="shared" si="6"/>
        <v>7</v>
      </c>
      <c r="Q40">
        <f t="shared" si="7"/>
        <v>6</v>
      </c>
      <c r="R40" s="43">
        <f t="shared" si="8"/>
        <v>16</v>
      </c>
      <c r="T40">
        <v>25891019749.56144</v>
      </c>
      <c r="U40">
        <f t="shared" si="14"/>
        <v>280292732864.03271</v>
      </c>
      <c r="V40">
        <v>2.8651238292701899</v>
      </c>
      <c r="W40">
        <f t="shared" si="9"/>
        <v>8030733881.0000381</v>
      </c>
      <c r="X40" s="33">
        <f t="shared" si="15"/>
        <v>4</v>
      </c>
      <c r="Y40" s="33">
        <f t="shared" si="16"/>
        <v>56386314491.722145</v>
      </c>
      <c r="Z40" s="33">
        <f t="shared" si="10"/>
        <v>223906418372.31058</v>
      </c>
      <c r="AA40">
        <v>40.851022528466594</v>
      </c>
      <c r="AB40">
        <f t="shared" si="17"/>
        <v>68211196286.520653</v>
      </c>
      <c r="AC40">
        <f t="shared" si="18"/>
        <v>2</v>
      </c>
      <c r="AD40">
        <v>59.720510876120301</v>
      </c>
      <c r="AE40">
        <f t="shared" si="19"/>
        <v>166197695821.18716</v>
      </c>
      <c r="AF40">
        <f t="shared" si="20"/>
        <v>7</v>
      </c>
      <c r="AG40" s="42">
        <f t="shared" si="21"/>
        <v>4</v>
      </c>
      <c r="AH40">
        <f t="shared" si="22"/>
        <v>7</v>
      </c>
      <c r="AI40">
        <f t="shared" si="23"/>
        <v>2</v>
      </c>
      <c r="AJ40" s="43">
        <f t="shared" si="24"/>
        <v>13</v>
      </c>
      <c r="AK40" s="42">
        <f t="shared" si="25"/>
        <v>1</v>
      </c>
      <c r="AL40">
        <f t="shared" si="26"/>
        <v>0</v>
      </c>
      <c r="AM40">
        <f t="shared" si="27"/>
        <v>-4</v>
      </c>
      <c r="AN40" s="43">
        <f t="shared" si="28"/>
        <v>-3</v>
      </c>
    </row>
    <row r="41" spans="2:40" x14ac:dyDescent="0.25">
      <c r="B41" s="52" t="s">
        <v>86</v>
      </c>
      <c r="C41">
        <v>442451038675.60669</v>
      </c>
      <c r="D41">
        <v>1.3412102764288101</v>
      </c>
      <c r="E41">
        <f t="shared" si="11"/>
        <v>5934198798.8832455</v>
      </c>
      <c r="F41" s="33">
        <f t="shared" si="12"/>
        <v>3</v>
      </c>
      <c r="G41" s="33">
        <f t="shared" si="13"/>
        <v>42289735868.791611</v>
      </c>
      <c r="H41" s="33">
        <f t="shared" si="0"/>
        <v>400161302806.81506</v>
      </c>
      <c r="I41">
        <v>63.055842893495665</v>
      </c>
      <c r="J41">
        <f t="shared" si="1"/>
        <v>215050579206.92236</v>
      </c>
      <c r="K41">
        <f t="shared" si="2"/>
        <v>6</v>
      </c>
      <c r="L41">
        <v>24.943832583654345</v>
      </c>
      <c r="M41">
        <f t="shared" si="3"/>
        <v>141783996496.98166</v>
      </c>
      <c r="N41">
        <f t="shared" si="4"/>
        <v>6</v>
      </c>
      <c r="O41" s="42">
        <f t="shared" si="5"/>
        <v>3</v>
      </c>
      <c r="P41">
        <f t="shared" si="6"/>
        <v>6</v>
      </c>
      <c r="Q41">
        <f t="shared" si="7"/>
        <v>6</v>
      </c>
      <c r="R41" s="43">
        <f t="shared" si="8"/>
        <v>15</v>
      </c>
      <c r="T41">
        <v>151818436289.68344</v>
      </c>
      <c r="U41">
        <f t="shared" si="14"/>
        <v>324657644928.59204</v>
      </c>
      <c r="V41">
        <v>1.24205121858981</v>
      </c>
      <c r="W41">
        <f t="shared" si="9"/>
        <v>4032414235.0805559</v>
      </c>
      <c r="X41" s="33">
        <f t="shared" si="15"/>
        <v>2</v>
      </c>
      <c r="Y41" s="33">
        <f t="shared" si="16"/>
        <v>28193157245.861073</v>
      </c>
      <c r="Z41" s="33">
        <f t="shared" si="10"/>
        <v>296464487682.73096</v>
      </c>
      <c r="AA41">
        <v>58.057224131764272</v>
      </c>
      <c r="AB41">
        <f t="shared" si="17"/>
        <v>156833431786.22015</v>
      </c>
      <c r="AC41">
        <f t="shared" si="18"/>
        <v>5</v>
      </c>
      <c r="AD41">
        <v>24.252579073810626</v>
      </c>
      <c r="AE41">
        <f t="shared" si="19"/>
        <v>109191556626.38013</v>
      </c>
      <c r="AF41">
        <f t="shared" si="20"/>
        <v>5</v>
      </c>
      <c r="AG41" s="42">
        <f t="shared" si="21"/>
        <v>2</v>
      </c>
      <c r="AH41">
        <f t="shared" si="22"/>
        <v>5</v>
      </c>
      <c r="AI41">
        <f t="shared" si="23"/>
        <v>5</v>
      </c>
      <c r="AJ41" s="43">
        <f t="shared" si="24"/>
        <v>12</v>
      </c>
      <c r="AK41" s="42">
        <f t="shared" si="25"/>
        <v>-1</v>
      </c>
      <c r="AL41">
        <f t="shared" si="26"/>
        <v>-1</v>
      </c>
      <c r="AM41">
        <f t="shared" si="27"/>
        <v>-1</v>
      </c>
      <c r="AN41" s="43">
        <f t="shared" si="28"/>
        <v>-3</v>
      </c>
    </row>
    <row r="42" spans="2:40" x14ac:dyDescent="0.25">
      <c r="B42" s="52" t="s">
        <v>415</v>
      </c>
      <c r="C42">
        <v>419589689694.63275</v>
      </c>
      <c r="D42">
        <v>1.02928085285136</v>
      </c>
      <c r="E42">
        <f t="shared" si="11"/>
        <v>4318756336.5652905</v>
      </c>
      <c r="F42" s="33">
        <f t="shared" si="12"/>
        <v>2</v>
      </c>
      <c r="G42" s="33">
        <f t="shared" si="13"/>
        <v>28193157245.861073</v>
      </c>
      <c r="H42" s="33">
        <f t="shared" si="0"/>
        <v>391396532448.77167</v>
      </c>
      <c r="I42">
        <v>68.891044459398827</v>
      </c>
      <c r="J42">
        <f t="shared" si="1"/>
        <v>214382749033.14478</v>
      </c>
      <c r="K42">
        <f t="shared" si="2"/>
        <v>6</v>
      </c>
      <c r="L42">
        <v>25.439245780095167</v>
      </c>
      <c r="M42">
        <f t="shared" si="3"/>
        <v>131941083839.05661</v>
      </c>
      <c r="N42">
        <f t="shared" si="4"/>
        <v>6</v>
      </c>
      <c r="O42" s="42">
        <f t="shared" si="5"/>
        <v>2</v>
      </c>
      <c r="P42">
        <f t="shared" si="6"/>
        <v>6</v>
      </c>
      <c r="Q42">
        <f t="shared" si="7"/>
        <v>6</v>
      </c>
      <c r="R42" s="43">
        <f t="shared" si="8"/>
        <v>14</v>
      </c>
      <c r="T42">
        <v>39238401912.358978</v>
      </c>
      <c r="U42">
        <f t="shared" si="14"/>
        <v>265433312756.47717</v>
      </c>
      <c r="V42">
        <v>1.5297481150005401</v>
      </c>
      <c r="W42">
        <f t="shared" si="9"/>
        <v>4060461098.4756975</v>
      </c>
      <c r="X42" s="33">
        <f t="shared" si="15"/>
        <v>2</v>
      </c>
      <c r="Y42" s="33">
        <f t="shared" si="16"/>
        <v>28193157245.861073</v>
      </c>
      <c r="Z42" s="33">
        <f t="shared" si="10"/>
        <v>237240155510.61609</v>
      </c>
      <c r="AA42">
        <v>43.967983588439388</v>
      </c>
      <c r="AB42">
        <f t="shared" si="17"/>
        <v>113202573535.95644</v>
      </c>
      <c r="AC42">
        <f t="shared" si="18"/>
        <v>3</v>
      </c>
      <c r="AD42">
        <v>25.140237220006252</v>
      </c>
      <c r="AE42">
        <f t="shared" si="19"/>
        <v>107879238495.00938</v>
      </c>
      <c r="AF42">
        <f t="shared" si="20"/>
        <v>5</v>
      </c>
      <c r="AG42" s="42">
        <f t="shared" si="21"/>
        <v>2</v>
      </c>
      <c r="AH42">
        <f t="shared" si="22"/>
        <v>5</v>
      </c>
      <c r="AI42">
        <f t="shared" si="23"/>
        <v>3</v>
      </c>
      <c r="AJ42" s="43">
        <f t="shared" si="24"/>
        <v>10</v>
      </c>
      <c r="AK42" s="42">
        <f t="shared" si="25"/>
        <v>0</v>
      </c>
      <c r="AL42">
        <f t="shared" si="26"/>
        <v>-1</v>
      </c>
      <c r="AM42">
        <f t="shared" si="27"/>
        <v>-3</v>
      </c>
      <c r="AN42" s="43">
        <f t="shared" si="28"/>
        <v>-4</v>
      </c>
    </row>
    <row r="43" spans="2:40" x14ac:dyDescent="0.25">
      <c r="B43" s="52" t="s">
        <v>72</v>
      </c>
      <c r="C43">
        <v>372950092476.33289</v>
      </c>
      <c r="D43">
        <v>0.98031858008592998</v>
      </c>
      <c r="E43">
        <f t="shared" si="11"/>
        <v>3656099050.9931493</v>
      </c>
      <c r="F43" s="33">
        <f t="shared" si="12"/>
        <v>2</v>
      </c>
      <c r="G43" s="33">
        <f t="shared" si="13"/>
        <v>28193157245.861073</v>
      </c>
      <c r="H43" s="33">
        <f t="shared" si="0"/>
        <v>344756935230.4718</v>
      </c>
      <c r="I43">
        <v>59.309015344478311</v>
      </c>
      <c r="J43">
        <f t="shared" si="1"/>
        <v>175073951909.14099</v>
      </c>
      <c r="K43">
        <f t="shared" si="2"/>
        <v>5</v>
      </c>
      <c r="L43">
        <v>28.284802034095595</v>
      </c>
      <c r="M43">
        <f t="shared" si="3"/>
        <v>139156249189.52145</v>
      </c>
      <c r="N43">
        <f t="shared" si="4"/>
        <v>6</v>
      </c>
      <c r="O43" s="42">
        <f t="shared" si="5"/>
        <v>2</v>
      </c>
      <c r="P43">
        <f t="shared" si="6"/>
        <v>6</v>
      </c>
      <c r="Q43">
        <f t="shared" si="7"/>
        <v>5</v>
      </c>
      <c r="R43" s="43">
        <f t="shared" si="8"/>
        <v>13</v>
      </c>
      <c r="T43">
        <v>8375481076.5591965</v>
      </c>
      <c r="U43">
        <f t="shared" si="14"/>
        <v>225188002476.00461</v>
      </c>
      <c r="V43">
        <v>1.8706521577989002</v>
      </c>
      <c r="W43">
        <f t="shared" si="9"/>
        <v>4212484227.4216208</v>
      </c>
      <c r="X43" s="33">
        <f t="shared" si="15"/>
        <v>2</v>
      </c>
      <c r="Y43" s="33">
        <f t="shared" si="16"/>
        <v>28193157245.861073</v>
      </c>
      <c r="Z43" s="33">
        <f t="shared" si="10"/>
        <v>196994845230.14352</v>
      </c>
      <c r="AA43">
        <v>49.333701436335872</v>
      </c>
      <c r="AB43">
        <f t="shared" si="17"/>
        <v>120822915867.71484</v>
      </c>
      <c r="AC43">
        <f t="shared" si="18"/>
        <v>3</v>
      </c>
      <c r="AD43">
        <v>10.993129835400397</v>
      </c>
      <c r="AE43">
        <f t="shared" si="19"/>
        <v>44872030091.487991</v>
      </c>
      <c r="AF43">
        <f t="shared" si="20"/>
        <v>2</v>
      </c>
      <c r="AG43" s="42">
        <f t="shared" si="21"/>
        <v>2</v>
      </c>
      <c r="AH43">
        <f t="shared" si="22"/>
        <v>2</v>
      </c>
      <c r="AI43">
        <f t="shared" si="23"/>
        <v>3</v>
      </c>
      <c r="AJ43" s="43">
        <f t="shared" si="24"/>
        <v>7</v>
      </c>
      <c r="AK43" s="42">
        <f t="shared" si="25"/>
        <v>0</v>
      </c>
      <c r="AL43">
        <f t="shared" si="26"/>
        <v>-4</v>
      </c>
      <c r="AM43">
        <f t="shared" si="27"/>
        <v>-2</v>
      </c>
      <c r="AN43" s="43">
        <f t="shared" si="28"/>
        <v>-6</v>
      </c>
    </row>
    <row r="44" spans="2:40" x14ac:dyDescent="0.25">
      <c r="B44" s="52" t="s">
        <v>284</v>
      </c>
      <c r="C44">
        <v>369184235021.7135</v>
      </c>
      <c r="D44">
        <v>1.6346755480484101</v>
      </c>
      <c r="E44">
        <f t="shared" si="11"/>
        <v>6034964417.1495256</v>
      </c>
      <c r="F44" s="33">
        <f t="shared" si="12"/>
        <v>3</v>
      </c>
      <c r="G44" s="33">
        <f t="shared" si="13"/>
        <v>42289735868.791611</v>
      </c>
      <c r="H44" s="33">
        <f t="shared" si="0"/>
        <v>326894499152.92188</v>
      </c>
      <c r="I44">
        <v>46.301497470545819</v>
      </c>
      <c r="J44">
        <f t="shared" si="1"/>
        <v>119969672443.42804</v>
      </c>
      <c r="K44">
        <f t="shared" si="2"/>
        <v>3</v>
      </c>
      <c r="L44">
        <v>48.320571491101319</v>
      </c>
      <c r="M44">
        <f t="shared" si="3"/>
        <v>208668669868.77231</v>
      </c>
      <c r="N44">
        <f t="shared" si="4"/>
        <v>9</v>
      </c>
      <c r="O44" s="42">
        <f t="shared" si="5"/>
        <v>3</v>
      </c>
      <c r="P44">
        <f t="shared" si="6"/>
        <v>9</v>
      </c>
      <c r="Q44">
        <f t="shared" si="7"/>
        <v>3</v>
      </c>
      <c r="R44" s="43">
        <f t="shared" si="8"/>
        <v>15</v>
      </c>
      <c r="T44">
        <v>3570702548.1228285</v>
      </c>
      <c r="U44">
        <f t="shared" si="14"/>
        <v>221001070310.16721</v>
      </c>
      <c r="V44">
        <v>0.52998299156168094</v>
      </c>
      <c r="W44">
        <f t="shared" si="9"/>
        <v>1171268083.813158</v>
      </c>
      <c r="X44" s="33">
        <f t="shared" si="15"/>
        <v>1</v>
      </c>
      <c r="Y44" s="33">
        <f t="shared" si="16"/>
        <v>14096578622.930536</v>
      </c>
      <c r="Z44" s="33">
        <f t="shared" si="10"/>
        <v>206904491687.23666</v>
      </c>
      <c r="AA44">
        <v>61.236866933926926</v>
      </c>
      <c r="AB44">
        <f t="shared" si="17"/>
        <v>119637128468.64436</v>
      </c>
      <c r="AC44">
        <f t="shared" si="18"/>
        <v>3</v>
      </c>
      <c r="AD44">
        <v>18.191962901309964</v>
      </c>
      <c r="AE44">
        <f t="shared" si="19"/>
        <v>59235400494.638603</v>
      </c>
      <c r="AF44">
        <f t="shared" si="20"/>
        <v>3</v>
      </c>
      <c r="AG44" s="42">
        <f t="shared" si="21"/>
        <v>1</v>
      </c>
      <c r="AH44">
        <f t="shared" si="22"/>
        <v>3</v>
      </c>
      <c r="AI44">
        <f t="shared" si="23"/>
        <v>3</v>
      </c>
      <c r="AJ44" s="43">
        <f t="shared" si="24"/>
        <v>7</v>
      </c>
      <c r="AK44" s="42">
        <f t="shared" si="25"/>
        <v>-2</v>
      </c>
      <c r="AL44">
        <f t="shared" si="26"/>
        <v>-6</v>
      </c>
      <c r="AM44">
        <f t="shared" si="27"/>
        <v>0</v>
      </c>
      <c r="AN44" s="43">
        <f t="shared" si="28"/>
        <v>-8</v>
      </c>
    </row>
    <row r="45" spans="2:40" x14ac:dyDescent="0.25">
      <c r="B45" s="52" t="s">
        <v>23</v>
      </c>
      <c r="C45">
        <v>364044102047.62964</v>
      </c>
      <c r="D45">
        <v>0.54353164518657804</v>
      </c>
      <c r="E45">
        <f t="shared" si="11"/>
        <v>1978694897.0641863</v>
      </c>
      <c r="F45" s="33">
        <f t="shared" si="12"/>
        <v>1</v>
      </c>
      <c r="G45" s="33">
        <f t="shared" si="13"/>
        <v>14096578622.930536</v>
      </c>
      <c r="H45" s="33">
        <f t="shared" si="0"/>
        <v>349947523424.6991</v>
      </c>
      <c r="I45">
        <v>43.798454922761074</v>
      </c>
      <c r="J45">
        <f t="shared" si="1"/>
        <v>148095267559.64258</v>
      </c>
      <c r="K45">
        <f t="shared" si="2"/>
        <v>4</v>
      </c>
      <c r="L45">
        <v>33.823003290999019</v>
      </c>
      <c r="M45">
        <f t="shared" si="3"/>
        <v>190608958348.13623</v>
      </c>
      <c r="N45">
        <f t="shared" si="4"/>
        <v>8</v>
      </c>
      <c r="O45" s="42">
        <f t="shared" si="5"/>
        <v>1</v>
      </c>
      <c r="P45">
        <f t="shared" si="6"/>
        <v>8</v>
      </c>
      <c r="Q45">
        <f t="shared" si="7"/>
        <v>4</v>
      </c>
      <c r="R45" s="43">
        <f t="shared" si="8"/>
        <v>13</v>
      </c>
      <c r="T45">
        <v>62890960721.928314</v>
      </c>
      <c r="U45">
        <f t="shared" si="14"/>
        <v>241986733868.32291</v>
      </c>
      <c r="V45">
        <v>2.09646106124702</v>
      </c>
      <c r="W45">
        <f t="shared" si="9"/>
        <v>5073157648.9328451</v>
      </c>
      <c r="X45" s="33">
        <f t="shared" si="15"/>
        <v>2</v>
      </c>
      <c r="Y45" s="33">
        <f t="shared" si="16"/>
        <v>28193157245.861073</v>
      </c>
      <c r="Z45" s="33">
        <f t="shared" si="10"/>
        <v>213793576622.46182</v>
      </c>
      <c r="AA45">
        <v>39.721906345084648</v>
      </c>
      <c r="AB45">
        <f t="shared" si="17"/>
        <v>90252813571.201996</v>
      </c>
      <c r="AC45">
        <f t="shared" si="18"/>
        <v>3</v>
      </c>
      <c r="AD45">
        <v>30.848927613557496</v>
      </c>
      <c r="AE45">
        <f t="shared" si="19"/>
        <v>116820614826.07394</v>
      </c>
      <c r="AF45">
        <f t="shared" si="20"/>
        <v>5</v>
      </c>
      <c r="AG45" s="42">
        <f t="shared" si="21"/>
        <v>2</v>
      </c>
      <c r="AH45">
        <f t="shared" si="22"/>
        <v>5</v>
      </c>
      <c r="AI45">
        <f t="shared" si="23"/>
        <v>3</v>
      </c>
      <c r="AJ45" s="43">
        <f t="shared" si="24"/>
        <v>10</v>
      </c>
      <c r="AK45" s="42">
        <f t="shared" si="25"/>
        <v>1</v>
      </c>
      <c r="AL45">
        <f t="shared" si="26"/>
        <v>-3</v>
      </c>
      <c r="AM45">
        <f t="shared" si="27"/>
        <v>-1</v>
      </c>
      <c r="AN45" s="43">
        <f t="shared" si="28"/>
        <v>-3</v>
      </c>
    </row>
    <row r="46" spans="2:40" x14ac:dyDescent="0.25">
      <c r="B46" s="52" t="s">
        <v>20</v>
      </c>
      <c r="C46">
        <v>361583572967.09473</v>
      </c>
      <c r="D46">
        <v>1.83267304982489</v>
      </c>
      <c r="E46">
        <f t="shared" si="11"/>
        <v>6626644694.3618612</v>
      </c>
      <c r="F46" s="33">
        <f t="shared" si="12"/>
        <v>3</v>
      </c>
      <c r="G46" s="33">
        <f t="shared" si="13"/>
        <v>42289735868.791611</v>
      </c>
      <c r="H46" s="33">
        <f t="shared" si="0"/>
        <v>319293837098.3031</v>
      </c>
      <c r="I46">
        <v>60.573651735294007</v>
      </c>
      <c r="J46">
        <f t="shared" si="1"/>
        <v>166833175479.01248</v>
      </c>
      <c r="K46">
        <f t="shared" si="2"/>
        <v>5</v>
      </c>
      <c r="L46">
        <v>26.373055510223402</v>
      </c>
      <c r="M46">
        <f t="shared" si="3"/>
        <v>121062003907.85806</v>
      </c>
      <c r="N46">
        <f t="shared" si="4"/>
        <v>5</v>
      </c>
      <c r="O46" s="42">
        <f t="shared" si="5"/>
        <v>3</v>
      </c>
      <c r="P46">
        <f t="shared" si="6"/>
        <v>5</v>
      </c>
      <c r="Q46">
        <f t="shared" si="7"/>
        <v>5</v>
      </c>
      <c r="R46" s="43">
        <f t="shared" si="8"/>
        <v>13</v>
      </c>
      <c r="T46">
        <v>87320624933.341324</v>
      </c>
      <c r="U46">
        <f t="shared" si="14"/>
        <v>250424800129.01447</v>
      </c>
      <c r="V46">
        <v>1.17379348253472</v>
      </c>
      <c r="W46">
        <f t="shared" si="9"/>
        <v>2939469982.564971</v>
      </c>
      <c r="X46" s="33">
        <f t="shared" si="15"/>
        <v>1</v>
      </c>
      <c r="Y46" s="33">
        <f t="shared" si="16"/>
        <v>14096578622.930536</v>
      </c>
      <c r="Z46" s="33">
        <f t="shared" si="10"/>
        <v>236328221506.08392</v>
      </c>
      <c r="AA46">
        <v>52.145025155247367</v>
      </c>
      <c r="AB46">
        <f t="shared" si="17"/>
        <v>119360861341.58569</v>
      </c>
      <c r="AC46">
        <f t="shared" si="18"/>
        <v>3</v>
      </c>
      <c r="AD46">
        <v>25.288278254377889</v>
      </c>
      <c r="AE46">
        <f t="shared" si="19"/>
        <v>96475507979.962128</v>
      </c>
      <c r="AF46">
        <f t="shared" si="20"/>
        <v>4</v>
      </c>
      <c r="AG46" s="42">
        <f t="shared" si="21"/>
        <v>1</v>
      </c>
      <c r="AH46">
        <f t="shared" si="22"/>
        <v>4</v>
      </c>
      <c r="AI46">
        <f t="shared" si="23"/>
        <v>3</v>
      </c>
      <c r="AJ46" s="43">
        <f t="shared" si="24"/>
        <v>8</v>
      </c>
      <c r="AK46" s="42">
        <f t="shared" si="25"/>
        <v>-2</v>
      </c>
      <c r="AL46">
        <f t="shared" si="26"/>
        <v>-1</v>
      </c>
      <c r="AM46">
        <f t="shared" si="27"/>
        <v>-2</v>
      </c>
      <c r="AN46" s="43">
        <f t="shared" si="28"/>
        <v>-5</v>
      </c>
    </row>
    <row r="47" spans="2:40" x14ac:dyDescent="0.25">
      <c r="B47" s="52" t="s">
        <v>132</v>
      </c>
      <c r="C47">
        <v>359579589608.34052</v>
      </c>
      <c r="D47">
        <v>3.0316835386585201</v>
      </c>
      <c r="E47">
        <f t="shared" si="11"/>
        <v>10901315226.531921</v>
      </c>
      <c r="F47" s="33">
        <f t="shared" si="12"/>
        <v>5</v>
      </c>
      <c r="G47" s="33">
        <f t="shared" si="13"/>
        <v>70482893114.652695</v>
      </c>
      <c r="H47" s="33">
        <f t="shared" si="0"/>
        <v>289096696493.68781</v>
      </c>
      <c r="I47">
        <v>57.194373977969704</v>
      </c>
      <c r="J47">
        <f t="shared" si="1"/>
        <v>146757478891.8663</v>
      </c>
      <c r="K47">
        <f t="shared" si="2"/>
        <v>4</v>
      </c>
      <c r="L47">
        <v>27.305772283257646</v>
      </c>
      <c r="M47">
        <f t="shared" si="3"/>
        <v>116775072463.99927</v>
      </c>
      <c r="N47">
        <f t="shared" si="4"/>
        <v>5</v>
      </c>
      <c r="O47" s="42">
        <f t="shared" si="5"/>
        <v>5</v>
      </c>
      <c r="P47">
        <f t="shared" si="6"/>
        <v>5</v>
      </c>
      <c r="Q47">
        <f t="shared" si="7"/>
        <v>4</v>
      </c>
      <c r="R47" s="43">
        <f t="shared" si="8"/>
        <v>14</v>
      </c>
      <c r="T47">
        <v>1771999503434.5693</v>
      </c>
      <c r="U47">
        <f t="shared" si="14"/>
        <v>932033380682.11108</v>
      </c>
      <c r="V47">
        <v>1.3495298207652999</v>
      </c>
      <c r="W47">
        <f t="shared" si="9"/>
        <v>12578068411.792061</v>
      </c>
      <c r="X47" s="33">
        <f t="shared" si="15"/>
        <v>6</v>
      </c>
      <c r="Y47" s="33">
        <f t="shared" si="16"/>
        <v>84579471737.583221</v>
      </c>
      <c r="Z47" s="33">
        <f t="shared" si="10"/>
        <v>847453908944.52783</v>
      </c>
      <c r="AA47">
        <v>61.119955587123528</v>
      </c>
      <c r="AB47">
        <f t="shared" si="17"/>
        <v>426878713075.48846</v>
      </c>
      <c r="AC47">
        <f t="shared" si="18"/>
        <v>12</v>
      </c>
      <c r="AD47">
        <v>29.883080562744528</v>
      </c>
      <c r="AE47">
        <f t="shared" si="19"/>
        <v>347852864388.17908</v>
      </c>
      <c r="AF47">
        <f t="shared" si="20"/>
        <v>15</v>
      </c>
      <c r="AG47" s="42">
        <f t="shared" si="21"/>
        <v>6</v>
      </c>
      <c r="AH47">
        <f t="shared" si="22"/>
        <v>15</v>
      </c>
      <c r="AI47">
        <f t="shared" si="23"/>
        <v>12</v>
      </c>
      <c r="AJ47" s="43">
        <f t="shared" si="24"/>
        <v>33</v>
      </c>
      <c r="AK47" s="42">
        <f t="shared" si="25"/>
        <v>1</v>
      </c>
      <c r="AL47">
        <f t="shared" si="26"/>
        <v>10</v>
      </c>
      <c r="AM47">
        <f t="shared" si="27"/>
        <v>8</v>
      </c>
      <c r="AN47" s="43">
        <f t="shared" si="28"/>
        <v>19</v>
      </c>
    </row>
    <row r="48" spans="2:40" x14ac:dyDescent="0.25">
      <c r="B48" s="52" t="s">
        <v>443</v>
      </c>
      <c r="C48">
        <v>355126403461.97998</v>
      </c>
      <c r="D48">
        <v>2.1510492369185998</v>
      </c>
      <c r="E48">
        <f t="shared" ref="E48:E79" si="37">D48/100*C48</f>
        <v>7638943791.7653875</v>
      </c>
      <c r="F48" s="33">
        <f t="shared" ref="F48:F79" si="38">ROUND(E48/$C$6,0)</f>
        <v>3</v>
      </c>
      <c r="G48" s="33">
        <f t="shared" ref="G48:G79" si="39">F48*$C$6*$C$8</f>
        <v>42289735868.791611</v>
      </c>
      <c r="H48" s="33">
        <f t="shared" ref="H48:H79" si="40">C48-G48</f>
        <v>312836667593.18835</v>
      </c>
      <c r="I48">
        <v>39.529017463397423</v>
      </c>
      <c r="J48">
        <f t="shared" ref="J48:J79" si="41">I48/(I48+L48)*H48*$F$7</f>
        <v>131863958511.39005</v>
      </c>
      <c r="K48">
        <f t="shared" ref="K48:K79" si="42">ROUND(J48/$F$9,0)</f>
        <v>4</v>
      </c>
      <c r="L48">
        <v>30.805550655612397</v>
      </c>
      <c r="M48">
        <f t="shared" ref="M48:M79" si="43">L48/(I48+L48)*H48*(2-$F$7)</f>
        <v>171272570305.83536</v>
      </c>
      <c r="N48">
        <f t="shared" ref="N48:N79" si="44">ROUND(M48/$F$8,0)</f>
        <v>8</v>
      </c>
      <c r="O48" s="42">
        <f t="shared" ref="O48:O79" si="45">F48</f>
        <v>3</v>
      </c>
      <c r="P48">
        <f t="shared" ref="P48:P79" si="46">N48</f>
        <v>8</v>
      </c>
      <c r="Q48">
        <f t="shared" ref="Q48:Q79" si="47">K48</f>
        <v>4</v>
      </c>
      <c r="R48" s="43">
        <f t="shared" ref="R48:R79" si="48">O48+P48+Q48</f>
        <v>15</v>
      </c>
      <c r="T48">
        <v>4195263790.8298717</v>
      </c>
      <c r="U48">
        <f t="shared" si="14"/>
        <v>212894012553.26285</v>
      </c>
      <c r="V48">
        <v>1.43596760684367</v>
      </c>
      <c r="W48">
        <f t="shared" si="9"/>
        <v>3057089057.1745505</v>
      </c>
      <c r="X48" s="33">
        <f t="shared" si="15"/>
        <v>1</v>
      </c>
      <c r="Y48" s="33">
        <f t="shared" si="16"/>
        <v>14096578622.930536</v>
      </c>
      <c r="Z48" s="33">
        <f t="shared" si="10"/>
        <v>198797433930.33231</v>
      </c>
      <c r="AA48">
        <v>41.87957690530564</v>
      </c>
      <c r="AB48">
        <f t="shared" si="17"/>
        <v>99720269505.306534</v>
      </c>
      <c r="AC48">
        <f t="shared" si="18"/>
        <v>3</v>
      </c>
      <c r="AD48">
        <v>20.737224554650286</v>
      </c>
      <c r="AE48">
        <f t="shared" si="19"/>
        <v>82296343237.404495</v>
      </c>
      <c r="AF48">
        <f t="shared" si="20"/>
        <v>4</v>
      </c>
      <c r="AG48" s="42">
        <f t="shared" si="21"/>
        <v>1</v>
      </c>
      <c r="AH48">
        <f t="shared" si="22"/>
        <v>4</v>
      </c>
      <c r="AI48">
        <f t="shared" si="23"/>
        <v>3</v>
      </c>
      <c r="AJ48" s="43">
        <f t="shared" si="24"/>
        <v>8</v>
      </c>
      <c r="AK48" s="42">
        <f t="shared" si="25"/>
        <v>-2</v>
      </c>
      <c r="AL48">
        <f t="shared" si="26"/>
        <v>-4</v>
      </c>
      <c r="AM48">
        <f t="shared" si="27"/>
        <v>-1</v>
      </c>
      <c r="AN48" s="43">
        <f t="shared" si="28"/>
        <v>-7</v>
      </c>
    </row>
    <row r="49" spans="2:40" x14ac:dyDescent="0.25">
      <c r="B49" s="52" t="s">
        <v>352</v>
      </c>
      <c r="C49">
        <v>347356308077.20111</v>
      </c>
      <c r="D49">
        <v>1.6082266208679599</v>
      </c>
      <c r="E49">
        <f t="shared" si="37"/>
        <v>5586276615.761672</v>
      </c>
      <c r="F49" s="33">
        <f t="shared" si="38"/>
        <v>3</v>
      </c>
      <c r="G49" s="33">
        <f t="shared" si="39"/>
        <v>42289735868.791611</v>
      </c>
      <c r="H49" s="33">
        <f t="shared" si="40"/>
        <v>305066572208.40948</v>
      </c>
      <c r="I49">
        <v>51.083620020203732</v>
      </c>
      <c r="J49">
        <f t="shared" si="41"/>
        <v>135813123237.14236</v>
      </c>
      <c r="K49">
        <f t="shared" si="42"/>
        <v>4</v>
      </c>
      <c r="L49">
        <v>34.975284768121568</v>
      </c>
      <c r="M49">
        <f t="shared" si="43"/>
        <v>154978009865.2746</v>
      </c>
      <c r="N49">
        <f t="shared" si="44"/>
        <v>7</v>
      </c>
      <c r="O49" s="42">
        <f t="shared" si="45"/>
        <v>3</v>
      </c>
      <c r="P49">
        <f t="shared" si="46"/>
        <v>7</v>
      </c>
      <c r="Q49">
        <f t="shared" si="47"/>
        <v>4</v>
      </c>
      <c r="R49" s="43">
        <f t="shared" si="48"/>
        <v>14</v>
      </c>
      <c r="T49">
        <v>23832085166.556019</v>
      </c>
      <c r="U49">
        <f t="shared" si="14"/>
        <v>216231940531.51666</v>
      </c>
      <c r="V49">
        <v>2.2385892474668601</v>
      </c>
      <c r="W49">
        <f t="shared" ref="W49:W82" si="49">V49/100*U49</f>
        <v>4840544970.327467</v>
      </c>
      <c r="X49" s="33">
        <f t="shared" si="15"/>
        <v>2</v>
      </c>
      <c r="Y49" s="33">
        <f t="shared" si="16"/>
        <v>28193157245.861073</v>
      </c>
      <c r="Z49" s="33">
        <f t="shared" ref="Z49:Z82" si="50">U49-Y49</f>
        <v>188038783285.65558</v>
      </c>
      <c r="AA49">
        <v>33.50713082505991</v>
      </c>
      <c r="AB49">
        <f t="shared" si="17"/>
        <v>98170010719.130157</v>
      </c>
      <c r="AC49">
        <f t="shared" si="18"/>
        <v>3</v>
      </c>
      <c r="AD49">
        <v>14.628547771563891</v>
      </c>
      <c r="AE49">
        <f t="shared" si="19"/>
        <v>71431794575.185883</v>
      </c>
      <c r="AF49">
        <f t="shared" si="20"/>
        <v>3</v>
      </c>
      <c r="AG49" s="42">
        <f t="shared" si="21"/>
        <v>2</v>
      </c>
      <c r="AH49">
        <f t="shared" si="22"/>
        <v>3</v>
      </c>
      <c r="AI49">
        <f t="shared" si="23"/>
        <v>3</v>
      </c>
      <c r="AJ49" s="43">
        <f t="shared" si="24"/>
        <v>8</v>
      </c>
      <c r="AK49" s="42">
        <f t="shared" si="25"/>
        <v>-1</v>
      </c>
      <c r="AL49">
        <f t="shared" si="26"/>
        <v>-4</v>
      </c>
      <c r="AM49">
        <f t="shared" si="27"/>
        <v>-1</v>
      </c>
      <c r="AN49" s="43">
        <f t="shared" si="28"/>
        <v>-6</v>
      </c>
    </row>
    <row r="50" spans="2:40" x14ac:dyDescent="0.25">
      <c r="B50" s="52" t="s">
        <v>445</v>
      </c>
      <c r="C50">
        <v>321225302776.11066</v>
      </c>
      <c r="D50">
        <v>8.3237222448449</v>
      </c>
      <c r="E50">
        <f t="shared" si="37"/>
        <v>26737901983.245506</v>
      </c>
      <c r="F50" s="33">
        <f t="shared" si="38"/>
        <v>12</v>
      </c>
      <c r="G50" s="33">
        <f t="shared" si="39"/>
        <v>169158943475.16644</v>
      </c>
      <c r="H50" s="33">
        <f t="shared" si="40"/>
        <v>152066359300.94421</v>
      </c>
      <c r="I50">
        <v>49.220338275323023</v>
      </c>
      <c r="J50">
        <f t="shared" si="41"/>
        <v>57435240869.131332</v>
      </c>
      <c r="K50">
        <f t="shared" si="42"/>
        <v>2</v>
      </c>
      <c r="L50">
        <v>48.517011631639519</v>
      </c>
      <c r="M50">
        <f t="shared" si="43"/>
        <v>94357547677.628021</v>
      </c>
      <c r="N50">
        <f t="shared" si="44"/>
        <v>4</v>
      </c>
      <c r="O50" s="42">
        <f t="shared" si="45"/>
        <v>12</v>
      </c>
      <c r="P50">
        <f t="shared" si="46"/>
        <v>4</v>
      </c>
      <c r="Q50">
        <f t="shared" si="47"/>
        <v>2</v>
      </c>
      <c r="R50" s="43">
        <f t="shared" si="48"/>
        <v>18</v>
      </c>
      <c r="T50">
        <v>453415803473.34888</v>
      </c>
      <c r="U50">
        <f t="shared" si="14"/>
        <v>374802112708.70129</v>
      </c>
      <c r="V50">
        <v>1.9309399298791501</v>
      </c>
      <c r="W50">
        <f t="shared" si="49"/>
        <v>7237203652.3229694</v>
      </c>
      <c r="X50" s="33">
        <f t="shared" si="15"/>
        <v>3</v>
      </c>
      <c r="Y50" s="33">
        <f t="shared" si="16"/>
        <v>42289735868.791611</v>
      </c>
      <c r="Z50" s="33">
        <f t="shared" si="50"/>
        <v>332512376839.90967</v>
      </c>
      <c r="AA50">
        <v>57.942649732979135</v>
      </c>
      <c r="AB50">
        <f t="shared" si="17"/>
        <v>165359862165.62</v>
      </c>
      <c r="AC50">
        <f t="shared" si="18"/>
        <v>5</v>
      </c>
      <c r="AD50">
        <v>29.442438450413981</v>
      </c>
      <c r="AE50">
        <f t="shared" si="19"/>
        <v>140040700773.8537</v>
      </c>
      <c r="AF50">
        <f t="shared" si="20"/>
        <v>6</v>
      </c>
      <c r="AG50" s="42">
        <f t="shared" si="21"/>
        <v>3</v>
      </c>
      <c r="AH50">
        <f t="shared" si="22"/>
        <v>6</v>
      </c>
      <c r="AI50">
        <f t="shared" si="23"/>
        <v>5</v>
      </c>
      <c r="AJ50" s="43">
        <f t="shared" si="24"/>
        <v>14</v>
      </c>
      <c r="AK50" s="42">
        <f t="shared" si="25"/>
        <v>-9</v>
      </c>
      <c r="AL50">
        <f t="shared" si="26"/>
        <v>2</v>
      </c>
      <c r="AM50">
        <f t="shared" si="27"/>
        <v>3</v>
      </c>
      <c r="AN50" s="43">
        <f t="shared" si="28"/>
        <v>-4</v>
      </c>
    </row>
    <row r="51" spans="2:40" x14ac:dyDescent="0.25">
      <c r="B51" s="52" t="s">
        <v>198</v>
      </c>
      <c r="C51">
        <v>318943132948.85168</v>
      </c>
      <c r="D51">
        <v>3.4653553200888103</v>
      </c>
      <c r="E51">
        <f t="shared" si="37"/>
        <v>11052512825.700958</v>
      </c>
      <c r="F51" s="33">
        <f t="shared" si="38"/>
        <v>5</v>
      </c>
      <c r="G51" s="33">
        <f t="shared" si="39"/>
        <v>70482893114.652695</v>
      </c>
      <c r="H51" s="33">
        <f t="shared" si="40"/>
        <v>248460239834.19897</v>
      </c>
      <c r="I51">
        <v>65.150835192035856</v>
      </c>
      <c r="J51">
        <f t="shared" si="41"/>
        <v>144705246261.59149</v>
      </c>
      <c r="K51">
        <f t="shared" si="42"/>
        <v>4</v>
      </c>
      <c r="L51">
        <v>18.74760260863367</v>
      </c>
      <c r="M51">
        <f t="shared" si="43"/>
        <v>69399889356.762909</v>
      </c>
      <c r="N51">
        <f t="shared" si="44"/>
        <v>3</v>
      </c>
      <c r="O51" s="42">
        <f t="shared" si="45"/>
        <v>5</v>
      </c>
      <c r="P51">
        <f t="shared" si="46"/>
        <v>3</v>
      </c>
      <c r="Q51">
        <f t="shared" si="47"/>
        <v>4</v>
      </c>
      <c r="R51" s="43">
        <f t="shared" si="48"/>
        <v>12</v>
      </c>
      <c r="T51">
        <v>19887033884254.363</v>
      </c>
      <c r="U51">
        <f t="shared" si="14"/>
        <v>8249890314452.9756</v>
      </c>
      <c r="V51">
        <v>1.8960295976144101</v>
      </c>
      <c r="W51">
        <f t="shared" si="49"/>
        <v>156420362132.75296</v>
      </c>
      <c r="X51" s="33">
        <f t="shared" si="15"/>
        <v>71</v>
      </c>
      <c r="Y51" s="33">
        <f t="shared" si="16"/>
        <v>1000857082228.068</v>
      </c>
      <c r="Z51" s="33">
        <f t="shared" si="50"/>
        <v>7249033232224.9072</v>
      </c>
      <c r="AA51">
        <v>52.684736534186158</v>
      </c>
      <c r="AB51">
        <f t="shared" si="17"/>
        <v>3095375940588.0093</v>
      </c>
      <c r="AC51">
        <f t="shared" si="18"/>
        <v>90</v>
      </c>
      <c r="AD51">
        <v>39.851698449244203</v>
      </c>
      <c r="AE51">
        <f t="shared" si="19"/>
        <v>3902331639301.1201</v>
      </c>
      <c r="AF51">
        <f t="shared" si="20"/>
        <v>171</v>
      </c>
      <c r="AG51" s="42">
        <f t="shared" si="21"/>
        <v>71</v>
      </c>
      <c r="AH51">
        <f t="shared" si="22"/>
        <v>171</v>
      </c>
      <c r="AI51">
        <f t="shared" si="23"/>
        <v>90</v>
      </c>
      <c r="AJ51" s="43">
        <f t="shared" si="24"/>
        <v>332</v>
      </c>
      <c r="AK51" s="42">
        <f t="shared" si="25"/>
        <v>66</v>
      </c>
      <c r="AL51">
        <f t="shared" si="26"/>
        <v>168</v>
      </c>
      <c r="AM51">
        <f t="shared" si="27"/>
        <v>86</v>
      </c>
      <c r="AN51" s="43">
        <f t="shared" si="28"/>
        <v>320</v>
      </c>
    </row>
    <row r="52" spans="2:40" x14ac:dyDescent="0.25">
      <c r="B52" s="52" t="s">
        <v>356</v>
      </c>
      <c r="C52">
        <v>313637472743.79108</v>
      </c>
      <c r="D52">
        <v>1.86235604736978</v>
      </c>
      <c r="E52">
        <f t="shared" si="37"/>
        <v>5841046440.4617386</v>
      </c>
      <c r="F52" s="33">
        <f t="shared" si="38"/>
        <v>3</v>
      </c>
      <c r="G52" s="33">
        <f t="shared" si="39"/>
        <v>42289735868.791611</v>
      </c>
      <c r="H52" s="33">
        <f t="shared" si="40"/>
        <v>271347736874.99945</v>
      </c>
      <c r="I52">
        <v>60.052512005171998</v>
      </c>
      <c r="J52">
        <f t="shared" si="41"/>
        <v>144607076050.71661</v>
      </c>
      <c r="K52">
        <f t="shared" si="42"/>
        <v>4</v>
      </c>
      <c r="L52">
        <v>24.461574396867892</v>
      </c>
      <c r="M52">
        <f t="shared" si="43"/>
        <v>98172877675.888275</v>
      </c>
      <c r="N52">
        <f t="shared" si="44"/>
        <v>4</v>
      </c>
      <c r="O52" s="42">
        <f t="shared" si="45"/>
        <v>3</v>
      </c>
      <c r="P52">
        <f t="shared" si="46"/>
        <v>4</v>
      </c>
      <c r="Q52">
        <f t="shared" si="47"/>
        <v>4</v>
      </c>
      <c r="R52" s="43">
        <f t="shared" si="48"/>
        <v>11</v>
      </c>
      <c r="T52">
        <v>695475131899.14575</v>
      </c>
      <c r="U52">
        <f t="shared" si="14"/>
        <v>468396275999.4563</v>
      </c>
      <c r="V52">
        <v>3.2090624368339697</v>
      </c>
      <c r="W52">
        <f t="shared" si="49"/>
        <v>15031128948.627718</v>
      </c>
      <c r="X52" s="33">
        <f t="shared" si="15"/>
        <v>7</v>
      </c>
      <c r="Y52" s="33">
        <f t="shared" si="16"/>
        <v>98676050360.513748</v>
      </c>
      <c r="Z52" s="33">
        <f t="shared" si="50"/>
        <v>369720225638.94257</v>
      </c>
      <c r="AA52">
        <v>57.608333125106604</v>
      </c>
      <c r="AB52">
        <f t="shared" si="17"/>
        <v>189216067946.78244</v>
      </c>
      <c r="AC52">
        <f t="shared" si="18"/>
        <v>5</v>
      </c>
      <c r="AD52">
        <v>26.814858914620881</v>
      </c>
      <c r="AE52">
        <f t="shared" si="19"/>
        <v>146790168804.04086</v>
      </c>
      <c r="AF52">
        <f t="shared" si="20"/>
        <v>6</v>
      </c>
      <c r="AG52" s="42">
        <f t="shared" si="21"/>
        <v>7</v>
      </c>
      <c r="AH52">
        <f t="shared" si="22"/>
        <v>6</v>
      </c>
      <c r="AI52">
        <f t="shared" si="23"/>
        <v>5</v>
      </c>
      <c r="AJ52" s="43">
        <f t="shared" si="24"/>
        <v>18</v>
      </c>
      <c r="AK52" s="42">
        <f t="shared" si="25"/>
        <v>4</v>
      </c>
      <c r="AL52">
        <f t="shared" si="26"/>
        <v>2</v>
      </c>
      <c r="AM52">
        <f t="shared" si="27"/>
        <v>1</v>
      </c>
      <c r="AN52" s="43">
        <f t="shared" si="28"/>
        <v>7</v>
      </c>
    </row>
    <row r="53" spans="2:40" x14ac:dyDescent="0.25">
      <c r="B53" s="52" t="s">
        <v>362</v>
      </c>
      <c r="C53">
        <v>272641702513.88098</v>
      </c>
      <c r="D53">
        <v>2.4989141842601601</v>
      </c>
      <c r="E53">
        <f t="shared" si="37"/>
        <v>6813082176.3277617</v>
      </c>
      <c r="F53" s="33">
        <f t="shared" si="38"/>
        <v>3</v>
      </c>
      <c r="G53" s="33">
        <f t="shared" si="39"/>
        <v>42289735868.791611</v>
      </c>
      <c r="H53" s="33">
        <f t="shared" si="40"/>
        <v>230351966645.08936</v>
      </c>
      <c r="I53">
        <v>49.180877201442755</v>
      </c>
      <c r="J53">
        <f t="shared" si="41"/>
        <v>106951406594.08203</v>
      </c>
      <c r="K53">
        <f t="shared" si="42"/>
        <v>3</v>
      </c>
      <c r="L53">
        <v>30.263462140068825</v>
      </c>
      <c r="M53">
        <f t="shared" si="43"/>
        <v>109687613982.89162</v>
      </c>
      <c r="N53">
        <f t="shared" si="44"/>
        <v>5</v>
      </c>
      <c r="O53" s="42">
        <f t="shared" si="45"/>
        <v>3</v>
      </c>
      <c r="P53">
        <f t="shared" si="46"/>
        <v>5</v>
      </c>
      <c r="Q53">
        <f t="shared" si="47"/>
        <v>3</v>
      </c>
      <c r="R53" s="43">
        <f t="shared" si="48"/>
        <v>11</v>
      </c>
      <c r="T53">
        <v>2467927827.4933958</v>
      </c>
      <c r="U53">
        <f t="shared" si="14"/>
        <v>163140271633.4881</v>
      </c>
      <c r="V53">
        <v>0</v>
      </c>
      <c r="W53">
        <f t="shared" si="49"/>
        <v>0</v>
      </c>
      <c r="X53" s="33">
        <f t="shared" si="15"/>
        <v>0</v>
      </c>
      <c r="Y53" s="33">
        <f t="shared" si="16"/>
        <v>0</v>
      </c>
      <c r="Z53" s="33">
        <f t="shared" si="50"/>
        <v>163140271633.4881</v>
      </c>
      <c r="AA53">
        <v>54.199442901685146</v>
      </c>
      <c r="AB53">
        <f t="shared" si="17"/>
        <v>104703499564.06384</v>
      </c>
      <c r="AC53">
        <f t="shared" si="18"/>
        <v>3</v>
      </c>
      <c r="AD53">
        <v>9.1373500960110139</v>
      </c>
      <c r="AE53">
        <f t="shared" si="19"/>
        <v>29419506935.087036</v>
      </c>
      <c r="AF53">
        <f t="shared" si="20"/>
        <v>1</v>
      </c>
      <c r="AG53" s="42">
        <f t="shared" si="21"/>
        <v>0</v>
      </c>
      <c r="AH53">
        <f t="shared" si="22"/>
        <v>1</v>
      </c>
      <c r="AI53">
        <f t="shared" si="23"/>
        <v>3</v>
      </c>
      <c r="AJ53" s="43">
        <f t="shared" si="24"/>
        <v>4</v>
      </c>
      <c r="AK53" s="42">
        <f t="shared" si="25"/>
        <v>-3</v>
      </c>
      <c r="AL53">
        <f t="shared" si="26"/>
        <v>-4</v>
      </c>
      <c r="AM53">
        <f t="shared" si="27"/>
        <v>0</v>
      </c>
      <c r="AN53" s="43">
        <f t="shared" si="28"/>
        <v>-7</v>
      </c>
    </row>
    <row r="54" spans="2:40" x14ac:dyDescent="0.25">
      <c r="B54" s="52" t="s">
        <v>55</v>
      </c>
      <c r="C54">
        <v>270392021832.89185</v>
      </c>
      <c r="D54">
        <v>3.4333856350536296</v>
      </c>
      <c r="E54">
        <f t="shared" si="37"/>
        <v>9283600835.9415836</v>
      </c>
      <c r="F54" s="33">
        <f t="shared" si="38"/>
        <v>4</v>
      </c>
      <c r="G54" s="33">
        <f t="shared" si="39"/>
        <v>56386314491.722145</v>
      </c>
      <c r="H54" s="33">
        <f t="shared" si="40"/>
        <v>214005707341.16971</v>
      </c>
      <c r="I54">
        <v>34.208598348059041</v>
      </c>
      <c r="J54">
        <f t="shared" si="41"/>
        <v>61533942565.97876</v>
      </c>
      <c r="K54">
        <f t="shared" si="42"/>
        <v>2</v>
      </c>
      <c r="L54">
        <v>55.020634104948897</v>
      </c>
      <c r="M54">
        <f t="shared" si="43"/>
        <v>164950563233.16418</v>
      </c>
      <c r="N54">
        <f t="shared" si="44"/>
        <v>7</v>
      </c>
      <c r="O54" s="42">
        <f t="shared" si="45"/>
        <v>4</v>
      </c>
      <c r="P54">
        <f t="shared" si="46"/>
        <v>7</v>
      </c>
      <c r="Q54">
        <f t="shared" si="47"/>
        <v>2</v>
      </c>
      <c r="R54" s="43">
        <f t="shared" si="48"/>
        <v>13</v>
      </c>
      <c r="T54">
        <v>86267287184.001678</v>
      </c>
      <c r="U54">
        <f t="shared" si="14"/>
        <v>195766266879.69666</v>
      </c>
      <c r="V54">
        <v>0.73751200778256998</v>
      </c>
      <c r="W54">
        <f t="shared" si="49"/>
        <v>1443799725.4254351</v>
      </c>
      <c r="X54" s="33">
        <f t="shared" si="15"/>
        <v>1</v>
      </c>
      <c r="Y54" s="33">
        <f t="shared" si="16"/>
        <v>14096578622.930536</v>
      </c>
      <c r="Z54" s="33">
        <f t="shared" si="50"/>
        <v>181669688256.76611</v>
      </c>
      <c r="AA54">
        <v>33.75029293237607</v>
      </c>
      <c r="AB54">
        <f t="shared" si="17"/>
        <v>60553492695.960503</v>
      </c>
      <c r="AC54">
        <f t="shared" si="18"/>
        <v>2</v>
      </c>
      <c r="AD54">
        <v>42.191716222881794</v>
      </c>
      <c r="AE54">
        <f t="shared" si="19"/>
        <v>126164622494.35681</v>
      </c>
      <c r="AF54">
        <f t="shared" si="20"/>
        <v>6</v>
      </c>
      <c r="AG54" s="42">
        <f t="shared" si="21"/>
        <v>1</v>
      </c>
      <c r="AH54">
        <f t="shared" si="22"/>
        <v>6</v>
      </c>
      <c r="AI54">
        <f t="shared" si="23"/>
        <v>2</v>
      </c>
      <c r="AJ54" s="43">
        <f t="shared" si="24"/>
        <v>9</v>
      </c>
      <c r="AK54" s="42">
        <f t="shared" si="25"/>
        <v>-3</v>
      </c>
      <c r="AL54">
        <f t="shared" si="26"/>
        <v>-1</v>
      </c>
      <c r="AM54">
        <f t="shared" si="27"/>
        <v>0</v>
      </c>
      <c r="AN54" s="43">
        <f t="shared" si="28"/>
        <v>-4</v>
      </c>
    </row>
    <row r="55" spans="2:40" x14ac:dyDescent="0.25">
      <c r="B55" s="52" t="s">
        <v>153</v>
      </c>
      <c r="C55">
        <v>261978555330.14478</v>
      </c>
      <c r="D55">
        <v>1.45744405054744</v>
      </c>
      <c r="E55">
        <f t="shared" si="37"/>
        <v>3818190868.369328</v>
      </c>
      <c r="F55" s="33">
        <f t="shared" si="38"/>
        <v>2</v>
      </c>
      <c r="G55" s="33">
        <f t="shared" si="39"/>
        <v>28193157245.861073</v>
      </c>
      <c r="H55" s="33">
        <f t="shared" si="40"/>
        <v>233785398084.28369</v>
      </c>
      <c r="I55">
        <v>60.344567786639672</v>
      </c>
      <c r="J55">
        <f t="shared" si="41"/>
        <v>125965500643.82007</v>
      </c>
      <c r="K55">
        <f t="shared" si="42"/>
        <v>4</v>
      </c>
      <c r="L55">
        <v>23.652709623354053</v>
      </c>
      <c r="M55">
        <f t="shared" si="43"/>
        <v>82289246532.321136</v>
      </c>
      <c r="N55">
        <f t="shared" si="44"/>
        <v>4</v>
      </c>
      <c r="O55" s="42">
        <f t="shared" si="45"/>
        <v>2</v>
      </c>
      <c r="P55">
        <f t="shared" si="46"/>
        <v>4</v>
      </c>
      <c r="Q55">
        <f t="shared" si="47"/>
        <v>4</v>
      </c>
      <c r="R55" s="43">
        <f t="shared" si="48"/>
        <v>10</v>
      </c>
      <c r="T55">
        <v>21844655233.981659</v>
      </c>
      <c r="U55">
        <f t="shared" si="14"/>
        <v>164652285621.16986</v>
      </c>
      <c r="V55">
        <v>4.3121304542549996</v>
      </c>
      <c r="W55">
        <f t="shared" si="49"/>
        <v>7100021351.8973913</v>
      </c>
      <c r="X55" s="33">
        <f t="shared" si="15"/>
        <v>3</v>
      </c>
      <c r="Y55" s="33">
        <f t="shared" si="16"/>
        <v>42289735868.791611</v>
      </c>
      <c r="Z55" s="33">
        <f t="shared" si="50"/>
        <v>122362549752.37825</v>
      </c>
      <c r="AA55">
        <v>47.558498234759568</v>
      </c>
      <c r="AB55">
        <f t="shared" si="17"/>
        <v>48751466895.564041</v>
      </c>
      <c r="AC55">
        <f t="shared" si="18"/>
        <v>1</v>
      </c>
      <c r="AD55">
        <v>41.967717235825688</v>
      </c>
      <c r="AE55">
        <f t="shared" si="19"/>
        <v>71700742364.532745</v>
      </c>
      <c r="AF55">
        <f t="shared" si="20"/>
        <v>3</v>
      </c>
      <c r="AG55" s="42">
        <f t="shared" si="21"/>
        <v>3</v>
      </c>
      <c r="AH55">
        <f t="shared" si="22"/>
        <v>3</v>
      </c>
      <c r="AI55">
        <f t="shared" si="23"/>
        <v>1</v>
      </c>
      <c r="AJ55" s="43">
        <f t="shared" si="24"/>
        <v>7</v>
      </c>
      <c r="AK55" s="42">
        <f t="shared" si="25"/>
        <v>1</v>
      </c>
      <c r="AL55">
        <f t="shared" si="26"/>
        <v>-1</v>
      </c>
      <c r="AM55">
        <f t="shared" si="27"/>
        <v>-3</v>
      </c>
      <c r="AN55" s="43">
        <f t="shared" si="28"/>
        <v>-3</v>
      </c>
    </row>
    <row r="56" spans="2:40" x14ac:dyDescent="0.25">
      <c r="B56" s="52" t="s">
        <v>336</v>
      </c>
      <c r="C56">
        <v>257376504174.44812</v>
      </c>
      <c r="D56">
        <v>1.7058318732318001</v>
      </c>
      <c r="E56">
        <f t="shared" si="37"/>
        <v>4390410442.41751</v>
      </c>
      <c r="F56" s="33">
        <f t="shared" si="38"/>
        <v>2</v>
      </c>
      <c r="G56" s="33">
        <f t="shared" si="39"/>
        <v>28193157245.861073</v>
      </c>
      <c r="H56" s="33">
        <f t="shared" si="40"/>
        <v>229183346928.58704</v>
      </c>
      <c r="I56">
        <v>49.882868711449674</v>
      </c>
      <c r="J56">
        <f t="shared" si="41"/>
        <v>99264563177.602585</v>
      </c>
      <c r="K56">
        <f t="shared" si="42"/>
        <v>3</v>
      </c>
      <c r="L56">
        <v>36.494805554099663</v>
      </c>
      <c r="M56">
        <f t="shared" si="43"/>
        <v>121038245031.39619</v>
      </c>
      <c r="N56">
        <f t="shared" si="44"/>
        <v>5</v>
      </c>
      <c r="O56" s="42">
        <f t="shared" si="45"/>
        <v>2</v>
      </c>
      <c r="P56">
        <f t="shared" si="46"/>
        <v>5</v>
      </c>
      <c r="Q56">
        <f t="shared" si="47"/>
        <v>3</v>
      </c>
      <c r="R56" s="43">
        <f t="shared" si="48"/>
        <v>10</v>
      </c>
      <c r="T56">
        <v>97757470348.320374</v>
      </c>
      <c r="U56">
        <f t="shared" si="14"/>
        <v>192682909764.71854</v>
      </c>
      <c r="V56">
        <v>0</v>
      </c>
      <c r="W56">
        <f t="shared" si="49"/>
        <v>0</v>
      </c>
      <c r="X56" s="33">
        <f t="shared" si="15"/>
        <v>0</v>
      </c>
      <c r="Y56" s="33">
        <f t="shared" si="16"/>
        <v>0</v>
      </c>
      <c r="Z56" s="33">
        <f t="shared" si="50"/>
        <v>192682909764.71854</v>
      </c>
      <c r="AA56">
        <v>68.233160890476242</v>
      </c>
      <c r="AB56">
        <f t="shared" si="17"/>
        <v>113174558595.84848</v>
      </c>
      <c r="AC56">
        <f t="shared" si="18"/>
        <v>3</v>
      </c>
      <c r="AD56">
        <v>18.893514127786879</v>
      </c>
      <c r="AE56">
        <f t="shared" si="19"/>
        <v>52229372879.484055</v>
      </c>
      <c r="AF56">
        <f t="shared" si="20"/>
        <v>2</v>
      </c>
      <c r="AG56" s="42">
        <f t="shared" si="21"/>
        <v>0</v>
      </c>
      <c r="AH56">
        <f t="shared" si="22"/>
        <v>2</v>
      </c>
      <c r="AI56">
        <f t="shared" si="23"/>
        <v>3</v>
      </c>
      <c r="AJ56" s="43">
        <f t="shared" si="24"/>
        <v>5</v>
      </c>
      <c r="AK56" s="42">
        <f t="shared" si="25"/>
        <v>-2</v>
      </c>
      <c r="AL56">
        <f t="shared" si="26"/>
        <v>-3</v>
      </c>
      <c r="AM56">
        <f t="shared" si="27"/>
        <v>0</v>
      </c>
      <c r="AN56" s="43">
        <f t="shared" si="28"/>
        <v>-5</v>
      </c>
    </row>
    <row r="57" spans="2:40" x14ac:dyDescent="0.25">
      <c r="B57" s="52" t="s">
        <v>151</v>
      </c>
      <c r="C57">
        <v>256953534488.9476</v>
      </c>
      <c r="D57">
        <v>1.87735695616487</v>
      </c>
      <c r="E57">
        <f t="shared" si="37"/>
        <v>4823935053.839756</v>
      </c>
      <c r="F57" s="33">
        <f t="shared" si="38"/>
        <v>2</v>
      </c>
      <c r="G57" s="33">
        <f t="shared" si="39"/>
        <v>28193157245.861073</v>
      </c>
      <c r="H57" s="33">
        <f t="shared" si="40"/>
        <v>228760377243.08652</v>
      </c>
      <c r="I57">
        <v>54.353517113811442</v>
      </c>
      <c r="J57">
        <f t="shared" si="41"/>
        <v>106158319158.95935</v>
      </c>
      <c r="K57">
        <f t="shared" si="42"/>
        <v>3</v>
      </c>
      <c r="L57">
        <v>33.491207477384336</v>
      </c>
      <c r="M57">
        <f t="shared" si="43"/>
        <v>109019939622.25919</v>
      </c>
      <c r="N57">
        <f t="shared" si="44"/>
        <v>5</v>
      </c>
      <c r="O57" s="42">
        <f t="shared" si="45"/>
        <v>2</v>
      </c>
      <c r="P57">
        <f t="shared" si="46"/>
        <v>5</v>
      </c>
      <c r="Q57">
        <f t="shared" si="47"/>
        <v>3</v>
      </c>
      <c r="R57" s="43">
        <f t="shared" si="48"/>
        <v>10</v>
      </c>
      <c r="T57">
        <v>118051344947.09152</v>
      </c>
      <c r="U57">
        <f t="shared" si="14"/>
        <v>200656477067.63333</v>
      </c>
      <c r="V57">
        <v>1.2527200937985599</v>
      </c>
      <c r="W57">
        <f t="shared" si="49"/>
        <v>2513664007.7345424</v>
      </c>
      <c r="X57" s="33">
        <f t="shared" si="15"/>
        <v>1</v>
      </c>
      <c r="Y57" s="33">
        <f t="shared" si="16"/>
        <v>14096578622.930536</v>
      </c>
      <c r="Z57" s="33">
        <f t="shared" si="50"/>
        <v>186559898444.70279</v>
      </c>
      <c r="AA57">
        <v>46.201988260517027</v>
      </c>
      <c r="AB57">
        <f t="shared" si="17"/>
        <v>96969959494.054352</v>
      </c>
      <c r="AC57">
        <f t="shared" si="18"/>
        <v>3</v>
      </c>
      <c r="AD57">
        <v>20.463798877049282</v>
      </c>
      <c r="AE57">
        <f t="shared" si="19"/>
        <v>71583273899.121216</v>
      </c>
      <c r="AF57">
        <f t="shared" si="20"/>
        <v>3</v>
      </c>
      <c r="AG57" s="42">
        <f t="shared" si="21"/>
        <v>1</v>
      </c>
      <c r="AH57">
        <f t="shared" si="22"/>
        <v>3</v>
      </c>
      <c r="AI57">
        <f t="shared" si="23"/>
        <v>3</v>
      </c>
      <c r="AJ57" s="43">
        <f t="shared" si="24"/>
        <v>7</v>
      </c>
      <c r="AK57" s="42">
        <f t="shared" si="25"/>
        <v>-1</v>
      </c>
      <c r="AL57">
        <f t="shared" si="26"/>
        <v>-2</v>
      </c>
      <c r="AM57">
        <f t="shared" si="27"/>
        <v>0</v>
      </c>
      <c r="AN57" s="43">
        <f t="shared" si="28"/>
        <v>-3</v>
      </c>
    </row>
    <row r="58" spans="2:40" x14ac:dyDescent="0.25">
      <c r="B58" t="s">
        <v>80</v>
      </c>
      <c r="C58">
        <v>247366365800.34665</v>
      </c>
      <c r="D58">
        <v>1.3571191812401999</v>
      </c>
      <c r="E58">
        <f t="shared" si="37"/>
        <v>3357056398.2133026</v>
      </c>
      <c r="F58" s="33">
        <f t="shared" si="38"/>
        <v>2</v>
      </c>
      <c r="G58" s="33">
        <f t="shared" si="39"/>
        <v>28193157245.861073</v>
      </c>
      <c r="H58" s="33">
        <f t="shared" si="40"/>
        <v>219173208554.48557</v>
      </c>
      <c r="I58">
        <v>50.566324299804023</v>
      </c>
      <c r="J58">
        <f t="shared" si="41"/>
        <v>114105387957.59074</v>
      </c>
      <c r="K58">
        <f t="shared" si="42"/>
        <v>3</v>
      </c>
      <c r="L58">
        <v>22.279382681932518</v>
      </c>
      <c r="M58">
        <f t="shared" si="43"/>
        <v>83790864097.122406</v>
      </c>
      <c r="N58">
        <f t="shared" si="44"/>
        <v>4</v>
      </c>
      <c r="O58" s="42">
        <f t="shared" si="45"/>
        <v>2</v>
      </c>
      <c r="P58">
        <f t="shared" si="46"/>
        <v>4</v>
      </c>
      <c r="Q58">
        <f t="shared" si="47"/>
        <v>3</v>
      </c>
      <c r="R58" s="43">
        <f t="shared" si="48"/>
        <v>9</v>
      </c>
      <c r="T58">
        <v>110890731552.2413</v>
      </c>
      <c r="U58">
        <f t="shared" si="14"/>
        <v>192052791239.58954</v>
      </c>
      <c r="V58">
        <v>1.6737630704675801</v>
      </c>
      <c r="W58">
        <f t="shared" si="49"/>
        <v>3214508695.5704455</v>
      </c>
      <c r="X58" s="33">
        <f t="shared" si="15"/>
        <v>1</v>
      </c>
      <c r="Y58" s="33">
        <f t="shared" si="16"/>
        <v>14096578622.930536</v>
      </c>
      <c r="Z58" s="33">
        <f t="shared" si="50"/>
        <v>177956212616.659</v>
      </c>
      <c r="AA58">
        <v>58.781509722700598</v>
      </c>
      <c r="AB58">
        <f t="shared" si="17"/>
        <v>98427499783.792847</v>
      </c>
      <c r="AC58">
        <f t="shared" si="18"/>
        <v>3</v>
      </c>
      <c r="AD58">
        <v>20.925900796099008</v>
      </c>
      <c r="AE58">
        <f t="shared" si="19"/>
        <v>58399432797.835655</v>
      </c>
      <c r="AF58">
        <f t="shared" si="20"/>
        <v>3</v>
      </c>
      <c r="AG58" s="42">
        <f t="shared" si="21"/>
        <v>1</v>
      </c>
      <c r="AH58">
        <f t="shared" si="22"/>
        <v>3</v>
      </c>
      <c r="AI58">
        <f t="shared" si="23"/>
        <v>3</v>
      </c>
      <c r="AJ58" s="43">
        <f t="shared" si="24"/>
        <v>7</v>
      </c>
      <c r="AK58" s="42">
        <f t="shared" si="25"/>
        <v>-1</v>
      </c>
      <c r="AL58">
        <f t="shared" si="26"/>
        <v>-1</v>
      </c>
      <c r="AM58">
        <f t="shared" si="27"/>
        <v>0</v>
      </c>
      <c r="AN58" s="43">
        <f t="shared" si="28"/>
        <v>-2</v>
      </c>
    </row>
    <row r="59" spans="2:40" x14ac:dyDescent="0.25">
      <c r="B59" s="52" t="s">
        <v>129</v>
      </c>
      <c r="C59">
        <v>240673850089.61679</v>
      </c>
      <c r="D59">
        <v>2.7032820463964198</v>
      </c>
      <c r="E59">
        <f t="shared" si="37"/>
        <v>6506092979.8436451</v>
      </c>
      <c r="F59" s="33">
        <f t="shared" si="38"/>
        <v>3</v>
      </c>
      <c r="G59" s="33">
        <f t="shared" si="39"/>
        <v>42289735868.791611</v>
      </c>
      <c r="H59" s="33">
        <f t="shared" si="40"/>
        <v>198384114220.8252</v>
      </c>
      <c r="I59">
        <v>54.095610369665195</v>
      </c>
      <c r="J59">
        <f t="shared" si="41"/>
        <v>94118092878.231857</v>
      </c>
      <c r="K59">
        <f t="shared" si="42"/>
        <v>3</v>
      </c>
      <c r="L59">
        <v>31.422296588235486</v>
      </c>
      <c r="M59">
        <f t="shared" si="43"/>
        <v>91116654645.645065</v>
      </c>
      <c r="N59">
        <f t="shared" si="44"/>
        <v>4</v>
      </c>
      <c r="O59" s="42">
        <f t="shared" si="45"/>
        <v>3</v>
      </c>
      <c r="P59">
        <f t="shared" si="46"/>
        <v>4</v>
      </c>
      <c r="Q59">
        <f t="shared" si="47"/>
        <v>3</v>
      </c>
      <c r="R59" s="43">
        <f t="shared" si="48"/>
        <v>10</v>
      </c>
      <c r="T59">
        <v>264916163724</v>
      </c>
      <c r="U59">
        <f t="shared" ref="U59" si="51">(T59-C59)*$U$11+C59</f>
        <v>250499259805.63229</v>
      </c>
      <c r="V59">
        <v>2.8724032394613901</v>
      </c>
      <c r="W59">
        <f t="shared" ref="W59" si="52">V59/100*U59</f>
        <v>7195348853.4837856</v>
      </c>
      <c r="X59" s="33">
        <f t="shared" ref="X59" si="53">ROUND(W59/$C$6,0)</f>
        <v>3</v>
      </c>
      <c r="Y59" s="33">
        <f t="shared" ref="Y59" si="54">X59*$C$6*$C$8</f>
        <v>42289735868.791611</v>
      </c>
      <c r="Z59" s="33">
        <f t="shared" ref="Z59" si="55">U59-Y59</f>
        <v>208209523936.8407</v>
      </c>
      <c r="AA59">
        <v>70.817028218603838</v>
      </c>
      <c r="AB59">
        <f t="shared" ref="AB59" si="56">AA59/(AA59+AD59)*Z59*$F$7</f>
        <v>116194562182.04379</v>
      </c>
      <c r="AC59">
        <f t="shared" ref="AC59" si="57">ROUND(AB59/$F$9,0)</f>
        <v>3</v>
      </c>
      <c r="AD59">
        <v>24.355969478890255</v>
      </c>
      <c r="AE59">
        <f t="shared" ref="AE59" si="58">AD59/(AA59+AD59)*Z59*(2-$F$7)</f>
        <v>66604301284.311188</v>
      </c>
      <c r="AF59">
        <f t="shared" ref="AF59" si="59">ROUND(AE59/$F$8,0)</f>
        <v>3</v>
      </c>
      <c r="AG59" s="42">
        <f t="shared" ref="AG59" si="60">X59</f>
        <v>3</v>
      </c>
      <c r="AH59">
        <f t="shared" ref="AH59" si="61">AF59</f>
        <v>3</v>
      </c>
      <c r="AI59">
        <f t="shared" ref="AI59" si="62">AC59</f>
        <v>3</v>
      </c>
      <c r="AJ59" s="43">
        <f t="shared" ref="AJ59" si="63">AG59+AH59+AI59</f>
        <v>9</v>
      </c>
      <c r="AK59" s="42">
        <f t="shared" ref="AK59" si="64">AG59-O59</f>
        <v>0</v>
      </c>
      <c r="AL59">
        <f t="shared" ref="AL59" si="65">AH59-P59</f>
        <v>-1</v>
      </c>
      <c r="AM59">
        <f t="shared" ref="AM59" si="66">AI59-Q59</f>
        <v>0</v>
      </c>
      <c r="AN59" s="43">
        <f t="shared" ref="AN59" si="67">AJ59-R59</f>
        <v>-1</v>
      </c>
    </row>
    <row r="60" spans="2:40" x14ac:dyDescent="0.25">
      <c r="B60" s="52" t="s">
        <v>458</v>
      </c>
      <c r="C60">
        <v>236133898430.63821</v>
      </c>
      <c r="D60">
        <v>0</v>
      </c>
      <c r="E60">
        <f t="shared" si="37"/>
        <v>0</v>
      </c>
      <c r="F60" s="33">
        <f t="shared" si="38"/>
        <v>0</v>
      </c>
      <c r="G60" s="33">
        <f t="shared" si="39"/>
        <v>0</v>
      </c>
      <c r="H60" s="33">
        <f t="shared" si="40"/>
        <v>236133898430.63821</v>
      </c>
      <c r="I60">
        <v>38.734642677619632</v>
      </c>
      <c r="J60">
        <f t="shared" si="41"/>
        <v>90901525708.53299</v>
      </c>
      <c r="K60">
        <f t="shared" si="42"/>
        <v>3</v>
      </c>
      <c r="L60">
        <v>36.730775326845482</v>
      </c>
      <c r="M60">
        <f t="shared" si="43"/>
        <v>143664830190.7428</v>
      </c>
      <c r="N60">
        <f t="shared" si="44"/>
        <v>6</v>
      </c>
      <c r="O60" s="42">
        <f t="shared" si="45"/>
        <v>0</v>
      </c>
      <c r="P60">
        <f t="shared" si="46"/>
        <v>6</v>
      </c>
      <c r="Q60">
        <f t="shared" si="47"/>
        <v>3</v>
      </c>
      <c r="R60" s="43">
        <f t="shared" si="48"/>
        <v>9</v>
      </c>
      <c r="T60">
        <v>32809874274.280529</v>
      </c>
      <c r="U60">
        <f t="shared" si="14"/>
        <v>153726671440.06644</v>
      </c>
      <c r="V60">
        <v>1.58944526903003</v>
      </c>
      <c r="W60">
        <f t="shared" si="49"/>
        <v>2443401306.441474</v>
      </c>
      <c r="X60" s="33">
        <f t="shared" si="15"/>
        <v>1</v>
      </c>
      <c r="Y60" s="33">
        <f t="shared" si="16"/>
        <v>14096578622.930536</v>
      </c>
      <c r="Z60" s="33">
        <f t="shared" si="50"/>
        <v>139630092817.13589</v>
      </c>
      <c r="AA60">
        <v>74.116398542058462</v>
      </c>
      <c r="AB60">
        <f t="shared" si="17"/>
        <v>90911042094.960785</v>
      </c>
      <c r="AC60">
        <f t="shared" si="18"/>
        <v>3</v>
      </c>
      <c r="AD60">
        <v>11.260025783461666</v>
      </c>
      <c r="AE60">
        <f t="shared" si="19"/>
        <v>23019212529.818565</v>
      </c>
      <c r="AF60">
        <f t="shared" si="20"/>
        <v>1</v>
      </c>
      <c r="AG60" s="42">
        <f t="shared" si="21"/>
        <v>1</v>
      </c>
      <c r="AH60">
        <f t="shared" si="22"/>
        <v>1</v>
      </c>
      <c r="AI60">
        <f t="shared" si="23"/>
        <v>3</v>
      </c>
      <c r="AJ60" s="43">
        <f t="shared" si="24"/>
        <v>5</v>
      </c>
      <c r="AK60" s="42">
        <f t="shared" si="25"/>
        <v>1</v>
      </c>
      <c r="AL60">
        <f t="shared" si="26"/>
        <v>-5</v>
      </c>
      <c r="AM60">
        <f t="shared" si="27"/>
        <v>0</v>
      </c>
      <c r="AN60" s="43">
        <f t="shared" si="28"/>
        <v>-4</v>
      </c>
    </row>
    <row r="61" spans="2:40" x14ac:dyDescent="0.25">
      <c r="B61" t="s">
        <v>383</v>
      </c>
      <c r="C61">
        <v>225604249670.72006</v>
      </c>
      <c r="D61">
        <v>4.5188862936598202</v>
      </c>
      <c r="E61">
        <f t="shared" si="37"/>
        <v>10194799516.28425</v>
      </c>
      <c r="F61" s="33">
        <f t="shared" si="38"/>
        <v>5</v>
      </c>
      <c r="G61" s="33">
        <f t="shared" si="39"/>
        <v>70482893114.652695</v>
      </c>
      <c r="H61" s="33">
        <f t="shared" si="40"/>
        <v>155121356556.06738</v>
      </c>
      <c r="I61">
        <v>60.664519743721634</v>
      </c>
      <c r="J61">
        <f t="shared" si="41"/>
        <v>75789763119.923828</v>
      </c>
      <c r="K61">
        <f t="shared" si="42"/>
        <v>2</v>
      </c>
      <c r="L61">
        <v>32.458504495497259</v>
      </c>
      <c r="M61">
        <f t="shared" si="43"/>
        <v>67585423828.54451</v>
      </c>
      <c r="N61">
        <f t="shared" si="44"/>
        <v>3</v>
      </c>
      <c r="O61" s="42">
        <f t="shared" si="45"/>
        <v>5</v>
      </c>
      <c r="P61">
        <f t="shared" si="46"/>
        <v>3</v>
      </c>
      <c r="Q61">
        <f t="shared" si="47"/>
        <v>2</v>
      </c>
      <c r="R61" s="43">
        <f t="shared" si="48"/>
        <v>10</v>
      </c>
      <c r="T61">
        <v>412641314149.83582</v>
      </c>
      <c r="U61">
        <f t="shared" si="14"/>
        <v>301410371904.10571</v>
      </c>
      <c r="V61">
        <v>0.96868661792609689</v>
      </c>
      <c r="W61">
        <f t="shared" si="49"/>
        <v>2919721937.6763525</v>
      </c>
      <c r="X61" s="33">
        <f t="shared" si="15"/>
        <v>1</v>
      </c>
      <c r="Y61" s="33">
        <f t="shared" si="16"/>
        <v>14096578622.930536</v>
      </c>
      <c r="Z61" s="33">
        <f t="shared" si="50"/>
        <v>287313793281.17517</v>
      </c>
      <c r="AA61">
        <v>55.096176818126054</v>
      </c>
      <c r="AB61">
        <f t="shared" si="17"/>
        <v>135214279520.00671</v>
      </c>
      <c r="AC61">
        <f t="shared" si="18"/>
        <v>4</v>
      </c>
      <c r="AD61">
        <v>32.70829701278268</v>
      </c>
      <c r="AE61">
        <f t="shared" si="19"/>
        <v>133785109068.12442</v>
      </c>
      <c r="AF61">
        <f t="shared" si="20"/>
        <v>6</v>
      </c>
      <c r="AG61" s="42">
        <f t="shared" si="21"/>
        <v>1</v>
      </c>
      <c r="AH61">
        <f t="shared" si="22"/>
        <v>6</v>
      </c>
      <c r="AI61">
        <f t="shared" si="23"/>
        <v>4</v>
      </c>
      <c r="AJ61" s="43">
        <f t="shared" si="24"/>
        <v>11</v>
      </c>
      <c r="AK61" s="42">
        <f t="shared" si="25"/>
        <v>-4</v>
      </c>
      <c r="AL61">
        <f t="shared" si="26"/>
        <v>3</v>
      </c>
      <c r="AM61">
        <f t="shared" si="27"/>
        <v>2</v>
      </c>
      <c r="AN61" s="43">
        <f t="shared" si="28"/>
        <v>1</v>
      </c>
    </row>
    <row r="62" spans="2:40" x14ac:dyDescent="0.25">
      <c r="B62" s="52" t="s">
        <v>181</v>
      </c>
      <c r="C62">
        <v>206667461849.08609</v>
      </c>
      <c r="D62">
        <v>1.2411475036877799</v>
      </c>
      <c r="E62">
        <f t="shared" si="37"/>
        <v>2565048043.6748271</v>
      </c>
      <c r="F62" s="33">
        <f t="shared" si="38"/>
        <v>1</v>
      </c>
      <c r="G62" s="33">
        <f t="shared" si="39"/>
        <v>14096578622.930536</v>
      </c>
      <c r="H62" s="33">
        <f t="shared" si="40"/>
        <v>192570883226.15555</v>
      </c>
      <c r="I62">
        <v>52.952170152885479</v>
      </c>
      <c r="J62">
        <f t="shared" si="41"/>
        <v>90461203688.350204</v>
      </c>
      <c r="K62">
        <f t="shared" si="42"/>
        <v>3</v>
      </c>
      <c r="L62">
        <v>31.58997962504214</v>
      </c>
      <c r="M62">
        <f t="shared" si="43"/>
        <v>89944931218.777435</v>
      </c>
      <c r="N62">
        <f t="shared" si="44"/>
        <v>4</v>
      </c>
      <c r="O62" s="42">
        <f t="shared" si="45"/>
        <v>1</v>
      </c>
      <c r="P62">
        <f t="shared" si="46"/>
        <v>4</v>
      </c>
      <c r="Q62">
        <f t="shared" si="47"/>
        <v>3</v>
      </c>
      <c r="R62" s="43">
        <f t="shared" si="48"/>
        <v>8</v>
      </c>
      <c r="T62">
        <v>320149213276.98767</v>
      </c>
      <c r="U62">
        <f t="shared" si="14"/>
        <v>252661615702.81461</v>
      </c>
      <c r="V62">
        <v>1.1460161115053999</v>
      </c>
      <c r="W62">
        <f t="shared" si="49"/>
        <v>2895542823.5441127</v>
      </c>
      <c r="X62" s="33">
        <f t="shared" si="15"/>
        <v>1</v>
      </c>
      <c r="Y62" s="33">
        <f t="shared" si="16"/>
        <v>14096578622.930536</v>
      </c>
      <c r="Z62" s="33">
        <f t="shared" si="50"/>
        <v>238565037079.88406</v>
      </c>
      <c r="AA62">
        <v>64.906321442337003</v>
      </c>
      <c r="AB62">
        <f t="shared" si="17"/>
        <v>135590706282.81715</v>
      </c>
      <c r="AC62">
        <f t="shared" si="18"/>
        <v>4</v>
      </c>
      <c r="AD62">
        <v>20.743237842237672</v>
      </c>
      <c r="AE62">
        <f t="shared" si="19"/>
        <v>72221785878.493134</v>
      </c>
      <c r="AF62">
        <f t="shared" si="20"/>
        <v>3</v>
      </c>
      <c r="AG62" s="42">
        <f t="shared" si="21"/>
        <v>1</v>
      </c>
      <c r="AH62">
        <f t="shared" si="22"/>
        <v>3</v>
      </c>
      <c r="AI62">
        <f t="shared" si="23"/>
        <v>4</v>
      </c>
      <c r="AJ62" s="43">
        <f t="shared" si="24"/>
        <v>8</v>
      </c>
      <c r="AK62" s="42">
        <f t="shared" si="25"/>
        <v>0</v>
      </c>
      <c r="AL62">
        <f t="shared" si="26"/>
        <v>-1</v>
      </c>
      <c r="AM62">
        <f t="shared" si="27"/>
        <v>1</v>
      </c>
      <c r="AN62" s="43">
        <f t="shared" si="28"/>
        <v>0</v>
      </c>
    </row>
    <row r="63" spans="2:40" x14ac:dyDescent="0.25">
      <c r="B63" s="52" t="s">
        <v>235</v>
      </c>
      <c r="C63">
        <v>198817887968.474</v>
      </c>
      <c r="D63">
        <v>6.2971649834627303</v>
      </c>
      <c r="E63">
        <f t="shared" si="37"/>
        <v>12519890422.010904</v>
      </c>
      <c r="F63" s="33">
        <f t="shared" si="38"/>
        <v>6</v>
      </c>
      <c r="G63" s="33">
        <f t="shared" si="39"/>
        <v>84579471737.583221</v>
      </c>
      <c r="H63" s="33">
        <f t="shared" si="40"/>
        <v>114238416230.89078</v>
      </c>
      <c r="I63">
        <v>64.954633216825798</v>
      </c>
      <c r="J63">
        <f t="shared" si="41"/>
        <v>63100562136.590225</v>
      </c>
      <c r="K63">
        <f t="shared" si="42"/>
        <v>2</v>
      </c>
      <c r="L63">
        <v>23.241662199920103</v>
      </c>
      <c r="M63">
        <f t="shared" si="43"/>
        <v>37630416727.629768</v>
      </c>
      <c r="N63">
        <f t="shared" si="44"/>
        <v>2</v>
      </c>
      <c r="O63" s="42">
        <f t="shared" si="45"/>
        <v>6</v>
      </c>
      <c r="P63">
        <f t="shared" si="46"/>
        <v>2</v>
      </c>
      <c r="Q63">
        <f t="shared" si="47"/>
        <v>2</v>
      </c>
      <c r="R63" s="43">
        <f t="shared" si="48"/>
        <v>10</v>
      </c>
      <c r="T63">
        <v>4612122077.4331121</v>
      </c>
      <c r="U63">
        <f t="shared" si="14"/>
        <v>120106291052.83513</v>
      </c>
      <c r="V63">
        <v>5.0691011913242701</v>
      </c>
      <c r="W63">
        <f t="shared" si="49"/>
        <v>6088309430.6146603</v>
      </c>
      <c r="X63" s="33">
        <f t="shared" si="15"/>
        <v>3</v>
      </c>
      <c r="Y63" s="33">
        <f t="shared" si="16"/>
        <v>42289735868.791611</v>
      </c>
      <c r="Z63" s="33">
        <f t="shared" si="50"/>
        <v>77816555184.043518</v>
      </c>
      <c r="AA63">
        <v>79.188891284585992</v>
      </c>
      <c r="AB63">
        <f t="shared" si="17"/>
        <v>50504478878.519478</v>
      </c>
      <c r="AC63">
        <f t="shared" si="18"/>
        <v>1</v>
      </c>
      <c r="AD63">
        <v>12.320914362044173</v>
      </c>
      <c r="AE63">
        <f t="shared" si="19"/>
        <v>13096562515.855251</v>
      </c>
      <c r="AF63">
        <f t="shared" si="20"/>
        <v>1</v>
      </c>
      <c r="AG63" s="42">
        <f t="shared" si="21"/>
        <v>3</v>
      </c>
      <c r="AH63">
        <f t="shared" si="22"/>
        <v>1</v>
      </c>
      <c r="AI63">
        <f t="shared" si="23"/>
        <v>1</v>
      </c>
      <c r="AJ63" s="43">
        <f t="shared" si="24"/>
        <v>5</v>
      </c>
      <c r="AK63" s="42">
        <f t="shared" si="25"/>
        <v>-3</v>
      </c>
      <c r="AL63">
        <f t="shared" si="26"/>
        <v>-1</v>
      </c>
      <c r="AM63">
        <f t="shared" si="27"/>
        <v>-1</v>
      </c>
      <c r="AN63" s="43">
        <f t="shared" si="28"/>
        <v>-5</v>
      </c>
    </row>
    <row r="64" spans="2:40" x14ac:dyDescent="0.25">
      <c r="B64" s="52" t="s">
        <v>220</v>
      </c>
      <c r="C64">
        <v>198792190592.71585</v>
      </c>
      <c r="D64">
        <v>1.51310022700998</v>
      </c>
      <c r="E64">
        <f t="shared" si="37"/>
        <v>3007925087.1364961</v>
      </c>
      <c r="F64" s="33">
        <f t="shared" si="38"/>
        <v>1</v>
      </c>
      <c r="G64" s="33">
        <f t="shared" si="39"/>
        <v>14096578622.930536</v>
      </c>
      <c r="H64" s="33">
        <f t="shared" si="40"/>
        <v>184695611969.78531</v>
      </c>
      <c r="I64">
        <v>53.259511445917504</v>
      </c>
      <c r="J64">
        <f t="shared" si="41"/>
        <v>91866225138.857483</v>
      </c>
      <c r="K64">
        <f t="shared" si="42"/>
        <v>3</v>
      </c>
      <c r="L64">
        <v>27.04855099634856</v>
      </c>
      <c r="M64">
        <f t="shared" si="43"/>
        <v>77759139730.80249</v>
      </c>
      <c r="N64">
        <f t="shared" si="44"/>
        <v>3</v>
      </c>
      <c r="O64" s="42">
        <f t="shared" si="45"/>
        <v>1</v>
      </c>
      <c r="P64">
        <f t="shared" si="46"/>
        <v>3</v>
      </c>
      <c r="Q64">
        <f t="shared" si="47"/>
        <v>3</v>
      </c>
      <c r="R64" s="43">
        <f t="shared" si="48"/>
        <v>7</v>
      </c>
      <c r="T64">
        <v>807786936.21085358</v>
      </c>
      <c r="U64">
        <f t="shared" si="14"/>
        <v>118549111790.73438</v>
      </c>
      <c r="V64">
        <v>0</v>
      </c>
      <c r="W64">
        <f t="shared" si="49"/>
        <v>0</v>
      </c>
      <c r="X64" s="33">
        <f t="shared" si="15"/>
        <v>0</v>
      </c>
      <c r="Y64" s="33">
        <f t="shared" si="16"/>
        <v>0</v>
      </c>
      <c r="Z64" s="33">
        <f t="shared" si="50"/>
        <v>118549111790.73438</v>
      </c>
      <c r="AA64">
        <v>60.585938613240621</v>
      </c>
      <c r="AB64">
        <f t="shared" si="17"/>
        <v>75135217858.624512</v>
      </c>
      <c r="AC64">
        <f t="shared" si="18"/>
        <v>2</v>
      </c>
      <c r="AD64">
        <v>11.108894525349825</v>
      </c>
      <c r="AE64">
        <f t="shared" si="19"/>
        <v>22961026640.710472</v>
      </c>
      <c r="AF64">
        <f t="shared" si="20"/>
        <v>1</v>
      </c>
      <c r="AG64" s="42">
        <f t="shared" si="21"/>
        <v>0</v>
      </c>
      <c r="AH64">
        <f t="shared" si="22"/>
        <v>1</v>
      </c>
      <c r="AI64">
        <f t="shared" si="23"/>
        <v>2</v>
      </c>
      <c r="AJ64" s="43">
        <f t="shared" si="24"/>
        <v>3</v>
      </c>
      <c r="AK64" s="42">
        <f t="shared" si="25"/>
        <v>-1</v>
      </c>
      <c r="AL64">
        <f t="shared" si="26"/>
        <v>-2</v>
      </c>
      <c r="AM64">
        <f t="shared" si="27"/>
        <v>-1</v>
      </c>
      <c r="AN64" s="43">
        <f t="shared" si="28"/>
        <v>-4</v>
      </c>
    </row>
    <row r="65" spans="2:40" x14ac:dyDescent="0.25">
      <c r="B65" s="52" t="s">
        <v>229</v>
      </c>
      <c r="C65">
        <v>197718931444.53729</v>
      </c>
      <c r="D65">
        <v>3.8620320191056496</v>
      </c>
      <c r="E65">
        <f t="shared" si="37"/>
        <v>7635968440.2215786</v>
      </c>
      <c r="F65" s="33">
        <f t="shared" si="38"/>
        <v>3</v>
      </c>
      <c r="G65" s="33">
        <f t="shared" si="39"/>
        <v>42289735868.791611</v>
      </c>
      <c r="H65" s="33">
        <f t="shared" si="40"/>
        <v>155429195575.74567</v>
      </c>
      <c r="I65">
        <v>10.569275338342475</v>
      </c>
      <c r="J65">
        <f t="shared" si="41"/>
        <v>12919595079.91391</v>
      </c>
      <c r="K65">
        <f t="shared" si="42"/>
        <v>0</v>
      </c>
      <c r="L65">
        <v>84.795979154684829</v>
      </c>
      <c r="M65">
        <f t="shared" si="43"/>
        <v>172753836003.15891</v>
      </c>
      <c r="N65">
        <f t="shared" si="44"/>
        <v>8</v>
      </c>
      <c r="O65" s="42">
        <f t="shared" si="45"/>
        <v>3</v>
      </c>
      <c r="P65">
        <f t="shared" si="46"/>
        <v>8</v>
      </c>
      <c r="Q65">
        <f t="shared" si="47"/>
        <v>0</v>
      </c>
      <c r="R65" s="43">
        <f t="shared" si="48"/>
        <v>11</v>
      </c>
      <c r="T65">
        <v>175940743804.62482</v>
      </c>
      <c r="U65">
        <f t="shared" si="14"/>
        <v>188892231994.08078</v>
      </c>
      <c r="V65">
        <v>0.70099829842036698</v>
      </c>
      <c r="W65">
        <f t="shared" si="49"/>
        <v>1324131332.1267583</v>
      </c>
      <c r="X65" s="33">
        <f t="shared" si="15"/>
        <v>1</v>
      </c>
      <c r="Y65" s="33">
        <f t="shared" si="16"/>
        <v>14096578622.930536</v>
      </c>
      <c r="Z65" s="33">
        <f t="shared" si="50"/>
        <v>174795653371.15024</v>
      </c>
      <c r="AA65">
        <v>59.426002577355199</v>
      </c>
      <c r="AB65">
        <f t="shared" si="17"/>
        <v>89040232062.433838</v>
      </c>
      <c r="AC65">
        <f t="shared" si="18"/>
        <v>3</v>
      </c>
      <c r="AD65">
        <v>28.068774001233589</v>
      </c>
      <c r="AE65">
        <f t="shared" si="19"/>
        <v>70094179943.214752</v>
      </c>
      <c r="AF65">
        <f t="shared" si="20"/>
        <v>3</v>
      </c>
      <c r="AG65" s="42">
        <f t="shared" si="21"/>
        <v>1</v>
      </c>
      <c r="AH65">
        <f t="shared" si="22"/>
        <v>3</v>
      </c>
      <c r="AI65">
        <f t="shared" si="23"/>
        <v>3</v>
      </c>
      <c r="AJ65" s="43">
        <f t="shared" si="24"/>
        <v>7</v>
      </c>
      <c r="AK65" s="42">
        <f t="shared" si="25"/>
        <v>-2</v>
      </c>
      <c r="AL65">
        <f t="shared" si="26"/>
        <v>-5</v>
      </c>
      <c r="AM65">
        <f t="shared" si="27"/>
        <v>3</v>
      </c>
      <c r="AN65" s="43">
        <f t="shared" si="28"/>
        <v>-4</v>
      </c>
    </row>
    <row r="66" spans="2:40" x14ac:dyDescent="0.25">
      <c r="B66" s="52" t="s">
        <v>231</v>
      </c>
      <c r="C66">
        <v>182535510644.62796</v>
      </c>
      <c r="D66">
        <v>0.69569774211354696</v>
      </c>
      <c r="E66">
        <f t="shared" si="37"/>
        <v>1269895426.11011</v>
      </c>
      <c r="F66" s="33">
        <f t="shared" si="38"/>
        <v>1</v>
      </c>
      <c r="G66" s="33">
        <f t="shared" si="39"/>
        <v>14096578622.930536</v>
      </c>
      <c r="H66" s="33">
        <f t="shared" si="40"/>
        <v>168438932021.69742</v>
      </c>
      <c r="I66">
        <v>54.909759929749654</v>
      </c>
      <c r="J66">
        <f t="shared" si="41"/>
        <v>80287682166.509521</v>
      </c>
      <c r="K66">
        <f t="shared" si="42"/>
        <v>2</v>
      </c>
      <c r="L66">
        <v>31.488374913837053</v>
      </c>
      <c r="M66">
        <f t="shared" si="43"/>
        <v>76735861416.272598</v>
      </c>
      <c r="N66">
        <f t="shared" si="44"/>
        <v>3</v>
      </c>
      <c r="O66" s="42">
        <f t="shared" si="45"/>
        <v>1</v>
      </c>
      <c r="P66">
        <f t="shared" si="46"/>
        <v>3</v>
      </c>
      <c r="Q66">
        <f t="shared" si="47"/>
        <v>2</v>
      </c>
      <c r="R66" s="43">
        <f t="shared" si="48"/>
        <v>6</v>
      </c>
      <c r="T66">
        <v>195010792573.62756</v>
      </c>
      <c r="U66">
        <f t="shared" si="14"/>
        <v>187591742410.45151</v>
      </c>
      <c r="V66">
        <v>2.3612633835846699</v>
      </c>
      <c r="W66">
        <f t="shared" si="49"/>
        <v>4429535124.1664658</v>
      </c>
      <c r="X66" s="33">
        <f t="shared" si="15"/>
        <v>2</v>
      </c>
      <c r="Y66" s="33">
        <f t="shared" si="16"/>
        <v>28193157245.861073</v>
      </c>
      <c r="Z66" s="33">
        <f t="shared" si="50"/>
        <v>159398585164.59042</v>
      </c>
      <c r="AA66">
        <v>51.231127463139423</v>
      </c>
      <c r="AB66">
        <f t="shared" si="17"/>
        <v>73125756845.427612</v>
      </c>
      <c r="AC66">
        <f t="shared" si="18"/>
        <v>2</v>
      </c>
      <c r="AD66">
        <v>32.523587560933152</v>
      </c>
      <c r="AE66">
        <f t="shared" si="19"/>
        <v>77371970046.692032</v>
      </c>
      <c r="AF66">
        <f t="shared" si="20"/>
        <v>3</v>
      </c>
      <c r="AG66" s="42">
        <f t="shared" si="21"/>
        <v>2</v>
      </c>
      <c r="AH66">
        <f t="shared" si="22"/>
        <v>3</v>
      </c>
      <c r="AI66">
        <f t="shared" si="23"/>
        <v>2</v>
      </c>
      <c r="AJ66" s="43">
        <f t="shared" si="24"/>
        <v>7</v>
      </c>
      <c r="AK66" s="42">
        <f t="shared" si="25"/>
        <v>1</v>
      </c>
      <c r="AL66">
        <f t="shared" si="26"/>
        <v>0</v>
      </c>
      <c r="AM66">
        <f t="shared" si="27"/>
        <v>0</v>
      </c>
      <c r="AN66" s="43">
        <f t="shared" si="28"/>
        <v>1</v>
      </c>
    </row>
    <row r="67" spans="2:40" x14ac:dyDescent="0.25">
      <c r="B67" s="52" t="s">
        <v>350</v>
      </c>
      <c r="C67">
        <v>169938476178.58124</v>
      </c>
      <c r="D67">
        <v>1.7889668486954402</v>
      </c>
      <c r="E67">
        <f t="shared" si="37"/>
        <v>3040143002.0130162</v>
      </c>
      <c r="F67" s="33">
        <f t="shared" si="38"/>
        <v>1</v>
      </c>
      <c r="G67" s="33">
        <f t="shared" si="39"/>
        <v>14096578622.930536</v>
      </c>
      <c r="H67" s="33">
        <f t="shared" si="40"/>
        <v>155841897555.6507</v>
      </c>
      <c r="I67">
        <v>54.027488592566343</v>
      </c>
      <c r="J67">
        <f t="shared" si="41"/>
        <v>76025601024.445969</v>
      </c>
      <c r="K67">
        <f t="shared" si="42"/>
        <v>2</v>
      </c>
      <c r="L67">
        <v>29.034133699552562</v>
      </c>
      <c r="M67">
        <f t="shared" si="43"/>
        <v>68093036903.820114</v>
      </c>
      <c r="N67">
        <f t="shared" si="44"/>
        <v>3</v>
      </c>
      <c r="O67" s="42">
        <f t="shared" si="45"/>
        <v>1</v>
      </c>
      <c r="P67">
        <f t="shared" si="46"/>
        <v>3</v>
      </c>
      <c r="Q67">
        <f t="shared" si="47"/>
        <v>2</v>
      </c>
      <c r="R67" s="43">
        <f t="shared" si="48"/>
        <v>6</v>
      </c>
      <c r="T67">
        <v>1062265603571.5619</v>
      </c>
      <c r="U67">
        <f t="shared" si="14"/>
        <v>531598660910.9563</v>
      </c>
      <c r="V67">
        <v>1.4220317002881799</v>
      </c>
      <c r="W67">
        <f t="shared" si="49"/>
        <v>7559501476.4612675</v>
      </c>
      <c r="X67" s="33">
        <f t="shared" si="15"/>
        <v>3</v>
      </c>
      <c r="Y67" s="33">
        <f t="shared" si="16"/>
        <v>42289735868.791611</v>
      </c>
      <c r="Z67" s="33">
        <f t="shared" si="50"/>
        <v>489308925042.16467</v>
      </c>
      <c r="AA67">
        <v>53.240873198847261</v>
      </c>
      <c r="AB67">
        <f t="shared" si="17"/>
        <v>224601197586.0274</v>
      </c>
      <c r="AC67">
        <f t="shared" si="18"/>
        <v>6</v>
      </c>
      <c r="AD67">
        <v>33.750763688760806</v>
      </c>
      <c r="AE67">
        <f t="shared" si="19"/>
        <v>237300826992.66016</v>
      </c>
      <c r="AF67">
        <f t="shared" si="20"/>
        <v>10</v>
      </c>
      <c r="AG67" s="42">
        <f t="shared" si="21"/>
        <v>3</v>
      </c>
      <c r="AH67">
        <f t="shared" si="22"/>
        <v>10</v>
      </c>
      <c r="AI67">
        <f t="shared" si="23"/>
        <v>6</v>
      </c>
      <c r="AJ67" s="43">
        <f t="shared" si="24"/>
        <v>19</v>
      </c>
      <c r="AK67" s="42">
        <f t="shared" si="25"/>
        <v>2</v>
      </c>
      <c r="AL67">
        <f t="shared" si="26"/>
        <v>7</v>
      </c>
      <c r="AM67">
        <f t="shared" si="27"/>
        <v>4</v>
      </c>
      <c r="AN67" s="43">
        <f t="shared" si="28"/>
        <v>13</v>
      </c>
    </row>
    <row r="68" spans="2:40" x14ac:dyDescent="0.25">
      <c r="B68" s="52" t="s">
        <v>507</v>
      </c>
      <c r="C68">
        <v>168548247978</v>
      </c>
      <c r="D68">
        <v>1.5265701288490501</v>
      </c>
      <c r="E68">
        <f t="shared" si="37"/>
        <v>2573007206.3305712</v>
      </c>
      <c r="F68" s="33">
        <f t="shared" si="38"/>
        <v>1</v>
      </c>
      <c r="G68" s="33">
        <f t="shared" si="39"/>
        <v>14096578622.930536</v>
      </c>
      <c r="H68" s="33">
        <f t="shared" si="40"/>
        <v>154451669355.06946</v>
      </c>
      <c r="I68">
        <v>43.081849066103153</v>
      </c>
      <c r="J68">
        <f t="shared" si="41"/>
        <v>55768597788.333916</v>
      </c>
      <c r="K68">
        <f t="shared" si="42"/>
        <v>2</v>
      </c>
      <c r="L68">
        <v>46.404848256167305</v>
      </c>
      <c r="M68">
        <f t="shared" si="43"/>
        <v>100116923713.2803</v>
      </c>
      <c r="N68">
        <f t="shared" si="44"/>
        <v>4</v>
      </c>
      <c r="O68" s="42">
        <f t="shared" si="45"/>
        <v>1</v>
      </c>
      <c r="P68">
        <f t="shared" si="46"/>
        <v>4</v>
      </c>
      <c r="Q68">
        <f t="shared" si="47"/>
        <v>2</v>
      </c>
      <c r="R68" s="43">
        <f t="shared" si="48"/>
        <v>7</v>
      </c>
      <c r="T68">
        <v>54005555164.872681</v>
      </c>
      <c r="U68">
        <f t="shared" si="14"/>
        <v>122124094580.83951</v>
      </c>
      <c r="V68">
        <v>1.05178543005197</v>
      </c>
      <c r="W68">
        <f t="shared" si="49"/>
        <v>1284483433.3841574</v>
      </c>
      <c r="X68" s="33">
        <f t="shared" si="15"/>
        <v>1</v>
      </c>
      <c r="Y68" s="33">
        <f t="shared" si="16"/>
        <v>14096578622.930536</v>
      </c>
      <c r="Z68" s="33">
        <f t="shared" si="50"/>
        <v>108027515957.90897</v>
      </c>
      <c r="AA68">
        <v>60.116056559057142</v>
      </c>
      <c r="AB68">
        <f t="shared" si="17"/>
        <v>57108540753.752075</v>
      </c>
      <c r="AC68">
        <f t="shared" si="18"/>
        <v>2</v>
      </c>
      <c r="AD68">
        <v>25.171382590315144</v>
      </c>
      <c r="AE68">
        <f t="shared" si="19"/>
        <v>39853493691.132751</v>
      </c>
      <c r="AF68">
        <f t="shared" si="20"/>
        <v>2</v>
      </c>
      <c r="AG68" s="42">
        <f t="shared" si="21"/>
        <v>1</v>
      </c>
      <c r="AH68">
        <f t="shared" si="22"/>
        <v>2</v>
      </c>
      <c r="AI68">
        <f t="shared" si="23"/>
        <v>2</v>
      </c>
      <c r="AJ68" s="43">
        <f t="shared" si="24"/>
        <v>5</v>
      </c>
      <c r="AK68" s="42">
        <f t="shared" si="25"/>
        <v>0</v>
      </c>
      <c r="AL68">
        <f t="shared" si="26"/>
        <v>-2</v>
      </c>
      <c r="AM68">
        <f t="shared" si="27"/>
        <v>0</v>
      </c>
      <c r="AN68" s="43">
        <f t="shared" si="28"/>
        <v>-2</v>
      </c>
    </row>
    <row r="69" spans="2:40" x14ac:dyDescent="0.25">
      <c r="B69" t="s">
        <v>244</v>
      </c>
      <c r="C69">
        <v>152940596557.46622</v>
      </c>
      <c r="D69">
        <v>0.78464508041381309</v>
      </c>
      <c r="E69">
        <f t="shared" si="37"/>
        <v>1200040866.8436961</v>
      </c>
      <c r="F69" s="33">
        <f t="shared" si="38"/>
        <v>1</v>
      </c>
      <c r="G69" s="33">
        <f t="shared" si="39"/>
        <v>14096578622.930536</v>
      </c>
      <c r="H69" s="33">
        <f t="shared" si="40"/>
        <v>138844017934.53568</v>
      </c>
      <c r="I69">
        <v>48.381538747466443</v>
      </c>
      <c r="J69">
        <f t="shared" si="41"/>
        <v>58475734782.911407</v>
      </c>
      <c r="K69">
        <f t="shared" si="42"/>
        <v>2</v>
      </c>
      <c r="L69">
        <v>37.775829669861352</v>
      </c>
      <c r="M69">
        <f t="shared" si="43"/>
        <v>76095464446.650574</v>
      </c>
      <c r="N69">
        <f t="shared" si="44"/>
        <v>3</v>
      </c>
      <c r="O69" s="42">
        <f t="shared" si="45"/>
        <v>1</v>
      </c>
      <c r="P69">
        <f t="shared" si="46"/>
        <v>3</v>
      </c>
      <c r="Q69">
        <f t="shared" si="47"/>
        <v>2</v>
      </c>
      <c r="R69" s="43">
        <f t="shared" si="48"/>
        <v>6</v>
      </c>
      <c r="T69">
        <v>28459489607.002689</v>
      </c>
      <c r="U69">
        <f t="shared" si="14"/>
        <v>102488403910.44336</v>
      </c>
      <c r="V69">
        <v>1.10036882579998</v>
      </c>
      <c r="W69">
        <f t="shared" si="49"/>
        <v>1127750446.6904864</v>
      </c>
      <c r="X69" s="33">
        <f t="shared" si="15"/>
        <v>1</v>
      </c>
      <c r="Y69" s="33">
        <f t="shared" si="16"/>
        <v>14096578622.930536</v>
      </c>
      <c r="Z69" s="33">
        <f t="shared" si="50"/>
        <v>88391825287.512817</v>
      </c>
      <c r="AA69">
        <v>40.8999564262649</v>
      </c>
      <c r="AB69">
        <f t="shared" si="17"/>
        <v>27734817561.193829</v>
      </c>
      <c r="AC69">
        <f t="shared" si="18"/>
        <v>1</v>
      </c>
      <c r="AD69">
        <v>56.862228092905923</v>
      </c>
      <c r="AE69">
        <f t="shared" si="19"/>
        <v>64265085674.067963</v>
      </c>
      <c r="AF69">
        <f t="shared" si="20"/>
        <v>3</v>
      </c>
      <c r="AG69" s="42">
        <f t="shared" si="21"/>
        <v>1</v>
      </c>
      <c r="AH69">
        <f t="shared" si="22"/>
        <v>3</v>
      </c>
      <c r="AI69">
        <f t="shared" si="23"/>
        <v>1</v>
      </c>
      <c r="AJ69" s="43">
        <f t="shared" si="24"/>
        <v>5</v>
      </c>
      <c r="AK69" s="42">
        <f t="shared" si="25"/>
        <v>0</v>
      </c>
      <c r="AL69">
        <f t="shared" si="26"/>
        <v>0</v>
      </c>
      <c r="AM69">
        <f t="shared" si="27"/>
        <v>-1</v>
      </c>
      <c r="AN69" s="43">
        <f t="shared" si="28"/>
        <v>-1</v>
      </c>
    </row>
    <row r="70" spans="2:40" x14ac:dyDescent="0.25">
      <c r="B70" s="52" t="s">
        <v>310</v>
      </c>
      <c r="C70">
        <v>127224304964.79179</v>
      </c>
      <c r="D70">
        <v>2.2109622069717298</v>
      </c>
      <c r="E70">
        <f t="shared" si="37"/>
        <v>2812881300.8540044</v>
      </c>
      <c r="F70" s="33">
        <f t="shared" si="38"/>
        <v>1</v>
      </c>
      <c r="G70" s="33">
        <f t="shared" si="39"/>
        <v>14096578622.930536</v>
      </c>
      <c r="H70" s="33">
        <f t="shared" si="40"/>
        <v>113127726341.86125</v>
      </c>
      <c r="I70">
        <v>50.553383944417781</v>
      </c>
      <c r="J70">
        <f t="shared" si="41"/>
        <v>55335563190.754829</v>
      </c>
      <c r="K70">
        <f t="shared" si="42"/>
        <v>2</v>
      </c>
      <c r="L70">
        <v>26.959914756515591</v>
      </c>
      <c r="M70">
        <f t="shared" si="43"/>
        <v>49183719276.068512</v>
      </c>
      <c r="N70">
        <f t="shared" si="44"/>
        <v>2</v>
      </c>
      <c r="O70" s="42">
        <f t="shared" si="45"/>
        <v>1</v>
      </c>
      <c r="P70">
        <f t="shared" si="46"/>
        <v>2</v>
      </c>
      <c r="Q70">
        <f t="shared" si="47"/>
        <v>2</v>
      </c>
      <c r="R70" s="43">
        <f t="shared" si="48"/>
        <v>5</v>
      </c>
      <c r="T70">
        <v>6400000000</v>
      </c>
      <c r="U70">
        <f>(T70-C70)*$U$11+C70</f>
        <v>78254214162.561676</v>
      </c>
      <c r="V70">
        <v>32</v>
      </c>
      <c r="W70">
        <f t="shared" ref="W70" si="68">V70/100*U70</f>
        <v>25041348532.019737</v>
      </c>
      <c r="X70" s="33">
        <f t="shared" ref="X70" si="69">ROUND(W70/$C$6,0)</f>
        <v>11</v>
      </c>
      <c r="Y70" s="33">
        <f t="shared" ref="Y70" si="70">X70*$C$6*$C$8</f>
        <v>155062364852.2359</v>
      </c>
      <c r="Z70" s="33">
        <f t="shared" ref="Z70" si="71">U70-Y70</f>
        <v>-76808150689.674225</v>
      </c>
      <c r="AA70">
        <v>19</v>
      </c>
      <c r="AB70">
        <f t="shared" ref="AB70" si="72">AA70/(AA70+AD70)*Z70*$F$7</f>
        <v>-28803056508.627834</v>
      </c>
      <c r="AC70">
        <f t="shared" ref="AC70" si="73">ROUND(AB70/$F$9,0)</f>
        <v>-1</v>
      </c>
      <c r="AD70">
        <v>19</v>
      </c>
      <c r="AE70">
        <f t="shared" ref="AE70" si="74">AD70/(AA70+AD70)*Z70*(2-$F$7)</f>
        <v>-48005094181.046387</v>
      </c>
      <c r="AF70">
        <f t="shared" ref="AF70" si="75">ROUND(AE70/$F$8,0)</f>
        <v>-2</v>
      </c>
      <c r="AG70" s="42">
        <f t="shared" ref="AG70" si="76">X70</f>
        <v>11</v>
      </c>
      <c r="AH70">
        <f t="shared" ref="AH70" si="77">AF70</f>
        <v>-2</v>
      </c>
      <c r="AI70">
        <f t="shared" ref="AI70" si="78">AC70</f>
        <v>-1</v>
      </c>
      <c r="AJ70" s="43">
        <f t="shared" ref="AJ70" si="79">AG70+AH70+AI70</f>
        <v>8</v>
      </c>
      <c r="AK70" s="42">
        <f t="shared" ref="AK70" si="80">AG70-O70</f>
        <v>10</v>
      </c>
      <c r="AL70">
        <f t="shared" ref="AL70" si="81">AH70-P70</f>
        <v>-4</v>
      </c>
      <c r="AM70">
        <f t="shared" ref="AM70" si="82">AI70-Q70</f>
        <v>-3</v>
      </c>
      <c r="AN70" s="43">
        <f t="shared" ref="AN70" si="83">AJ70-R70</f>
        <v>3</v>
      </c>
    </row>
    <row r="71" spans="2:40" x14ac:dyDescent="0.25">
      <c r="B71" s="52" t="s">
        <v>326</v>
      </c>
      <c r="C71">
        <v>126896668492.67468</v>
      </c>
      <c r="D71">
        <v>1.6687421067041099</v>
      </c>
      <c r="E71">
        <f t="shared" si="37"/>
        <v>2117578139.1419899</v>
      </c>
      <c r="F71" s="33">
        <f t="shared" si="38"/>
        <v>1</v>
      </c>
      <c r="G71" s="33">
        <f t="shared" si="39"/>
        <v>14096578622.930536</v>
      </c>
      <c r="H71" s="33">
        <f t="shared" si="40"/>
        <v>112800089869.74414</v>
      </c>
      <c r="I71">
        <v>61.811263445122208</v>
      </c>
      <c r="J71">
        <f t="shared" si="41"/>
        <v>61231390142.642181</v>
      </c>
      <c r="K71">
        <f t="shared" si="42"/>
        <v>2</v>
      </c>
      <c r="L71">
        <v>23.589983227496891</v>
      </c>
      <c r="M71">
        <f t="shared" si="43"/>
        <v>38947795432.77655</v>
      </c>
      <c r="N71">
        <f t="shared" si="44"/>
        <v>2</v>
      </c>
      <c r="O71" s="42">
        <f t="shared" si="45"/>
        <v>1</v>
      </c>
      <c r="P71">
        <f t="shared" si="46"/>
        <v>2</v>
      </c>
      <c r="Q71">
        <f t="shared" si="47"/>
        <v>2</v>
      </c>
      <c r="R71" s="43">
        <f t="shared" si="48"/>
        <v>5</v>
      </c>
      <c r="T71">
        <v>44744044035.595879</v>
      </c>
      <c r="U71">
        <f t="shared" si="14"/>
        <v>93600209800.220642</v>
      </c>
      <c r="V71">
        <v>2.01465150878371</v>
      </c>
      <c r="W71">
        <f t="shared" si="49"/>
        <v>1885718038.9648631</v>
      </c>
      <c r="X71" s="33">
        <f t="shared" si="15"/>
        <v>1</v>
      </c>
      <c r="Y71" s="33">
        <f t="shared" si="16"/>
        <v>14096578622.930536</v>
      </c>
      <c r="Z71" s="33">
        <f t="shared" si="50"/>
        <v>79503631177.2901</v>
      </c>
      <c r="AA71">
        <v>60.775673378727944</v>
      </c>
      <c r="AB71">
        <f t="shared" si="17"/>
        <v>42941647838.015137</v>
      </c>
      <c r="AC71">
        <f t="shared" si="18"/>
        <v>1</v>
      </c>
      <c r="AD71">
        <v>23.615942292625437</v>
      </c>
      <c r="AE71">
        <f t="shared" si="19"/>
        <v>27810125908.254066</v>
      </c>
      <c r="AF71">
        <f t="shared" si="20"/>
        <v>1</v>
      </c>
      <c r="AG71" s="42">
        <f t="shared" si="21"/>
        <v>1</v>
      </c>
      <c r="AH71">
        <f t="shared" si="22"/>
        <v>1</v>
      </c>
      <c r="AI71">
        <f t="shared" si="23"/>
        <v>1</v>
      </c>
      <c r="AJ71" s="43">
        <f t="shared" si="24"/>
        <v>3</v>
      </c>
      <c r="AK71" s="42">
        <f t="shared" si="25"/>
        <v>0</v>
      </c>
      <c r="AL71">
        <f t="shared" si="26"/>
        <v>-1</v>
      </c>
      <c r="AM71">
        <f t="shared" si="27"/>
        <v>-1</v>
      </c>
      <c r="AN71" s="43">
        <f t="shared" si="28"/>
        <v>-2</v>
      </c>
    </row>
    <row r="72" spans="2:40" x14ac:dyDescent="0.25">
      <c r="B72" s="52" t="s">
        <v>256</v>
      </c>
      <c r="C72">
        <v>112450790558.89468</v>
      </c>
      <c r="D72">
        <v>7.1501486565455501</v>
      </c>
      <c r="E72">
        <f t="shared" si="37"/>
        <v>8040398690.4216585</v>
      </c>
      <c r="F72" s="33">
        <f t="shared" si="38"/>
        <v>4</v>
      </c>
      <c r="G72" s="33">
        <f t="shared" si="39"/>
        <v>56386314491.722145</v>
      </c>
      <c r="H72" s="33">
        <f t="shared" si="40"/>
        <v>56064476067.172539</v>
      </c>
      <c r="I72">
        <v>56.789445650837877</v>
      </c>
      <c r="J72">
        <f t="shared" si="41"/>
        <v>21243088320.954411</v>
      </c>
      <c r="K72">
        <f t="shared" si="42"/>
        <v>1</v>
      </c>
      <c r="L72">
        <v>55.619016402398216</v>
      </c>
      <c r="M72">
        <f t="shared" si="43"/>
        <v>34675447882.374985</v>
      </c>
      <c r="N72">
        <f t="shared" si="44"/>
        <v>2</v>
      </c>
      <c r="O72" s="42">
        <f t="shared" si="45"/>
        <v>4</v>
      </c>
      <c r="P72">
        <f t="shared" si="46"/>
        <v>2</v>
      </c>
      <c r="Q72">
        <f t="shared" si="47"/>
        <v>1</v>
      </c>
      <c r="R72" s="43">
        <f t="shared" si="48"/>
        <v>7</v>
      </c>
      <c r="T72">
        <v>9457434167.5166378</v>
      </c>
      <c r="U72">
        <f t="shared" si="14"/>
        <v>70707583213.469162</v>
      </c>
      <c r="V72">
        <v>1.8869985058532199</v>
      </c>
      <c r="W72">
        <f t="shared" si="49"/>
        <v>1334251038.7630851</v>
      </c>
      <c r="X72" s="33">
        <f t="shared" si="15"/>
        <v>1</v>
      </c>
      <c r="Y72" s="33">
        <f t="shared" si="16"/>
        <v>14096578622.930536</v>
      </c>
      <c r="Z72" s="33">
        <f t="shared" si="50"/>
        <v>56611004590.538628</v>
      </c>
      <c r="AA72">
        <v>53.068090458120921</v>
      </c>
      <c r="AB72">
        <f t="shared" si="17"/>
        <v>25914378528.56963</v>
      </c>
      <c r="AC72">
        <f t="shared" si="18"/>
        <v>1</v>
      </c>
      <c r="AD72">
        <v>33.878946759762087</v>
      </c>
      <c r="AE72">
        <f t="shared" si="19"/>
        <v>27573124857.2239</v>
      </c>
      <c r="AF72">
        <f t="shared" si="20"/>
        <v>1</v>
      </c>
      <c r="AG72" s="42">
        <f t="shared" si="21"/>
        <v>1</v>
      </c>
      <c r="AH72">
        <f t="shared" si="22"/>
        <v>1</v>
      </c>
      <c r="AI72">
        <f t="shared" si="23"/>
        <v>1</v>
      </c>
      <c r="AJ72" s="43">
        <f t="shared" si="24"/>
        <v>3</v>
      </c>
      <c r="AK72" s="42">
        <f t="shared" si="25"/>
        <v>-3</v>
      </c>
      <c r="AL72">
        <f t="shared" si="26"/>
        <v>-1</v>
      </c>
      <c r="AM72">
        <f t="shared" si="27"/>
        <v>0</v>
      </c>
      <c r="AN72" s="43">
        <f t="shared" si="28"/>
        <v>-4</v>
      </c>
    </row>
    <row r="73" spans="2:40" x14ac:dyDescent="0.25">
      <c r="B73" s="52" t="s">
        <v>400</v>
      </c>
      <c r="C73">
        <v>111726189639.35023</v>
      </c>
      <c r="D73">
        <v>5.0338729684170396</v>
      </c>
      <c r="E73">
        <f t="shared" si="37"/>
        <v>5624154458.8976107</v>
      </c>
      <c r="F73" s="33">
        <f t="shared" si="38"/>
        <v>3</v>
      </c>
      <c r="G73" s="33">
        <f t="shared" si="39"/>
        <v>42289735868.791611</v>
      </c>
      <c r="H73" s="33">
        <f t="shared" si="40"/>
        <v>69436453770.558624</v>
      </c>
      <c r="I73">
        <v>52.754599279918835</v>
      </c>
      <c r="J73">
        <f t="shared" si="41"/>
        <v>34310321013.157379</v>
      </c>
      <c r="K73">
        <f t="shared" si="42"/>
        <v>1</v>
      </c>
      <c r="L73">
        <v>27.31807679646575</v>
      </c>
      <c r="M73">
        <f t="shared" si="43"/>
        <v>29611698857.935982</v>
      </c>
      <c r="N73">
        <f t="shared" si="44"/>
        <v>1</v>
      </c>
      <c r="O73" s="42">
        <f t="shared" si="45"/>
        <v>3</v>
      </c>
      <c r="P73">
        <f t="shared" si="46"/>
        <v>1</v>
      </c>
      <c r="Q73">
        <f t="shared" si="47"/>
        <v>1</v>
      </c>
      <c r="R73" s="43">
        <f t="shared" si="48"/>
        <v>5</v>
      </c>
      <c r="T73">
        <v>215094143811.29831</v>
      </c>
      <c r="U73">
        <f t="shared" si="14"/>
        <v>153621221465.24078</v>
      </c>
      <c r="V73">
        <v>0.66636921732269694</v>
      </c>
      <c r="W73">
        <f t="shared" si="49"/>
        <v>1023684531.1194919</v>
      </c>
      <c r="X73" s="33">
        <f t="shared" si="15"/>
        <v>0</v>
      </c>
      <c r="Y73" s="33">
        <f t="shared" si="16"/>
        <v>0</v>
      </c>
      <c r="Z73" s="33">
        <f t="shared" si="50"/>
        <v>153621221465.24078</v>
      </c>
      <c r="AA73">
        <v>36.633654556505782</v>
      </c>
      <c r="AB73">
        <f t="shared" si="17"/>
        <v>70094507435.540497</v>
      </c>
      <c r="AC73">
        <f t="shared" si="18"/>
        <v>2</v>
      </c>
      <c r="AD73">
        <v>23.581906179990465</v>
      </c>
      <c r="AE73">
        <f t="shared" si="19"/>
        <v>75202347772.316833</v>
      </c>
      <c r="AF73">
        <f t="shared" si="20"/>
        <v>3</v>
      </c>
      <c r="AG73" s="42">
        <f t="shared" si="21"/>
        <v>0</v>
      </c>
      <c r="AH73">
        <f t="shared" si="22"/>
        <v>3</v>
      </c>
      <c r="AI73">
        <f t="shared" si="23"/>
        <v>2</v>
      </c>
      <c r="AJ73" s="43">
        <f t="shared" si="24"/>
        <v>5</v>
      </c>
      <c r="AK73" s="42">
        <f t="shared" si="25"/>
        <v>-3</v>
      </c>
      <c r="AL73">
        <f t="shared" si="26"/>
        <v>2</v>
      </c>
      <c r="AM73">
        <f t="shared" si="27"/>
        <v>1</v>
      </c>
      <c r="AN73" s="43">
        <f t="shared" si="28"/>
        <v>0</v>
      </c>
    </row>
    <row r="74" spans="2:40" x14ac:dyDescent="0.25">
      <c r="B74" s="52" t="s">
        <v>161</v>
      </c>
      <c r="C74">
        <v>103685229632.35788</v>
      </c>
      <c r="D74">
        <v>1.45207595274333</v>
      </c>
      <c r="E74">
        <f t="shared" si="37"/>
        <v>1505588286.0381701</v>
      </c>
      <c r="F74" s="33">
        <f t="shared" si="38"/>
        <v>1</v>
      </c>
      <c r="G74" s="33">
        <f t="shared" si="39"/>
        <v>14096578622.930536</v>
      </c>
      <c r="H74" s="33">
        <f t="shared" si="40"/>
        <v>89588651009.427338</v>
      </c>
      <c r="I74">
        <v>45.267960146083212</v>
      </c>
      <c r="J74">
        <f t="shared" si="41"/>
        <v>38557396556.282074</v>
      </c>
      <c r="K74">
        <f t="shared" si="42"/>
        <v>1</v>
      </c>
      <c r="L74">
        <v>33.617594487701325</v>
      </c>
      <c r="M74">
        <f t="shared" si="43"/>
        <v>47723486167.980713</v>
      </c>
      <c r="N74">
        <f t="shared" si="44"/>
        <v>2</v>
      </c>
      <c r="O74" s="42">
        <f t="shared" si="45"/>
        <v>1</v>
      </c>
      <c r="P74">
        <f t="shared" si="46"/>
        <v>2</v>
      </c>
      <c r="Q74">
        <f t="shared" si="47"/>
        <v>1</v>
      </c>
      <c r="R74" s="43">
        <f t="shared" si="48"/>
        <v>4</v>
      </c>
      <c r="T74">
        <v>11783674116.467411</v>
      </c>
      <c r="U74">
        <f t="shared" si="14"/>
        <v>66437529181.767471</v>
      </c>
      <c r="V74">
        <v>1.54313704307805</v>
      </c>
      <c r="W74">
        <f t="shared" si="49"/>
        <v>1025222123.3096431</v>
      </c>
      <c r="X74" s="33">
        <f t="shared" si="15"/>
        <v>0</v>
      </c>
      <c r="Y74" s="33">
        <f t="shared" si="16"/>
        <v>0</v>
      </c>
      <c r="Z74" s="33">
        <f t="shared" si="50"/>
        <v>66437529181.767471</v>
      </c>
      <c r="AA74">
        <v>54.486365795295711</v>
      </c>
      <c r="AB74">
        <f t="shared" si="17"/>
        <v>38685360007.991776</v>
      </c>
      <c r="AC74">
        <f t="shared" si="18"/>
        <v>1</v>
      </c>
      <c r="AD74">
        <v>15.694049679426399</v>
      </c>
      <c r="AE74">
        <f t="shared" si="19"/>
        <v>18571311463.889713</v>
      </c>
      <c r="AF74">
        <f t="shared" si="20"/>
        <v>1</v>
      </c>
      <c r="AG74" s="42">
        <f t="shared" si="21"/>
        <v>0</v>
      </c>
      <c r="AH74">
        <f t="shared" si="22"/>
        <v>1</v>
      </c>
      <c r="AI74">
        <f t="shared" si="23"/>
        <v>1</v>
      </c>
      <c r="AJ74" s="43">
        <f t="shared" si="24"/>
        <v>2</v>
      </c>
      <c r="AK74" s="42">
        <f t="shared" si="25"/>
        <v>-1</v>
      </c>
      <c r="AL74">
        <f t="shared" si="26"/>
        <v>-1</v>
      </c>
      <c r="AM74">
        <f t="shared" si="27"/>
        <v>0</v>
      </c>
      <c r="AN74" s="43">
        <f t="shared" si="28"/>
        <v>-2</v>
      </c>
    </row>
    <row r="75" spans="2:40" x14ac:dyDescent="0.25">
      <c r="B75" s="52" t="s">
        <v>246</v>
      </c>
      <c r="C75">
        <v>91666253120.59845</v>
      </c>
      <c r="D75">
        <v>1.3137420322459701</v>
      </c>
      <c r="E75">
        <f t="shared" si="37"/>
        <v>1204258096.630285</v>
      </c>
      <c r="F75" s="33">
        <f t="shared" si="38"/>
        <v>1</v>
      </c>
      <c r="G75" s="33">
        <f t="shared" si="39"/>
        <v>14096578622.930536</v>
      </c>
      <c r="H75" s="33">
        <f t="shared" si="40"/>
        <v>77569674497.667908</v>
      </c>
      <c r="I75">
        <v>42.328741057474758</v>
      </c>
      <c r="J75">
        <f t="shared" si="41"/>
        <v>42943365625.166466</v>
      </c>
      <c r="K75">
        <f t="shared" si="42"/>
        <v>1</v>
      </c>
      <c r="L75">
        <v>15.015856028556382</v>
      </c>
      <c r="M75">
        <f t="shared" si="43"/>
        <v>25389817080.140759</v>
      </c>
      <c r="N75">
        <f t="shared" si="44"/>
        <v>1</v>
      </c>
      <c r="O75" s="42">
        <f t="shared" si="45"/>
        <v>1</v>
      </c>
      <c r="P75">
        <f t="shared" si="46"/>
        <v>1</v>
      </c>
      <c r="Q75">
        <f t="shared" si="47"/>
        <v>1</v>
      </c>
      <c r="R75" s="43">
        <f t="shared" si="48"/>
        <v>3</v>
      </c>
      <c r="T75">
        <v>262435707415.8923</v>
      </c>
      <c r="U75">
        <f t="shared" si="14"/>
        <v>160879112946.48105</v>
      </c>
      <c r="V75">
        <v>1.3656785073107101</v>
      </c>
      <c r="W75">
        <f>V75/100*U75</f>
        <v>2197091468.2622137</v>
      </c>
      <c r="X75" s="33">
        <f t="shared" si="15"/>
        <v>1</v>
      </c>
      <c r="Y75" s="33">
        <f t="shared" si="16"/>
        <v>14096578622.930536</v>
      </c>
      <c r="Z75" s="33">
        <f t="shared" si="50"/>
        <v>146782534323.55051</v>
      </c>
      <c r="AA75">
        <v>59.78586572125365</v>
      </c>
      <c r="AB75">
        <f t="shared" si="17"/>
        <v>78223327992.487732</v>
      </c>
      <c r="AC75">
        <f t="shared" si="18"/>
        <v>2</v>
      </c>
      <c r="AD75">
        <v>24.353237464203989</v>
      </c>
      <c r="AE75">
        <f t="shared" si="19"/>
        <v>53105954583.625252</v>
      </c>
      <c r="AF75">
        <f t="shared" si="20"/>
        <v>2</v>
      </c>
      <c r="AG75" s="42">
        <f t="shared" si="21"/>
        <v>1</v>
      </c>
      <c r="AH75">
        <f t="shared" si="22"/>
        <v>2</v>
      </c>
      <c r="AI75">
        <f t="shared" si="23"/>
        <v>2</v>
      </c>
      <c r="AJ75" s="43">
        <f t="shared" si="24"/>
        <v>5</v>
      </c>
      <c r="AK75" s="42">
        <f t="shared" si="25"/>
        <v>0</v>
      </c>
      <c r="AL75">
        <f t="shared" si="26"/>
        <v>1</v>
      </c>
      <c r="AM75">
        <f t="shared" si="27"/>
        <v>1</v>
      </c>
      <c r="AN75" s="43">
        <f t="shared" si="28"/>
        <v>2</v>
      </c>
    </row>
    <row r="76" spans="2:40" x14ac:dyDescent="0.25">
      <c r="B76" s="52" t="s">
        <v>387</v>
      </c>
      <c r="C76">
        <v>84659619039.730484</v>
      </c>
      <c r="D76">
        <v>1.6553123819075002</v>
      </c>
      <c r="E76">
        <f t="shared" si="37"/>
        <v>1401381156.4403782</v>
      </c>
      <c r="F76" s="33">
        <f t="shared" si="38"/>
        <v>1</v>
      </c>
      <c r="G76" s="33">
        <f t="shared" si="39"/>
        <v>14096578622.930536</v>
      </c>
      <c r="H76" s="33">
        <f t="shared" si="40"/>
        <v>70563040416.799942</v>
      </c>
      <c r="I76">
        <v>57.205418882440064</v>
      </c>
      <c r="J76">
        <f t="shared" si="41"/>
        <v>34949916420.617714</v>
      </c>
      <c r="K76">
        <f t="shared" si="42"/>
        <v>1</v>
      </c>
      <c r="L76">
        <v>29.416854460400842</v>
      </c>
      <c r="M76">
        <f t="shared" si="43"/>
        <v>29953939819.970398</v>
      </c>
      <c r="N76">
        <f t="shared" si="44"/>
        <v>1</v>
      </c>
      <c r="O76" s="42">
        <f t="shared" si="45"/>
        <v>1</v>
      </c>
      <c r="P76">
        <f t="shared" si="46"/>
        <v>1</v>
      </c>
      <c r="Q76">
        <f t="shared" si="47"/>
        <v>1</v>
      </c>
      <c r="R76" s="43">
        <f t="shared" si="48"/>
        <v>3</v>
      </c>
      <c r="T76">
        <v>2992537031512.7847</v>
      </c>
      <c r="U76">
        <f t="shared" si="14"/>
        <v>1263222334315.0593</v>
      </c>
      <c r="V76">
        <v>1.9104541329462401</v>
      </c>
      <c r="W76">
        <f t="shared" si="49"/>
        <v>24133283294.222019</v>
      </c>
      <c r="X76" s="33">
        <f t="shared" si="15"/>
        <v>11</v>
      </c>
      <c r="Y76" s="33">
        <f t="shared" si="16"/>
        <v>155062364852.2359</v>
      </c>
      <c r="Z76" s="33">
        <f t="shared" si="50"/>
        <v>1108159969462.8235</v>
      </c>
      <c r="AA76">
        <v>70.285368280747079</v>
      </c>
      <c r="AB76">
        <f t="shared" si="17"/>
        <v>667404268482.37305</v>
      </c>
      <c r="AC76">
        <f t="shared" si="18"/>
        <v>19</v>
      </c>
      <c r="AD76">
        <v>17.241152651745008</v>
      </c>
      <c r="AE76">
        <f t="shared" si="19"/>
        <v>272859514357.90768</v>
      </c>
      <c r="AF76">
        <f t="shared" si="20"/>
        <v>12</v>
      </c>
      <c r="AG76" s="42">
        <f t="shared" si="21"/>
        <v>11</v>
      </c>
      <c r="AH76">
        <f t="shared" si="22"/>
        <v>12</v>
      </c>
      <c r="AI76">
        <f t="shared" si="23"/>
        <v>19</v>
      </c>
      <c r="AJ76" s="43">
        <f t="shared" si="24"/>
        <v>42</v>
      </c>
      <c r="AK76" s="42">
        <f t="shared" si="25"/>
        <v>10</v>
      </c>
      <c r="AL76">
        <f t="shared" si="26"/>
        <v>11</v>
      </c>
      <c r="AM76">
        <f t="shared" si="27"/>
        <v>18</v>
      </c>
      <c r="AN76" s="43">
        <f t="shared" si="28"/>
        <v>39</v>
      </c>
    </row>
    <row r="77" spans="2:40" x14ac:dyDescent="0.25">
      <c r="B77" s="52" t="s">
        <v>17</v>
      </c>
      <c r="C77">
        <v>83618865514</v>
      </c>
      <c r="D77">
        <v>2.8724032394613901</v>
      </c>
      <c r="E77">
        <f t="shared" si="37"/>
        <v>2401871001.8249993</v>
      </c>
      <c r="F77" s="33">
        <f t="shared" si="38"/>
        <v>1</v>
      </c>
      <c r="G77" s="33">
        <f t="shared" si="39"/>
        <v>14096578622.930536</v>
      </c>
      <c r="H77" s="33">
        <f t="shared" si="40"/>
        <v>69522286891.069458</v>
      </c>
      <c r="I77">
        <v>66.569388916879873</v>
      </c>
      <c r="J77">
        <f t="shared" si="41"/>
        <v>37685924207.163101</v>
      </c>
      <c r="K77">
        <f t="shared" si="42"/>
        <v>1</v>
      </c>
      <c r="L77">
        <v>25.535082151714029</v>
      </c>
      <c r="M77">
        <f t="shared" si="43"/>
        <v>24092984935.231651</v>
      </c>
      <c r="N77">
        <f t="shared" si="44"/>
        <v>1</v>
      </c>
      <c r="O77" s="42">
        <f t="shared" si="45"/>
        <v>1</v>
      </c>
      <c r="P77">
        <f t="shared" si="46"/>
        <v>1</v>
      </c>
      <c r="Q77">
        <f t="shared" si="47"/>
        <v>1</v>
      </c>
      <c r="R77" s="43">
        <f t="shared" si="48"/>
        <v>3</v>
      </c>
      <c r="T77">
        <v>30986311650.755707</v>
      </c>
      <c r="U77">
        <f t="shared" si="14"/>
        <v>62286891433.227089</v>
      </c>
      <c r="V77">
        <v>1.8104894688118101</v>
      </c>
      <c r="W77">
        <f t="shared" si="49"/>
        <v>1127697609.8488219</v>
      </c>
      <c r="X77" s="33">
        <f t="shared" si="15"/>
        <v>1</v>
      </c>
      <c r="Y77" s="33">
        <f t="shared" si="16"/>
        <v>14096578622.930536</v>
      </c>
      <c r="Z77" s="33">
        <f t="shared" si="50"/>
        <v>48190312810.296555</v>
      </c>
      <c r="AA77">
        <v>42.649691255208488</v>
      </c>
      <c r="AB77">
        <f t="shared" si="17"/>
        <v>17493519613.490974</v>
      </c>
      <c r="AC77">
        <f t="shared" si="18"/>
        <v>1</v>
      </c>
      <c r="AD77">
        <v>45.467308993816069</v>
      </c>
      <c r="AE77">
        <f t="shared" si="19"/>
        <v>31082024990.385742</v>
      </c>
      <c r="AF77">
        <f t="shared" si="20"/>
        <v>1</v>
      </c>
      <c r="AG77" s="42">
        <f t="shared" si="21"/>
        <v>1</v>
      </c>
      <c r="AH77">
        <f t="shared" si="22"/>
        <v>1</v>
      </c>
      <c r="AI77">
        <f t="shared" si="23"/>
        <v>1</v>
      </c>
      <c r="AJ77" s="43">
        <f t="shared" si="24"/>
        <v>3</v>
      </c>
      <c r="AK77" s="42">
        <f t="shared" si="25"/>
        <v>0</v>
      </c>
      <c r="AL77">
        <f t="shared" si="26"/>
        <v>0</v>
      </c>
      <c r="AM77">
        <f t="shared" si="27"/>
        <v>0</v>
      </c>
      <c r="AN77" s="43">
        <f t="shared" si="28"/>
        <v>0</v>
      </c>
    </row>
    <row r="78" spans="2:40" x14ac:dyDescent="0.25">
      <c r="B78" s="52" t="s">
        <v>107</v>
      </c>
      <c r="C78">
        <v>83612314035.548981</v>
      </c>
      <c r="D78">
        <v>2.6711704653622999</v>
      </c>
      <c r="E78">
        <f t="shared" si="37"/>
        <v>2233427437.9235611</v>
      </c>
      <c r="F78" s="33">
        <f t="shared" si="38"/>
        <v>1</v>
      </c>
      <c r="G78" s="33">
        <f t="shared" si="39"/>
        <v>14096578622.930536</v>
      </c>
      <c r="H78" s="33">
        <f t="shared" si="40"/>
        <v>69515735412.618439</v>
      </c>
      <c r="I78">
        <v>54.016257278831311</v>
      </c>
      <c r="J78">
        <f t="shared" si="41"/>
        <v>36629927300.848518</v>
      </c>
      <c r="K78">
        <f t="shared" si="42"/>
        <v>1</v>
      </c>
      <c r="L78">
        <v>22.867184601931974</v>
      </c>
      <c r="M78">
        <f t="shared" si="43"/>
        <v>25844790431.025509</v>
      </c>
      <c r="N78">
        <f t="shared" si="44"/>
        <v>1</v>
      </c>
      <c r="O78" s="42">
        <f t="shared" si="45"/>
        <v>1</v>
      </c>
      <c r="P78">
        <f t="shared" si="46"/>
        <v>1</v>
      </c>
      <c r="Q78">
        <f t="shared" si="47"/>
        <v>1</v>
      </c>
      <c r="R78" s="43">
        <f t="shared" si="48"/>
        <v>3</v>
      </c>
      <c r="T78">
        <v>4588632823.2290659</v>
      </c>
      <c r="U78">
        <f t="shared" si="14"/>
        <v>51584016040.195724</v>
      </c>
      <c r="V78">
        <v>0.31579359886356001</v>
      </c>
      <c r="W78">
        <f t="shared" si="49"/>
        <v>162899020.69169015</v>
      </c>
      <c r="X78" s="33">
        <f t="shared" si="15"/>
        <v>0</v>
      </c>
      <c r="Y78" s="33">
        <f t="shared" si="16"/>
        <v>0</v>
      </c>
      <c r="Z78" s="33">
        <f t="shared" si="50"/>
        <v>51584016040.195724</v>
      </c>
      <c r="AA78">
        <v>53.425357066348269</v>
      </c>
      <c r="AB78">
        <f t="shared" si="17"/>
        <v>28981710205.780121</v>
      </c>
      <c r="AC78">
        <f t="shared" si="18"/>
        <v>1</v>
      </c>
      <c r="AD78">
        <v>17.892755019581781</v>
      </c>
      <c r="AE78">
        <f t="shared" si="19"/>
        <v>16177169707.277777</v>
      </c>
      <c r="AF78">
        <f t="shared" si="20"/>
        <v>1</v>
      </c>
      <c r="AG78" s="42">
        <f t="shared" si="21"/>
        <v>0</v>
      </c>
      <c r="AH78">
        <f t="shared" si="22"/>
        <v>1</v>
      </c>
      <c r="AI78">
        <f t="shared" si="23"/>
        <v>1</v>
      </c>
      <c r="AJ78" s="43">
        <f t="shared" si="24"/>
        <v>2</v>
      </c>
      <c r="AK78" s="42">
        <f t="shared" si="25"/>
        <v>-1</v>
      </c>
      <c r="AL78">
        <f t="shared" si="26"/>
        <v>0</v>
      </c>
      <c r="AM78">
        <f t="shared" si="27"/>
        <v>0</v>
      </c>
      <c r="AN78" s="43">
        <f t="shared" si="28"/>
        <v>-1</v>
      </c>
    </row>
    <row r="79" spans="2:40" x14ac:dyDescent="0.25">
      <c r="B79" s="52" t="s">
        <v>144</v>
      </c>
      <c r="C79">
        <v>81509092527.368851</v>
      </c>
      <c r="D79">
        <v>3.0300557771282097</v>
      </c>
      <c r="E79">
        <f t="shared" si="37"/>
        <v>2469770967.0103178</v>
      </c>
      <c r="F79" s="33">
        <f t="shared" si="38"/>
        <v>1</v>
      </c>
      <c r="G79" s="33">
        <f t="shared" si="39"/>
        <v>14096578622.930536</v>
      </c>
      <c r="H79" s="33">
        <f t="shared" si="40"/>
        <v>67412513904.438316</v>
      </c>
      <c r="I79">
        <v>53.189861786590612</v>
      </c>
      <c r="J79">
        <f t="shared" si="41"/>
        <v>34660312548.494408</v>
      </c>
      <c r="K79">
        <f t="shared" si="42"/>
        <v>1</v>
      </c>
      <c r="L79">
        <v>24.398784281881909</v>
      </c>
      <c r="M79">
        <f t="shared" si="43"/>
        <v>26498454799.723896</v>
      </c>
      <c r="N79">
        <f t="shared" si="44"/>
        <v>1</v>
      </c>
      <c r="O79" s="42">
        <f t="shared" si="45"/>
        <v>1</v>
      </c>
      <c r="P79">
        <f t="shared" si="46"/>
        <v>1</v>
      </c>
      <c r="Q79">
        <f t="shared" si="47"/>
        <v>1</v>
      </c>
      <c r="R79" s="43">
        <f t="shared" si="48"/>
        <v>3</v>
      </c>
      <c r="T79">
        <v>50662483514.40094</v>
      </c>
      <c r="U79">
        <f t="shared" si="14"/>
        <v>69006961894.412964</v>
      </c>
      <c r="V79">
        <v>2.0625356833310402</v>
      </c>
      <c r="W79">
        <f t="shared" si="49"/>
        <v>1423293213.0549209</v>
      </c>
      <c r="X79" s="33">
        <f t="shared" si="15"/>
        <v>1</v>
      </c>
      <c r="Y79" s="33">
        <f t="shared" si="16"/>
        <v>14096578622.930536</v>
      </c>
      <c r="Z79" s="33">
        <f t="shared" si="50"/>
        <v>54910383271.48243</v>
      </c>
      <c r="AA79">
        <v>60.263581409954469</v>
      </c>
      <c r="AB79">
        <f t="shared" si="17"/>
        <v>30838537381.775517</v>
      </c>
      <c r="AC79">
        <f t="shared" si="18"/>
        <v>1</v>
      </c>
      <c r="AD79">
        <v>20.214368425184489</v>
      </c>
      <c r="AE79">
        <f t="shared" si="19"/>
        <v>17240416786.393845</v>
      </c>
      <c r="AF79">
        <f t="shared" si="20"/>
        <v>1</v>
      </c>
      <c r="AG79" s="42">
        <f t="shared" si="21"/>
        <v>1</v>
      </c>
      <c r="AH79">
        <f t="shared" si="22"/>
        <v>1</v>
      </c>
      <c r="AI79">
        <f t="shared" si="23"/>
        <v>1</v>
      </c>
      <c r="AJ79" s="43">
        <f t="shared" si="24"/>
        <v>3</v>
      </c>
      <c r="AK79" s="42">
        <f t="shared" si="25"/>
        <v>0</v>
      </c>
      <c r="AL79">
        <f t="shared" si="26"/>
        <v>0</v>
      </c>
      <c r="AM79">
        <f t="shared" si="27"/>
        <v>0</v>
      </c>
      <c r="AN79" s="43">
        <f t="shared" si="28"/>
        <v>0</v>
      </c>
    </row>
    <row r="80" spans="2:40" x14ac:dyDescent="0.25">
      <c r="B80" s="52" t="s">
        <v>84</v>
      </c>
      <c r="C80">
        <v>80367532170.351883</v>
      </c>
      <c r="D80">
        <v>1.3469841507576499</v>
      </c>
      <c r="E80">
        <f t="shared" ref="E80:E111" si="84">D80/100*C80</f>
        <v>1082537920.6896954</v>
      </c>
      <c r="F80" s="33">
        <f t="shared" ref="F80:F111" si="85">ROUND(E80/$C$6,0)</f>
        <v>0</v>
      </c>
      <c r="G80" s="33">
        <f t="shared" ref="G80:G111" si="86">F80*$C$6*$C$8</f>
        <v>0</v>
      </c>
      <c r="H80" s="33">
        <f t="shared" ref="H80:H111" si="87">C80-G80</f>
        <v>80367532170.351883</v>
      </c>
      <c r="I80">
        <v>39.894676914318246</v>
      </c>
      <c r="J80">
        <f t="shared" ref="J80:J111" si="88">I80/(I80+L80)*H80*$F$7</f>
        <v>32773051696.0606</v>
      </c>
      <c r="K80">
        <f t="shared" ref="K80:K111" si="89">ROUND(J80/$F$9,0)</f>
        <v>1</v>
      </c>
      <c r="L80">
        <v>33.47894633120935</v>
      </c>
      <c r="M80">
        <f t="shared" ref="M80:M111" si="90">L80/(I80+L80)*H80*(2-$F$7)</f>
        <v>45837662386.172188</v>
      </c>
      <c r="N80">
        <f t="shared" ref="N80:N111" si="91">ROUND(M80/$F$8,0)</f>
        <v>2</v>
      </c>
      <c r="O80" s="42">
        <f t="shared" ref="O80:O111" si="92">F80</f>
        <v>0</v>
      </c>
      <c r="P80">
        <f t="shared" ref="P80:P111" si="93">N80</f>
        <v>2</v>
      </c>
      <c r="Q80">
        <f t="shared" ref="Q80:Q111" si="94">K80</f>
        <v>1</v>
      </c>
      <c r="R80" s="43">
        <f t="shared" ref="R80:R111" si="95">O80+P80+Q80</f>
        <v>3</v>
      </c>
      <c r="T80">
        <v>4390904241849.5264</v>
      </c>
      <c r="U80">
        <f t="shared" si="14"/>
        <v>1827428060603.321</v>
      </c>
      <c r="V80">
        <v>1.1636091328478699</v>
      </c>
      <c r="W80">
        <f t="shared" si="49"/>
        <v>21264119809.404949</v>
      </c>
      <c r="X80" s="33">
        <f t="shared" si="15"/>
        <v>10</v>
      </c>
      <c r="Y80" s="33">
        <f t="shared" si="16"/>
        <v>140965786229.30539</v>
      </c>
      <c r="Z80" s="33">
        <f t="shared" si="50"/>
        <v>1686462274374.0156</v>
      </c>
      <c r="AA80">
        <v>61.749522985649683</v>
      </c>
      <c r="AB80">
        <f t="shared" si="17"/>
        <v>875007224522.98462</v>
      </c>
      <c r="AC80">
        <f t="shared" si="18"/>
        <v>25</v>
      </c>
      <c r="AD80">
        <v>27.511089433288543</v>
      </c>
      <c r="AE80">
        <f t="shared" si="19"/>
        <v>649732468762.54517</v>
      </c>
      <c r="AF80">
        <f t="shared" si="20"/>
        <v>28</v>
      </c>
      <c r="AG80" s="42">
        <f t="shared" si="21"/>
        <v>10</v>
      </c>
      <c r="AH80">
        <f t="shared" si="22"/>
        <v>28</v>
      </c>
      <c r="AI80">
        <f t="shared" si="23"/>
        <v>25</v>
      </c>
      <c r="AJ80" s="43">
        <f t="shared" si="24"/>
        <v>63</v>
      </c>
      <c r="AK80" s="42">
        <f t="shared" si="25"/>
        <v>10</v>
      </c>
      <c r="AL80">
        <f t="shared" si="26"/>
        <v>26</v>
      </c>
      <c r="AM80">
        <f t="shared" si="27"/>
        <v>24</v>
      </c>
      <c r="AN80" s="43">
        <f t="shared" si="28"/>
        <v>60</v>
      </c>
    </row>
    <row r="81" spans="2:40" x14ac:dyDescent="0.25">
      <c r="B81" s="52" t="s">
        <v>159</v>
      </c>
      <c r="C81">
        <v>78970796249.179993</v>
      </c>
      <c r="D81">
        <v>1.0300964715532299</v>
      </c>
      <c r="E81">
        <f t="shared" si="84"/>
        <v>813475385.72029352</v>
      </c>
      <c r="F81" s="33">
        <f t="shared" si="85"/>
        <v>0</v>
      </c>
      <c r="G81" s="33">
        <f t="shared" si="86"/>
        <v>0</v>
      </c>
      <c r="H81" s="33">
        <f t="shared" si="87"/>
        <v>78970796249.179993</v>
      </c>
      <c r="I81">
        <v>52.136273181711303</v>
      </c>
      <c r="J81">
        <f t="shared" si="88"/>
        <v>36845888697.79393</v>
      </c>
      <c r="K81">
        <f t="shared" si="89"/>
        <v>1</v>
      </c>
      <c r="L81">
        <v>31.670424501584556</v>
      </c>
      <c r="M81">
        <f t="shared" si="90"/>
        <v>37303680815.151794</v>
      </c>
      <c r="N81">
        <f t="shared" si="91"/>
        <v>2</v>
      </c>
      <c r="O81" s="42">
        <f t="shared" si="92"/>
        <v>0</v>
      </c>
      <c r="P81">
        <f t="shared" si="93"/>
        <v>2</v>
      </c>
      <c r="Q81">
        <f t="shared" si="94"/>
        <v>1</v>
      </c>
      <c r="R81" s="43">
        <f t="shared" si="95"/>
        <v>3</v>
      </c>
      <c r="T81">
        <v>145509469176.38367</v>
      </c>
      <c r="U81">
        <f t="shared" si="14"/>
        <v>105938920386.57564</v>
      </c>
      <c r="V81">
        <v>0.40162902072554901</v>
      </c>
      <c r="W81">
        <f t="shared" si="49"/>
        <v>425481448.51582277</v>
      </c>
      <c r="X81" s="33">
        <f t="shared" si="15"/>
        <v>0</v>
      </c>
      <c r="Y81" s="33">
        <f t="shared" si="16"/>
        <v>0</v>
      </c>
      <c r="Z81" s="33">
        <f t="shared" si="50"/>
        <v>105938920386.57564</v>
      </c>
      <c r="AA81">
        <v>42.738536515112216</v>
      </c>
      <c r="AB81">
        <f t="shared" si="17"/>
        <v>46432307431.882797</v>
      </c>
      <c r="AC81">
        <f t="shared" si="18"/>
        <v>1</v>
      </c>
      <c r="AD81">
        <v>30.394934570006026</v>
      </c>
      <c r="AE81">
        <f t="shared" si="19"/>
        <v>55036471430.081543</v>
      </c>
      <c r="AF81">
        <f t="shared" si="20"/>
        <v>2</v>
      </c>
      <c r="AG81" s="42">
        <f t="shared" si="21"/>
        <v>0</v>
      </c>
      <c r="AH81">
        <f t="shared" si="22"/>
        <v>2</v>
      </c>
      <c r="AI81">
        <f t="shared" si="23"/>
        <v>1</v>
      </c>
      <c r="AJ81" s="43">
        <f t="shared" si="24"/>
        <v>3</v>
      </c>
      <c r="AK81" s="42">
        <f t="shared" si="25"/>
        <v>0</v>
      </c>
      <c r="AL81">
        <f t="shared" si="26"/>
        <v>0</v>
      </c>
      <c r="AM81">
        <f t="shared" si="27"/>
        <v>0</v>
      </c>
      <c r="AN81" s="43">
        <f t="shared" si="28"/>
        <v>0</v>
      </c>
    </row>
    <row r="82" spans="2:40" x14ac:dyDescent="0.25">
      <c r="B82" s="52" t="s">
        <v>61</v>
      </c>
      <c r="C82">
        <v>77517262957.101974</v>
      </c>
      <c r="D82">
        <v>6.39260315427404</v>
      </c>
      <c r="E82">
        <f t="shared" si="84"/>
        <v>4955370996.9026031</v>
      </c>
      <c r="F82" s="33">
        <f t="shared" si="85"/>
        <v>2</v>
      </c>
      <c r="G82" s="33">
        <f t="shared" si="86"/>
        <v>28193157245.861073</v>
      </c>
      <c r="H82" s="33">
        <f t="shared" si="87"/>
        <v>49324105711.240906</v>
      </c>
      <c r="I82">
        <v>22.21235549456124</v>
      </c>
      <c r="J82">
        <f t="shared" si="88"/>
        <v>8710454484.9669418</v>
      </c>
      <c r="K82">
        <f t="shared" si="89"/>
        <v>0</v>
      </c>
      <c r="L82">
        <v>72.122954941903274</v>
      </c>
      <c r="M82">
        <f t="shared" si="90"/>
        <v>47137707997.439568</v>
      </c>
      <c r="N82">
        <f t="shared" si="91"/>
        <v>2</v>
      </c>
      <c r="O82" s="42">
        <f t="shared" si="92"/>
        <v>2</v>
      </c>
      <c r="P82">
        <f t="shared" si="93"/>
        <v>2</v>
      </c>
      <c r="Q82">
        <f t="shared" si="94"/>
        <v>0</v>
      </c>
      <c r="R82" s="43">
        <f t="shared" si="95"/>
        <v>4</v>
      </c>
      <c r="T82">
        <v>314400098741.99902</v>
      </c>
      <c r="U82">
        <f t="shared" si="14"/>
        <v>173525876300.72073</v>
      </c>
      <c r="V82">
        <v>2.5163469807951597</v>
      </c>
      <c r="W82">
        <f t="shared" si="49"/>
        <v>4366513149.1915302</v>
      </c>
      <c r="X82" s="33">
        <f t="shared" si="15"/>
        <v>2</v>
      </c>
      <c r="Y82" s="33">
        <f t="shared" si="16"/>
        <v>28193157245.861073</v>
      </c>
      <c r="Z82" s="33">
        <f t="shared" si="50"/>
        <v>145332719054.85965</v>
      </c>
      <c r="AA82">
        <v>68.667851771077068</v>
      </c>
      <c r="AB82">
        <f t="shared" si="17"/>
        <v>89417209837.951874</v>
      </c>
      <c r="AC82">
        <f t="shared" si="18"/>
        <v>3</v>
      </c>
      <c r="AD82">
        <v>15.038229202870006</v>
      </c>
      <c r="AE82">
        <f t="shared" si="19"/>
        <v>32637215755.321419</v>
      </c>
      <c r="AF82">
        <f t="shared" si="20"/>
        <v>1</v>
      </c>
      <c r="AG82" s="42">
        <f t="shared" si="21"/>
        <v>2</v>
      </c>
      <c r="AH82">
        <f t="shared" si="22"/>
        <v>1</v>
      </c>
      <c r="AI82">
        <f t="shared" si="23"/>
        <v>3</v>
      </c>
      <c r="AJ82" s="43">
        <f t="shared" si="24"/>
        <v>6</v>
      </c>
      <c r="AK82" s="42">
        <f t="shared" si="25"/>
        <v>0</v>
      </c>
      <c r="AL82">
        <f t="shared" si="26"/>
        <v>-1</v>
      </c>
      <c r="AM82">
        <f t="shared" si="27"/>
        <v>3</v>
      </c>
      <c r="AN82" s="43">
        <f t="shared" si="28"/>
        <v>2</v>
      </c>
    </row>
    <row r="83" spans="2:40" x14ac:dyDescent="0.25">
      <c r="B83" s="52" t="s">
        <v>338</v>
      </c>
      <c r="C83">
        <v>76760622472.245621</v>
      </c>
      <c r="D83">
        <v>8.0852670608468813</v>
      </c>
      <c r="E83">
        <f t="shared" si="84"/>
        <v>6206301324.4495049</v>
      </c>
      <c r="F83" s="33">
        <f t="shared" si="85"/>
        <v>3</v>
      </c>
      <c r="G83" s="33">
        <f t="shared" si="86"/>
        <v>42289735868.791611</v>
      </c>
      <c r="H83" s="33">
        <f t="shared" si="87"/>
        <v>34470886603.45401</v>
      </c>
      <c r="I83">
        <v>39.986552754084833</v>
      </c>
      <c r="J83">
        <f t="shared" si="88"/>
        <v>10427128356.783625</v>
      </c>
      <c r="K83">
        <f t="shared" si="89"/>
        <v>0</v>
      </c>
      <c r="L83">
        <v>59.156654163883836</v>
      </c>
      <c r="M83">
        <f t="shared" si="90"/>
        <v>25710060993.011475</v>
      </c>
      <c r="N83">
        <f t="shared" si="91"/>
        <v>1</v>
      </c>
      <c r="O83" s="42">
        <f t="shared" si="92"/>
        <v>3</v>
      </c>
      <c r="P83">
        <f t="shared" si="93"/>
        <v>1</v>
      </c>
      <c r="Q83">
        <f t="shared" si="94"/>
        <v>0</v>
      </c>
      <c r="R83" s="43">
        <f t="shared" si="95"/>
        <v>4</v>
      </c>
      <c r="T83">
        <v>1798099078.351284</v>
      </c>
      <c r="U83">
        <f t="shared" si="14"/>
        <v>46378311740.700249</v>
      </c>
      <c r="V83">
        <v>0</v>
      </c>
      <c r="W83">
        <f t="shared" ref="W83:W115" si="96">V83/100*U83</f>
        <v>0</v>
      </c>
      <c r="X83" s="33">
        <f t="shared" si="15"/>
        <v>0</v>
      </c>
      <c r="Y83" s="33">
        <f t="shared" si="16"/>
        <v>0</v>
      </c>
      <c r="Z83" s="33">
        <f t="shared" ref="Z83:Z115" si="97">U83-Y83</f>
        <v>46378311740.700249</v>
      </c>
      <c r="AA83">
        <v>67.022225146824155</v>
      </c>
      <c r="AB83">
        <f t="shared" si="17"/>
        <v>29236753610.948959</v>
      </c>
      <c r="AC83">
        <f t="shared" si="18"/>
        <v>1</v>
      </c>
      <c r="AD83">
        <v>12.715876749962984</v>
      </c>
      <c r="AE83">
        <f t="shared" si="19"/>
        <v>9244966990.9603729</v>
      </c>
      <c r="AF83">
        <f t="shared" si="20"/>
        <v>0</v>
      </c>
      <c r="AG83" s="42">
        <f t="shared" si="21"/>
        <v>0</v>
      </c>
      <c r="AH83">
        <f t="shared" si="22"/>
        <v>0</v>
      </c>
      <c r="AI83">
        <f t="shared" si="23"/>
        <v>1</v>
      </c>
      <c r="AJ83" s="43">
        <f t="shared" si="24"/>
        <v>1</v>
      </c>
      <c r="AK83" s="42">
        <f t="shared" si="25"/>
        <v>-3</v>
      </c>
      <c r="AL83">
        <f t="shared" si="26"/>
        <v>-1</v>
      </c>
      <c r="AM83">
        <f t="shared" si="27"/>
        <v>1</v>
      </c>
      <c r="AN83" s="43">
        <f t="shared" si="28"/>
        <v>-3</v>
      </c>
    </row>
    <row r="84" spans="2:40" x14ac:dyDescent="0.25">
      <c r="B84" s="52" t="s">
        <v>410</v>
      </c>
      <c r="C84">
        <f>78392342871.5178-C85</f>
        <v>3070335649.0582275</v>
      </c>
      <c r="D84">
        <v>4.79142088157686</v>
      </c>
      <c r="E84">
        <f t="shared" si="84"/>
        <v>147112703.42347434</v>
      </c>
      <c r="F84" s="33">
        <f t="shared" si="85"/>
        <v>0</v>
      </c>
      <c r="G84" s="33">
        <f t="shared" si="86"/>
        <v>0</v>
      </c>
      <c r="H84" s="33">
        <f t="shared" si="87"/>
        <v>3070335649.0582275</v>
      </c>
      <c r="I84">
        <v>35.709011794985663</v>
      </c>
      <c r="J84">
        <f t="shared" si="88"/>
        <v>1473935496.1979611</v>
      </c>
      <c r="K84">
        <f t="shared" si="89"/>
        <v>0</v>
      </c>
      <c r="L84">
        <v>20.079717862587437</v>
      </c>
      <c r="M84">
        <f t="shared" si="90"/>
        <v>1381360400.9928493</v>
      </c>
      <c r="N84">
        <f t="shared" si="91"/>
        <v>0</v>
      </c>
      <c r="O84" s="42">
        <f t="shared" si="92"/>
        <v>0</v>
      </c>
      <c r="P84">
        <f t="shared" si="93"/>
        <v>0</v>
      </c>
      <c r="Q84">
        <f t="shared" si="94"/>
        <v>0</v>
      </c>
      <c r="R84" s="43">
        <f t="shared" si="95"/>
        <v>0</v>
      </c>
      <c r="T84">
        <v>133804912953.52869</v>
      </c>
      <c r="U84">
        <f t="shared" ref="U84:U148" si="98">(T84-C84)*$U$11+C84</f>
        <v>56057059830.560104</v>
      </c>
      <c r="V84">
        <v>0.363718887952446</v>
      </c>
      <c r="W84">
        <f t="shared" si="96"/>
        <v>203890114.63455054</v>
      </c>
      <c r="X84" s="33">
        <f t="shared" ref="X84:X148" si="99">ROUND(W84/$C$6,0)</f>
        <v>0</v>
      </c>
      <c r="Y84" s="33">
        <f t="shared" ref="Y84:Y148" si="100">X84*$C$6*$C$8</f>
        <v>0</v>
      </c>
      <c r="Z84" s="33">
        <f t="shared" si="97"/>
        <v>56057059830.560104</v>
      </c>
      <c r="AA84">
        <v>62.488165012932363</v>
      </c>
      <c r="AB84">
        <f t="shared" ref="AB84:AB148" si="101">AA84/(AA84+AD84)*Z84*$F$7</f>
        <v>31131139705.864975</v>
      </c>
      <c r="AC84">
        <f t="shared" ref="AC84:AC148" si="102">ROUND(AB84/$F$9,0)</f>
        <v>1</v>
      </c>
      <c r="AD84">
        <v>21.902484621039996</v>
      </c>
      <c r="AE84">
        <f t="shared" ref="AE84:AE148" si="103">AD84/(AA84+AD84)*Z84*(2-$F$7)</f>
        <v>18186091945.091835</v>
      </c>
      <c r="AF84">
        <f t="shared" ref="AF84:AF148" si="104">ROUND(AE84/$F$8,0)</f>
        <v>1</v>
      </c>
      <c r="AG84" s="42">
        <f t="shared" ref="AG84:AG148" si="105">X84</f>
        <v>0</v>
      </c>
      <c r="AH84">
        <f t="shared" ref="AH84:AH148" si="106">AF84</f>
        <v>1</v>
      </c>
      <c r="AI84">
        <f t="shared" ref="AI84:AI148" si="107">AC84</f>
        <v>1</v>
      </c>
      <c r="AJ84" s="43">
        <f t="shared" ref="AJ84:AJ148" si="108">AG84+AH84+AI84</f>
        <v>2</v>
      </c>
      <c r="AK84" s="42">
        <f t="shared" ref="AK84:AK148" si="109">AG84-O84</f>
        <v>0</v>
      </c>
      <c r="AL84">
        <f t="shared" ref="AL84:AL148" si="110">AH84-P84</f>
        <v>1</v>
      </c>
      <c r="AM84">
        <f t="shared" ref="AM84:AM148" si="111">AI84-Q84</f>
        <v>1</v>
      </c>
      <c r="AN84" s="43">
        <f t="shared" ref="AN84:AN148" si="112">AJ84-R84</f>
        <v>2</v>
      </c>
    </row>
    <row r="85" spans="2:40" x14ac:dyDescent="0.25">
      <c r="B85" s="52" t="s">
        <v>206</v>
      </c>
      <c r="C85">
        <v>75322007222.459579</v>
      </c>
      <c r="D85">
        <v>0.91840163471874903</v>
      </c>
      <c r="E85">
        <f t="shared" si="84"/>
        <v>691758545.63404298</v>
      </c>
      <c r="F85" s="33">
        <f t="shared" si="85"/>
        <v>0</v>
      </c>
      <c r="G85" s="33">
        <f t="shared" si="86"/>
        <v>0</v>
      </c>
      <c r="H85" s="33">
        <f t="shared" si="87"/>
        <v>75322007222.459579</v>
      </c>
      <c r="I85">
        <v>57.387735787863711</v>
      </c>
      <c r="J85">
        <f t="shared" si="88"/>
        <v>42005283835.491104</v>
      </c>
      <c r="K85">
        <f t="shared" si="89"/>
        <v>1</v>
      </c>
      <c r="L85">
        <v>19.791116277918338</v>
      </c>
      <c r="M85">
        <f t="shared" si="90"/>
        <v>24143702635.589291</v>
      </c>
      <c r="N85">
        <f t="shared" si="91"/>
        <v>1</v>
      </c>
      <c r="O85" s="42">
        <f t="shared" si="92"/>
        <v>0</v>
      </c>
      <c r="P85">
        <f t="shared" si="93"/>
        <v>1</v>
      </c>
      <c r="Q85">
        <f t="shared" si="94"/>
        <v>1</v>
      </c>
      <c r="R85" s="43">
        <f t="shared" si="95"/>
        <v>2</v>
      </c>
      <c r="T85">
        <v>29176885979.995335</v>
      </c>
      <c r="U85">
        <f t="shared" si="98"/>
        <v>56619389582.888824</v>
      </c>
      <c r="V85">
        <v>2.4680839313060696</v>
      </c>
      <c r="W85">
        <f t="shared" si="96"/>
        <v>1397414056.2988617</v>
      </c>
      <c r="X85" s="33">
        <f t="shared" si="99"/>
        <v>1</v>
      </c>
      <c r="Y85" s="33">
        <f t="shared" si="100"/>
        <v>14096578622.930536</v>
      </c>
      <c r="Z85" s="33">
        <f t="shared" si="97"/>
        <v>42522810959.95829</v>
      </c>
      <c r="AA85">
        <v>37.941511057572669</v>
      </c>
      <c r="AB85">
        <f t="shared" si="101"/>
        <v>17386682385.877159</v>
      </c>
      <c r="AC85">
        <f t="shared" si="102"/>
        <v>1</v>
      </c>
      <c r="AD85">
        <v>31.653984495974296</v>
      </c>
      <c r="AE85">
        <f t="shared" si="103"/>
        <v>24175709723.485928</v>
      </c>
      <c r="AF85">
        <f t="shared" si="104"/>
        <v>1</v>
      </c>
      <c r="AG85" s="42">
        <f t="shared" si="105"/>
        <v>1</v>
      </c>
      <c r="AH85">
        <f t="shared" si="106"/>
        <v>1</v>
      </c>
      <c r="AI85">
        <f t="shared" si="107"/>
        <v>1</v>
      </c>
      <c r="AJ85" s="43">
        <f t="shared" si="108"/>
        <v>3</v>
      </c>
      <c r="AK85" s="42">
        <f t="shared" si="109"/>
        <v>1</v>
      </c>
      <c r="AL85">
        <f t="shared" si="110"/>
        <v>0</v>
      </c>
      <c r="AM85">
        <f t="shared" si="111"/>
        <v>0</v>
      </c>
      <c r="AN85" s="43">
        <f t="shared" si="112"/>
        <v>1</v>
      </c>
    </row>
    <row r="86" spans="2:40" x14ac:dyDescent="0.25">
      <c r="B86" s="52" t="s">
        <v>432</v>
      </c>
      <c r="C86">
        <v>71155977782.894241</v>
      </c>
      <c r="D86">
        <v>1.75327199190324</v>
      </c>
      <c r="E86">
        <f t="shared" si="84"/>
        <v>1247557829.0323768</v>
      </c>
      <c r="F86" s="33">
        <f t="shared" si="85"/>
        <v>1</v>
      </c>
      <c r="G86" s="33">
        <f t="shared" si="86"/>
        <v>14096578622.930536</v>
      </c>
      <c r="H86" s="33">
        <f t="shared" si="87"/>
        <v>57059399159.963707</v>
      </c>
      <c r="I86">
        <v>51.627918038412282</v>
      </c>
      <c r="J86">
        <f t="shared" si="88"/>
        <v>28224101617.422901</v>
      </c>
      <c r="K86">
        <f t="shared" si="89"/>
        <v>1</v>
      </c>
      <c r="L86">
        <v>26.652465065079351</v>
      </c>
      <c r="M86">
        <f t="shared" si="90"/>
        <v>24284079587.583126</v>
      </c>
      <c r="N86">
        <f t="shared" si="91"/>
        <v>1</v>
      </c>
      <c r="O86" s="42">
        <f t="shared" si="92"/>
        <v>1</v>
      </c>
      <c r="P86">
        <f t="shared" si="93"/>
        <v>1</v>
      </c>
      <c r="Q86">
        <f t="shared" si="94"/>
        <v>1</v>
      </c>
      <c r="R86" s="43">
        <f t="shared" si="95"/>
        <v>3</v>
      </c>
      <c r="T86">
        <v>3519615667.2134504</v>
      </c>
      <c r="U86">
        <f t="shared" si="98"/>
        <v>43742960217.408813</v>
      </c>
      <c r="V86">
        <v>1.4246748828860401</v>
      </c>
      <c r="W86">
        <f t="shared" si="96"/>
        <v>623194967.24825609</v>
      </c>
      <c r="X86" s="33">
        <f t="shared" si="99"/>
        <v>0</v>
      </c>
      <c r="Y86" s="33">
        <f t="shared" si="100"/>
        <v>0</v>
      </c>
      <c r="Z86" s="33">
        <f t="shared" si="97"/>
        <v>43742960217.408813</v>
      </c>
      <c r="AA86">
        <v>32.523303252390306</v>
      </c>
      <c r="AB86">
        <f t="shared" si="101"/>
        <v>23646210786.50634</v>
      </c>
      <c r="AC86">
        <f t="shared" si="102"/>
        <v>1</v>
      </c>
      <c r="AD86">
        <v>12.600170434983943</v>
      </c>
      <c r="AE86">
        <f t="shared" si="103"/>
        <v>15268348960.91712</v>
      </c>
      <c r="AF86">
        <f t="shared" si="104"/>
        <v>1</v>
      </c>
      <c r="AG86" s="42">
        <f t="shared" si="105"/>
        <v>0</v>
      </c>
      <c r="AH86">
        <f t="shared" si="106"/>
        <v>1</v>
      </c>
      <c r="AI86">
        <f t="shared" si="107"/>
        <v>1</v>
      </c>
      <c r="AJ86" s="43">
        <f t="shared" si="108"/>
        <v>2</v>
      </c>
      <c r="AK86" s="42">
        <f t="shared" si="109"/>
        <v>-1</v>
      </c>
      <c r="AL86">
        <f t="shared" si="110"/>
        <v>0</v>
      </c>
      <c r="AM86">
        <f t="shared" si="111"/>
        <v>0</v>
      </c>
      <c r="AN86" s="43">
        <f t="shared" si="112"/>
        <v>-1</v>
      </c>
    </row>
    <row r="87" spans="2:40" x14ac:dyDescent="0.25">
      <c r="B87" t="s">
        <v>452</v>
      </c>
      <c r="C87">
        <v>68686623295.061813</v>
      </c>
      <c r="D87">
        <v>1.15177987264903</v>
      </c>
      <c r="E87">
        <f t="shared" si="84"/>
        <v>791118702.31478202</v>
      </c>
      <c r="F87" s="33">
        <f t="shared" si="85"/>
        <v>0</v>
      </c>
      <c r="G87" s="33">
        <f t="shared" si="86"/>
        <v>0</v>
      </c>
      <c r="H87" s="33">
        <f t="shared" si="87"/>
        <v>68686623295.061813</v>
      </c>
      <c r="I87">
        <v>37.194372773067947</v>
      </c>
      <c r="J87">
        <f t="shared" si="88"/>
        <v>33366929184.804901</v>
      </c>
      <c r="K87">
        <f t="shared" si="89"/>
        <v>1</v>
      </c>
      <c r="L87">
        <v>20.229757955522793</v>
      </c>
      <c r="M87">
        <f t="shared" si="90"/>
        <v>30246730477.485764</v>
      </c>
      <c r="N87">
        <f t="shared" si="91"/>
        <v>1</v>
      </c>
      <c r="O87" s="42">
        <f t="shared" si="92"/>
        <v>0</v>
      </c>
      <c r="P87">
        <f t="shared" si="93"/>
        <v>1</v>
      </c>
      <c r="Q87">
        <f t="shared" si="94"/>
        <v>1</v>
      </c>
      <c r="R87" s="43">
        <f t="shared" si="95"/>
        <v>2</v>
      </c>
      <c r="T87">
        <v>9306806134.435564</v>
      </c>
      <c r="U87">
        <f t="shared" si="98"/>
        <v>44619983399.859993</v>
      </c>
      <c r="V87">
        <v>1.6412869698509798</v>
      </c>
      <c r="W87">
        <f t="shared" si="96"/>
        <v>732341973.49157226</v>
      </c>
      <c r="X87" s="33">
        <f t="shared" si="99"/>
        <v>0</v>
      </c>
      <c r="Y87" s="33">
        <f t="shared" si="100"/>
        <v>0</v>
      </c>
      <c r="Z87" s="33">
        <f t="shared" si="97"/>
        <v>44619983399.859993</v>
      </c>
      <c r="AA87">
        <v>44.323143892185399</v>
      </c>
      <c r="AB87">
        <f t="shared" si="101"/>
        <v>21030303714.858345</v>
      </c>
      <c r="AC87">
        <f t="shared" si="102"/>
        <v>1</v>
      </c>
      <c r="AD87">
        <v>26.207147949307391</v>
      </c>
      <c r="AE87">
        <f t="shared" si="103"/>
        <v>20724473058.394424</v>
      </c>
      <c r="AF87">
        <f t="shared" si="104"/>
        <v>1</v>
      </c>
      <c r="AG87" s="42">
        <f t="shared" si="105"/>
        <v>0</v>
      </c>
      <c r="AH87">
        <f t="shared" si="106"/>
        <v>1</v>
      </c>
      <c r="AI87">
        <f t="shared" si="107"/>
        <v>1</v>
      </c>
      <c r="AJ87" s="43">
        <f t="shared" si="108"/>
        <v>2</v>
      </c>
      <c r="AK87" s="42">
        <f t="shared" si="109"/>
        <v>0</v>
      </c>
      <c r="AL87">
        <f t="shared" si="110"/>
        <v>0</v>
      </c>
      <c r="AM87">
        <f t="shared" si="111"/>
        <v>0</v>
      </c>
      <c r="AN87" s="43">
        <f t="shared" si="112"/>
        <v>0</v>
      </c>
    </row>
    <row r="88" spans="2:40" x14ac:dyDescent="0.25">
      <c r="B88" s="52" t="s">
        <v>142</v>
      </c>
      <c r="C88">
        <v>67363317619.345505</v>
      </c>
      <c r="D88">
        <v>1.2527200937985599</v>
      </c>
      <c r="E88">
        <f t="shared" si="84"/>
        <v>843873815.66688681</v>
      </c>
      <c r="F88" s="33">
        <f t="shared" si="85"/>
        <v>0</v>
      </c>
      <c r="G88" s="33">
        <f t="shared" si="86"/>
        <v>0</v>
      </c>
      <c r="H88" s="33">
        <f t="shared" si="87"/>
        <v>67363317619.345505</v>
      </c>
      <c r="I88">
        <v>53.506404625998627</v>
      </c>
      <c r="J88">
        <f t="shared" si="88"/>
        <v>36038459256.105995</v>
      </c>
      <c r="K88">
        <f t="shared" si="89"/>
        <v>1</v>
      </c>
      <c r="L88">
        <v>21.504479660342117</v>
      </c>
      <c r="M88">
        <f t="shared" si="90"/>
        <v>24140048264.005222</v>
      </c>
      <c r="N88">
        <f t="shared" si="91"/>
        <v>1</v>
      </c>
      <c r="O88" s="42">
        <f t="shared" si="92"/>
        <v>0</v>
      </c>
      <c r="P88">
        <f t="shared" si="93"/>
        <v>1</v>
      </c>
      <c r="Q88">
        <f t="shared" si="94"/>
        <v>1</v>
      </c>
      <c r="R88" s="43">
        <f t="shared" si="95"/>
        <v>2</v>
      </c>
      <c r="T88">
        <v>32738003150.268398</v>
      </c>
      <c r="U88">
        <f t="shared" si="98"/>
        <v>53329677665.028557</v>
      </c>
      <c r="V88">
        <v>8.8102973124289997E-4</v>
      </c>
      <c r="W88">
        <f t="shared" si="96"/>
        <v>469850.31580490596</v>
      </c>
      <c r="X88" s="33">
        <f t="shared" si="99"/>
        <v>0</v>
      </c>
      <c r="Y88" s="33">
        <f t="shared" si="100"/>
        <v>0</v>
      </c>
      <c r="Z88" s="33">
        <f t="shared" si="97"/>
        <v>53329677665.028557</v>
      </c>
      <c r="AA88">
        <v>53.487438190880901</v>
      </c>
      <c r="AB88">
        <f t="shared" si="101"/>
        <v>27785283276.779816</v>
      </c>
      <c r="AC88">
        <f t="shared" si="102"/>
        <v>1</v>
      </c>
      <c r="AD88">
        <v>23.508389315175876</v>
      </c>
      <c r="AE88">
        <f t="shared" si="103"/>
        <v>20353291619.986008</v>
      </c>
      <c r="AF88">
        <f t="shared" si="104"/>
        <v>1</v>
      </c>
      <c r="AG88" s="42">
        <f t="shared" si="105"/>
        <v>0</v>
      </c>
      <c r="AH88">
        <f t="shared" si="106"/>
        <v>1</v>
      </c>
      <c r="AI88">
        <f t="shared" si="107"/>
        <v>1</v>
      </c>
      <c r="AJ88" s="43">
        <f t="shared" si="108"/>
        <v>2</v>
      </c>
      <c r="AK88" s="42">
        <f t="shared" si="109"/>
        <v>0</v>
      </c>
      <c r="AL88">
        <f t="shared" si="110"/>
        <v>0</v>
      </c>
      <c r="AM88">
        <f t="shared" si="111"/>
        <v>0</v>
      </c>
      <c r="AN88" s="43">
        <f t="shared" si="112"/>
        <v>0</v>
      </c>
    </row>
    <row r="89" spans="2:40" x14ac:dyDescent="0.25">
      <c r="B89" s="52" t="s">
        <v>377</v>
      </c>
      <c r="C89">
        <v>67113574726.339325</v>
      </c>
      <c r="D89">
        <v>5.1539431901455997</v>
      </c>
      <c r="E89">
        <f t="shared" si="84"/>
        <v>3458995514.2714438</v>
      </c>
      <c r="F89" s="33">
        <f t="shared" si="85"/>
        <v>2</v>
      </c>
      <c r="G89" s="33">
        <f t="shared" si="86"/>
        <v>28193157245.861073</v>
      </c>
      <c r="H89" s="33">
        <f t="shared" si="87"/>
        <v>38920417480.478256</v>
      </c>
      <c r="I89">
        <v>40.278873362666609</v>
      </c>
      <c r="J89">
        <f t="shared" si="88"/>
        <v>15558066422.941513</v>
      </c>
      <c r="K89">
        <f t="shared" si="89"/>
        <v>0</v>
      </c>
      <c r="L89">
        <v>35.293044973855622</v>
      </c>
      <c r="M89">
        <f t="shared" si="90"/>
        <v>22720411145.695297</v>
      </c>
      <c r="N89">
        <f t="shared" si="91"/>
        <v>1</v>
      </c>
      <c r="O89" s="42">
        <f t="shared" si="92"/>
        <v>2</v>
      </c>
      <c r="P89">
        <f t="shared" si="93"/>
        <v>1</v>
      </c>
      <c r="Q89">
        <f t="shared" si="94"/>
        <v>0</v>
      </c>
      <c r="R89" s="43">
        <f t="shared" si="95"/>
        <v>3</v>
      </c>
      <c r="T89">
        <v>52444135530.233864</v>
      </c>
      <c r="U89">
        <f t="shared" si="98"/>
        <v>61168051020.157784</v>
      </c>
      <c r="V89">
        <v>1.7335770987945001</v>
      </c>
      <c r="W89">
        <f t="shared" si="96"/>
        <v>1060395324.2643909</v>
      </c>
      <c r="X89" s="33">
        <f t="shared" si="99"/>
        <v>0</v>
      </c>
      <c r="Y89" s="33">
        <f t="shared" si="100"/>
        <v>0</v>
      </c>
      <c r="Z89" s="33">
        <f t="shared" si="97"/>
        <v>61168051020.157784</v>
      </c>
      <c r="AA89">
        <v>56.84950211905344</v>
      </c>
      <c r="AB89">
        <f t="shared" si="101"/>
        <v>31275683075.013947</v>
      </c>
      <c r="AC89">
        <f t="shared" si="102"/>
        <v>1</v>
      </c>
      <c r="AD89">
        <v>26.538922309961482</v>
      </c>
      <c r="AE89">
        <f t="shared" si="103"/>
        <v>24333925316.840652</v>
      </c>
      <c r="AF89">
        <f t="shared" si="104"/>
        <v>1</v>
      </c>
      <c r="AG89" s="42">
        <f t="shared" si="105"/>
        <v>0</v>
      </c>
      <c r="AH89">
        <f t="shared" si="106"/>
        <v>1</v>
      </c>
      <c r="AI89">
        <f t="shared" si="107"/>
        <v>1</v>
      </c>
      <c r="AJ89" s="43">
        <f t="shared" si="108"/>
        <v>2</v>
      </c>
      <c r="AK89" s="42">
        <f t="shared" si="109"/>
        <v>-2</v>
      </c>
      <c r="AL89">
        <f t="shared" si="110"/>
        <v>0</v>
      </c>
      <c r="AM89">
        <f t="shared" si="111"/>
        <v>1</v>
      </c>
      <c r="AN89" s="43">
        <f t="shared" si="112"/>
        <v>-1</v>
      </c>
    </row>
    <row r="90" spans="2:40" x14ac:dyDescent="0.25">
      <c r="B90" s="52" t="s">
        <v>264</v>
      </c>
      <c r="C90">
        <v>55188702122.189224</v>
      </c>
      <c r="D90">
        <v>5.3921003038344697</v>
      </c>
      <c r="E90">
        <f t="shared" si="84"/>
        <v>2975830174.8128657</v>
      </c>
      <c r="F90" s="33">
        <f t="shared" si="85"/>
        <v>1</v>
      </c>
      <c r="G90" s="33">
        <f t="shared" si="86"/>
        <v>14096578622.930536</v>
      </c>
      <c r="H90" s="33">
        <f t="shared" si="87"/>
        <v>41092123499.25869</v>
      </c>
      <c r="I90">
        <v>61.521906225980018</v>
      </c>
      <c r="J90">
        <f t="shared" si="88"/>
        <v>23268029747.304619</v>
      </c>
      <c r="K90">
        <f t="shared" si="89"/>
        <v>1</v>
      </c>
      <c r="L90">
        <v>19.965411222136815</v>
      </c>
      <c r="M90">
        <f t="shared" si="90"/>
        <v>12585104795.23233</v>
      </c>
      <c r="N90">
        <f t="shared" si="91"/>
        <v>1</v>
      </c>
      <c r="O90" s="42">
        <f t="shared" si="92"/>
        <v>1</v>
      </c>
      <c r="P90">
        <f t="shared" si="93"/>
        <v>1</v>
      </c>
      <c r="Q90">
        <f t="shared" si="94"/>
        <v>1</v>
      </c>
      <c r="R90" s="43">
        <f t="shared" si="95"/>
        <v>3</v>
      </c>
      <c r="T90">
        <v>289324586224.58173</v>
      </c>
      <c r="U90">
        <f t="shared" si="98"/>
        <v>150083975948.88892</v>
      </c>
      <c r="V90">
        <v>1.0501676243181599</v>
      </c>
      <c r="W90">
        <f t="shared" si="96"/>
        <v>1576133324.7046852</v>
      </c>
      <c r="X90" s="33">
        <f t="shared" si="99"/>
        <v>1</v>
      </c>
      <c r="Y90" s="33">
        <f t="shared" si="100"/>
        <v>14096578622.930536</v>
      </c>
      <c r="Z90" s="33">
        <f t="shared" si="97"/>
        <v>135987397325.95837</v>
      </c>
      <c r="AA90">
        <v>55.860010200484631</v>
      </c>
      <c r="AB90">
        <f t="shared" si="101"/>
        <v>70266653703.032822</v>
      </c>
      <c r="AC90">
        <f t="shared" si="102"/>
        <v>2</v>
      </c>
      <c r="AD90">
        <v>25.219602262662221</v>
      </c>
      <c r="AE90">
        <f t="shared" si="103"/>
        <v>52873157152.393272</v>
      </c>
      <c r="AF90">
        <f t="shared" si="104"/>
        <v>2</v>
      </c>
      <c r="AG90" s="42">
        <f t="shared" si="105"/>
        <v>1</v>
      </c>
      <c r="AH90">
        <f t="shared" si="106"/>
        <v>2</v>
      </c>
      <c r="AI90">
        <f t="shared" si="107"/>
        <v>2</v>
      </c>
      <c r="AJ90" s="43">
        <f t="shared" si="108"/>
        <v>5</v>
      </c>
      <c r="AK90" s="42">
        <f t="shared" si="109"/>
        <v>0</v>
      </c>
      <c r="AL90">
        <f t="shared" si="110"/>
        <v>1</v>
      </c>
      <c r="AM90">
        <f t="shared" si="111"/>
        <v>1</v>
      </c>
      <c r="AN90" s="43">
        <f t="shared" si="112"/>
        <v>2</v>
      </c>
    </row>
    <row r="91" spans="2:40" x14ac:dyDescent="0.25">
      <c r="B91" s="52" t="s">
        <v>270</v>
      </c>
      <c r="C91">
        <v>54352711081</v>
      </c>
      <c r="D91">
        <v>3.14</v>
      </c>
      <c r="E91">
        <f t="shared" si="84"/>
        <v>1706675127.9434001</v>
      </c>
      <c r="F91" s="33">
        <f t="shared" si="85"/>
        <v>1</v>
      </c>
      <c r="G91" s="33">
        <f t="shared" si="86"/>
        <v>14096578622.930536</v>
      </c>
      <c r="H91" s="33">
        <f t="shared" si="87"/>
        <v>40256132458.069466</v>
      </c>
      <c r="I91">
        <v>34.9</v>
      </c>
      <c r="J91">
        <f t="shared" si="88"/>
        <v>10675828440.627844</v>
      </c>
      <c r="K91">
        <f t="shared" si="89"/>
        <v>0</v>
      </c>
      <c r="L91">
        <v>63.8</v>
      </c>
      <c r="M91">
        <f t="shared" si="90"/>
        <v>32527118171.540421</v>
      </c>
      <c r="N91">
        <f t="shared" si="91"/>
        <v>1</v>
      </c>
      <c r="O91" s="42">
        <f t="shared" si="92"/>
        <v>1</v>
      </c>
      <c r="P91">
        <f t="shared" si="93"/>
        <v>1</v>
      </c>
      <c r="Q91">
        <f t="shared" si="94"/>
        <v>0</v>
      </c>
      <c r="R91" s="43">
        <f t="shared" si="95"/>
        <v>2</v>
      </c>
      <c r="T91">
        <v>18981156544.482571</v>
      </c>
      <c r="U91">
        <f t="shared" si="98"/>
        <v>40016620027.349487</v>
      </c>
      <c r="V91">
        <v>0</v>
      </c>
      <c r="W91">
        <f t="shared" si="96"/>
        <v>0</v>
      </c>
      <c r="X91" s="33">
        <f t="shared" si="99"/>
        <v>0</v>
      </c>
      <c r="Y91" s="33">
        <f t="shared" si="100"/>
        <v>0</v>
      </c>
      <c r="Z91" s="33">
        <f t="shared" si="97"/>
        <v>40016620027.349487</v>
      </c>
      <c r="AA91">
        <v>65.266679683007027</v>
      </c>
      <c r="AB91">
        <f t="shared" si="101"/>
        <v>23097320585.311043</v>
      </c>
      <c r="AC91">
        <f t="shared" si="102"/>
        <v>1</v>
      </c>
      <c r="AD91">
        <v>19.540297548669933</v>
      </c>
      <c r="AE91">
        <f t="shared" si="103"/>
        <v>11525240725.335121</v>
      </c>
      <c r="AF91">
        <f t="shared" si="104"/>
        <v>1</v>
      </c>
      <c r="AG91" s="42">
        <f t="shared" si="105"/>
        <v>0</v>
      </c>
      <c r="AH91">
        <f t="shared" si="106"/>
        <v>1</v>
      </c>
      <c r="AI91">
        <f t="shared" si="107"/>
        <v>1</v>
      </c>
      <c r="AJ91" s="43">
        <f t="shared" si="108"/>
        <v>2</v>
      </c>
      <c r="AK91" s="42">
        <f t="shared" si="109"/>
        <v>-1</v>
      </c>
      <c r="AL91">
        <f t="shared" si="110"/>
        <v>0</v>
      </c>
      <c r="AM91">
        <f t="shared" si="111"/>
        <v>1</v>
      </c>
      <c r="AN91" s="43">
        <f t="shared" si="112"/>
        <v>0</v>
      </c>
    </row>
    <row r="92" spans="2:40" x14ac:dyDescent="0.25">
      <c r="B92" s="52" t="s">
        <v>194</v>
      </c>
      <c r="C92">
        <v>52765024658.989731</v>
      </c>
      <c r="D92">
        <v>0.62727900612154697</v>
      </c>
      <c r="E92">
        <f t="shared" si="84"/>
        <v>330983922.26069999</v>
      </c>
      <c r="F92" s="33">
        <f t="shared" si="85"/>
        <v>0</v>
      </c>
      <c r="G92" s="33">
        <f t="shared" si="86"/>
        <v>0</v>
      </c>
      <c r="H92" s="33">
        <f t="shared" si="87"/>
        <v>52765024658.989731</v>
      </c>
      <c r="I92">
        <v>28.815026240677653</v>
      </c>
      <c r="J92">
        <f t="shared" si="88"/>
        <v>21031746437.185108</v>
      </c>
      <c r="K92">
        <f t="shared" si="89"/>
        <v>1</v>
      </c>
      <c r="L92">
        <v>25.403922290765124</v>
      </c>
      <c r="M92">
        <f t="shared" si="90"/>
        <v>30903370095.095314</v>
      </c>
      <c r="N92">
        <f t="shared" si="91"/>
        <v>1</v>
      </c>
      <c r="O92" s="42">
        <f t="shared" si="92"/>
        <v>0</v>
      </c>
      <c r="P92">
        <f t="shared" si="93"/>
        <v>1</v>
      </c>
      <c r="Q92">
        <f t="shared" si="94"/>
        <v>1</v>
      </c>
      <c r="R92" s="43">
        <f t="shared" si="95"/>
        <v>2</v>
      </c>
      <c r="T92">
        <v>8280935377565.5234</v>
      </c>
      <c r="U92">
        <f t="shared" si="98"/>
        <v>3387642468692.0078</v>
      </c>
      <c r="V92">
        <v>2.5096245584148202</v>
      </c>
      <c r="W92">
        <f t="shared" si="96"/>
        <v>85017107345.584717</v>
      </c>
      <c r="X92" s="33">
        <f t="shared" si="99"/>
        <v>39</v>
      </c>
      <c r="Y92" s="33">
        <f t="shared" si="100"/>
        <v>549766566294.29089</v>
      </c>
      <c r="Z92" s="33">
        <f t="shared" si="97"/>
        <v>2837875902397.7168</v>
      </c>
      <c r="AA92">
        <v>47.89239125883352</v>
      </c>
      <c r="AB92">
        <f t="shared" si="101"/>
        <v>1370617874141.5869</v>
      </c>
      <c r="AC92">
        <f t="shared" si="102"/>
        <v>40</v>
      </c>
      <c r="AD92">
        <v>26.478809656721619</v>
      </c>
      <c r="AE92">
        <f t="shared" si="103"/>
        <v>1262981754427.8345</v>
      </c>
      <c r="AF92">
        <f t="shared" si="104"/>
        <v>55</v>
      </c>
      <c r="AG92" s="42">
        <f t="shared" si="105"/>
        <v>39</v>
      </c>
      <c r="AH92">
        <f t="shared" si="106"/>
        <v>55</v>
      </c>
      <c r="AI92">
        <f t="shared" si="107"/>
        <v>40</v>
      </c>
      <c r="AJ92" s="43">
        <f t="shared" si="108"/>
        <v>134</v>
      </c>
      <c r="AK92" s="42">
        <f t="shared" si="109"/>
        <v>39</v>
      </c>
      <c r="AL92">
        <f t="shared" si="110"/>
        <v>54</v>
      </c>
      <c r="AM92">
        <f t="shared" si="111"/>
        <v>39</v>
      </c>
      <c r="AN92" s="43">
        <f t="shared" si="112"/>
        <v>132</v>
      </c>
    </row>
    <row r="93" spans="2:40" x14ac:dyDescent="0.25">
      <c r="B93" s="52" t="s">
        <v>389</v>
      </c>
      <c r="C93">
        <v>52437911818.919899</v>
      </c>
      <c r="D93">
        <v>1.09316627543634</v>
      </c>
      <c r="E93">
        <f t="shared" si="84"/>
        <v>573233567.54747903</v>
      </c>
      <c r="F93" s="33">
        <f t="shared" si="85"/>
        <v>0</v>
      </c>
      <c r="G93" s="33">
        <f t="shared" si="86"/>
        <v>0</v>
      </c>
      <c r="H93" s="33">
        <f t="shared" si="87"/>
        <v>52437911818.919899</v>
      </c>
      <c r="I93">
        <v>53.775348189016128</v>
      </c>
      <c r="J93">
        <f t="shared" si="88"/>
        <v>25104693654.220329</v>
      </c>
      <c r="K93">
        <f t="shared" si="89"/>
        <v>1</v>
      </c>
      <c r="L93">
        <v>30.46787158116306</v>
      </c>
      <c r="M93">
        <f t="shared" si="90"/>
        <v>23706233683.282654</v>
      </c>
      <c r="N93">
        <f t="shared" si="91"/>
        <v>1</v>
      </c>
      <c r="O93" s="42">
        <f t="shared" si="92"/>
        <v>0</v>
      </c>
      <c r="P93">
        <f t="shared" si="93"/>
        <v>1</v>
      </c>
      <c r="Q93">
        <f t="shared" si="94"/>
        <v>1</v>
      </c>
      <c r="R93" s="43">
        <f t="shared" si="95"/>
        <v>2</v>
      </c>
      <c r="T93">
        <v>2894125530220.3696</v>
      </c>
      <c r="U93">
        <f t="shared" si="98"/>
        <v>1204173903557.0276</v>
      </c>
      <c r="V93">
        <v>0.86525685389390594</v>
      </c>
      <c r="W93">
        <f t="shared" si="96"/>
        <v>10419197233.328974</v>
      </c>
      <c r="X93" s="33">
        <f t="shared" si="99"/>
        <v>5</v>
      </c>
      <c r="Y93" s="33">
        <f t="shared" si="100"/>
        <v>70482893114.652695</v>
      </c>
      <c r="Z93" s="33">
        <f t="shared" si="97"/>
        <v>1133691010442.375</v>
      </c>
      <c r="AA93">
        <v>43.614055329642675</v>
      </c>
      <c r="AB93">
        <f t="shared" si="101"/>
        <v>446827478806.86108</v>
      </c>
      <c r="AC93">
        <f t="shared" si="102"/>
        <v>13</v>
      </c>
      <c r="AD93">
        <v>39.37915480402372</v>
      </c>
      <c r="AE93">
        <f t="shared" si="103"/>
        <v>672401298374.86694</v>
      </c>
      <c r="AF93">
        <f t="shared" si="104"/>
        <v>29</v>
      </c>
      <c r="AG93" s="42">
        <f t="shared" si="105"/>
        <v>5</v>
      </c>
      <c r="AH93">
        <f t="shared" si="106"/>
        <v>29</v>
      </c>
      <c r="AI93">
        <f t="shared" si="107"/>
        <v>13</v>
      </c>
      <c r="AJ93" s="43">
        <f t="shared" si="108"/>
        <v>47</v>
      </c>
      <c r="AK93" s="42">
        <f t="shared" si="109"/>
        <v>5</v>
      </c>
      <c r="AL93">
        <f t="shared" si="110"/>
        <v>28</v>
      </c>
      <c r="AM93">
        <f t="shared" si="111"/>
        <v>12</v>
      </c>
      <c r="AN93" s="43">
        <f t="shared" si="112"/>
        <v>45</v>
      </c>
    </row>
    <row r="94" spans="2:40" x14ac:dyDescent="0.25">
      <c r="B94" s="52" t="s">
        <v>360</v>
      </c>
      <c r="C94">
        <v>51287677760.496994</v>
      </c>
      <c r="D94">
        <v>0</v>
      </c>
      <c r="E94">
        <f t="shared" si="84"/>
        <v>0</v>
      </c>
      <c r="F94" s="33">
        <f t="shared" si="85"/>
        <v>0</v>
      </c>
      <c r="G94" s="33">
        <f t="shared" si="86"/>
        <v>0</v>
      </c>
      <c r="H94" s="33">
        <f t="shared" si="87"/>
        <v>51287677760.496994</v>
      </c>
      <c r="I94">
        <v>47.300340970304568</v>
      </c>
      <c r="J94">
        <f t="shared" si="88"/>
        <v>17496616198.843178</v>
      </c>
      <c r="K94">
        <f t="shared" si="89"/>
        <v>1</v>
      </c>
      <c r="L94">
        <v>56.687965314613379</v>
      </c>
      <c r="M94">
        <f t="shared" si="90"/>
        <v>34948570202.549294</v>
      </c>
      <c r="N94">
        <f t="shared" si="91"/>
        <v>2</v>
      </c>
      <c r="O94" s="42">
        <f t="shared" si="92"/>
        <v>0</v>
      </c>
      <c r="P94">
        <f t="shared" si="93"/>
        <v>2</v>
      </c>
      <c r="Q94">
        <f t="shared" si="94"/>
        <v>1</v>
      </c>
      <c r="R94" s="43">
        <f t="shared" si="95"/>
        <v>3</v>
      </c>
      <c r="T94">
        <v>1172665437001.4907</v>
      </c>
      <c r="U94">
        <f t="shared" si="98"/>
        <v>505782083580.8717</v>
      </c>
      <c r="V94">
        <v>3.1051841694763103</v>
      </c>
      <c r="W94">
        <f t="shared" si="96"/>
        <v>15705465191.400667</v>
      </c>
      <c r="X94" s="33">
        <f t="shared" si="99"/>
        <v>7</v>
      </c>
      <c r="Y94" s="33">
        <f t="shared" si="100"/>
        <v>98676050360.513748</v>
      </c>
      <c r="Z94" s="33">
        <f t="shared" si="97"/>
        <v>407106033220.35797</v>
      </c>
      <c r="AA94">
        <v>54.352923490590143</v>
      </c>
      <c r="AB94">
        <f t="shared" si="101"/>
        <v>185917415544.0455</v>
      </c>
      <c r="AC94">
        <f t="shared" si="102"/>
        <v>5</v>
      </c>
      <c r="AD94">
        <v>34.910109015400067</v>
      </c>
      <c r="AE94">
        <f t="shared" si="103"/>
        <v>199020182285.37158</v>
      </c>
      <c r="AF94">
        <f t="shared" si="104"/>
        <v>9</v>
      </c>
      <c r="AG94" s="42">
        <f t="shared" si="105"/>
        <v>7</v>
      </c>
      <c r="AH94">
        <f t="shared" si="106"/>
        <v>9</v>
      </c>
      <c r="AI94">
        <f t="shared" si="107"/>
        <v>5</v>
      </c>
      <c r="AJ94" s="43">
        <f t="shared" si="108"/>
        <v>21</v>
      </c>
      <c r="AK94" s="42">
        <f t="shared" si="109"/>
        <v>7</v>
      </c>
      <c r="AL94">
        <f t="shared" si="110"/>
        <v>7</v>
      </c>
      <c r="AM94">
        <f t="shared" si="111"/>
        <v>4</v>
      </c>
      <c r="AN94" s="43">
        <f t="shared" si="112"/>
        <v>18</v>
      </c>
    </row>
    <row r="95" spans="2:40" x14ac:dyDescent="0.25">
      <c r="B95" s="52" t="s">
        <v>314</v>
      </c>
      <c r="C95">
        <v>51101454718.187302</v>
      </c>
      <c r="D95">
        <v>2.0011992218027199</v>
      </c>
      <c r="E95">
        <f t="shared" si="84"/>
        <v>1022641914.1502336</v>
      </c>
      <c r="F95" s="33">
        <f t="shared" si="85"/>
        <v>0</v>
      </c>
      <c r="G95" s="33">
        <f t="shared" si="86"/>
        <v>0</v>
      </c>
      <c r="H95" s="33">
        <f t="shared" si="87"/>
        <v>51101454718.187302</v>
      </c>
      <c r="I95">
        <v>40.254444680129822</v>
      </c>
      <c r="J95">
        <f t="shared" si="88"/>
        <v>30888834134.615261</v>
      </c>
      <c r="K95">
        <f t="shared" si="89"/>
        <v>1</v>
      </c>
      <c r="L95">
        <v>9.6922611358612798</v>
      </c>
      <c r="M95">
        <f t="shared" si="90"/>
        <v>12395428173.375366</v>
      </c>
      <c r="N95">
        <f t="shared" si="91"/>
        <v>1</v>
      </c>
      <c r="O95" s="42">
        <f t="shared" si="92"/>
        <v>0</v>
      </c>
      <c r="P95">
        <f t="shared" si="93"/>
        <v>1</v>
      </c>
      <c r="Q95">
        <f t="shared" si="94"/>
        <v>1</v>
      </c>
      <c r="R95" s="43">
        <f t="shared" si="95"/>
        <v>2</v>
      </c>
      <c r="T95">
        <v>412027987017.23535</v>
      </c>
      <c r="U95">
        <f t="shared" si="98"/>
        <v>197384978258.99146</v>
      </c>
      <c r="V95">
        <v>3.8620320191056496</v>
      </c>
      <c r="W95">
        <f t="shared" si="96"/>
        <v>7623071061.2669754</v>
      </c>
      <c r="X95" s="33">
        <f t="shared" si="99"/>
        <v>3</v>
      </c>
      <c r="Y95" s="33">
        <f t="shared" si="100"/>
        <v>42289735868.791611</v>
      </c>
      <c r="Z95" s="33">
        <f t="shared" si="97"/>
        <v>155095242390.19983</v>
      </c>
      <c r="AA95">
        <v>47.89909851168224</v>
      </c>
      <c r="AB95">
        <f t="shared" si="101"/>
        <v>57354878507.697845</v>
      </c>
      <c r="AC95">
        <f t="shared" si="102"/>
        <v>2</v>
      </c>
      <c r="AD95">
        <v>49.245065427367209</v>
      </c>
      <c r="AE95">
        <f t="shared" si="103"/>
        <v>98277588808.253403</v>
      </c>
      <c r="AF95">
        <f t="shared" si="104"/>
        <v>4</v>
      </c>
      <c r="AG95" s="42">
        <f t="shared" si="105"/>
        <v>3</v>
      </c>
      <c r="AH95">
        <f t="shared" si="106"/>
        <v>4</v>
      </c>
      <c r="AI95">
        <f t="shared" si="107"/>
        <v>2</v>
      </c>
      <c r="AJ95" s="43">
        <f t="shared" si="108"/>
        <v>9</v>
      </c>
      <c r="AK95" s="42">
        <f t="shared" si="109"/>
        <v>3</v>
      </c>
      <c r="AL95">
        <f t="shared" si="110"/>
        <v>3</v>
      </c>
      <c r="AM95">
        <f t="shared" si="111"/>
        <v>1</v>
      </c>
      <c r="AN95" s="43">
        <f t="shared" si="112"/>
        <v>7</v>
      </c>
    </row>
    <row r="96" spans="2:40" x14ac:dyDescent="0.25">
      <c r="B96" s="52" t="s">
        <v>140</v>
      </c>
      <c r="C96">
        <v>49408778878.854202</v>
      </c>
      <c r="D96">
        <v>0</v>
      </c>
      <c r="E96">
        <f t="shared" si="84"/>
        <v>0</v>
      </c>
      <c r="F96" s="33">
        <f t="shared" si="85"/>
        <v>0</v>
      </c>
      <c r="G96" s="33">
        <f t="shared" si="86"/>
        <v>0</v>
      </c>
      <c r="H96" s="33">
        <f t="shared" si="87"/>
        <v>49408778878.854202</v>
      </c>
      <c r="I96">
        <v>55.695932365849721</v>
      </c>
      <c r="J96">
        <f t="shared" si="88"/>
        <v>25402392281.547474</v>
      </c>
      <c r="K96">
        <f t="shared" si="89"/>
        <v>1</v>
      </c>
      <c r="L96">
        <v>25.55236039971598</v>
      </c>
      <c r="M96">
        <f t="shared" si="90"/>
        <v>19423653129.321957</v>
      </c>
      <c r="N96">
        <f t="shared" si="91"/>
        <v>1</v>
      </c>
      <c r="O96" s="42">
        <f t="shared" si="92"/>
        <v>0</v>
      </c>
      <c r="P96">
        <f t="shared" si="93"/>
        <v>1</v>
      </c>
      <c r="Q96">
        <f t="shared" si="94"/>
        <v>1</v>
      </c>
      <c r="R96" s="43">
        <f t="shared" si="95"/>
        <v>2</v>
      </c>
      <c r="T96">
        <v>375223945415.69763</v>
      </c>
      <c r="U96">
        <f t="shared" si="98"/>
        <v>181461665876.23685</v>
      </c>
      <c r="V96">
        <v>0.30747397588866998</v>
      </c>
      <c r="W96">
        <f t="shared" si="96"/>
        <v>557947398.78347933</v>
      </c>
      <c r="X96" s="33">
        <f t="shared" si="99"/>
        <v>0</v>
      </c>
      <c r="Y96" s="33">
        <f t="shared" si="100"/>
        <v>0</v>
      </c>
      <c r="Z96" s="33">
        <f t="shared" si="97"/>
        <v>181461665876.23685</v>
      </c>
      <c r="AA96">
        <v>56.380654627240858</v>
      </c>
      <c r="AB96">
        <f t="shared" si="101"/>
        <v>83282025921.913651</v>
      </c>
      <c r="AC96">
        <f t="shared" si="102"/>
        <v>2</v>
      </c>
      <c r="AD96">
        <v>35.754419525294843</v>
      </c>
      <c r="AE96">
        <f t="shared" si="103"/>
        <v>88023705808.77327</v>
      </c>
      <c r="AF96">
        <f t="shared" si="104"/>
        <v>4</v>
      </c>
      <c r="AG96" s="42">
        <f t="shared" si="105"/>
        <v>0</v>
      </c>
      <c r="AH96">
        <f t="shared" si="106"/>
        <v>4</v>
      </c>
      <c r="AI96">
        <f t="shared" si="107"/>
        <v>2</v>
      </c>
      <c r="AJ96" s="43">
        <f t="shared" si="108"/>
        <v>6</v>
      </c>
      <c r="AK96" s="42">
        <f t="shared" si="109"/>
        <v>0</v>
      </c>
      <c r="AL96">
        <f t="shared" si="110"/>
        <v>3</v>
      </c>
      <c r="AM96">
        <f t="shared" si="111"/>
        <v>1</v>
      </c>
      <c r="AN96" s="43">
        <f t="shared" si="112"/>
        <v>4</v>
      </c>
    </row>
    <row r="97" spans="2:40" x14ac:dyDescent="0.25">
      <c r="B97" s="52" t="s">
        <v>274</v>
      </c>
      <c r="C97">
        <v>48611788254.636597</v>
      </c>
      <c r="D97">
        <v>1.2166999904796301</v>
      </c>
      <c r="E97">
        <f t="shared" si="84"/>
        <v>591459623.06614137</v>
      </c>
      <c r="F97" s="33">
        <f t="shared" si="85"/>
        <v>0</v>
      </c>
      <c r="G97" s="33">
        <f t="shared" si="86"/>
        <v>0</v>
      </c>
      <c r="H97" s="33">
        <f t="shared" si="87"/>
        <v>48611788254.636597</v>
      </c>
      <c r="I97">
        <v>56.9388472596318</v>
      </c>
      <c r="J97">
        <f t="shared" si="88"/>
        <v>24928720498.643127</v>
      </c>
      <c r="K97">
        <f t="shared" si="89"/>
        <v>1</v>
      </c>
      <c r="L97">
        <v>26.335558659004484</v>
      </c>
      <c r="M97">
        <f t="shared" si="90"/>
        <v>19216867820.55719</v>
      </c>
      <c r="N97">
        <f t="shared" si="91"/>
        <v>1</v>
      </c>
      <c r="O97" s="42">
        <f t="shared" si="92"/>
        <v>0</v>
      </c>
      <c r="P97">
        <f t="shared" si="93"/>
        <v>1</v>
      </c>
      <c r="Q97">
        <f t="shared" si="94"/>
        <v>1</v>
      </c>
      <c r="R97" s="43">
        <f t="shared" si="95"/>
        <v>2</v>
      </c>
      <c r="T97">
        <v>340018130214.19543</v>
      </c>
      <c r="U97">
        <f t="shared" si="98"/>
        <v>166718778650.84579</v>
      </c>
      <c r="V97">
        <v>5.5285063789662399</v>
      </c>
      <c r="W97">
        <f t="shared" si="96"/>
        <v>9217058312.646616</v>
      </c>
      <c r="X97" s="33">
        <f t="shared" si="99"/>
        <v>4</v>
      </c>
      <c r="Y97" s="33">
        <f t="shared" si="100"/>
        <v>56386314491.722145</v>
      </c>
      <c r="Z97" s="33">
        <f t="shared" si="97"/>
        <v>110332464159.12366</v>
      </c>
      <c r="AA97">
        <v>69.674009236787697</v>
      </c>
      <c r="AB97">
        <f t="shared" si="101"/>
        <v>64724976179.897003</v>
      </c>
      <c r="AC97">
        <f t="shared" si="102"/>
        <v>2</v>
      </c>
      <c r="AD97">
        <v>19.402560357933197</v>
      </c>
      <c r="AE97">
        <f t="shared" si="103"/>
        <v>30040619899.076241</v>
      </c>
      <c r="AF97">
        <f t="shared" si="104"/>
        <v>1</v>
      </c>
      <c r="AG97" s="42">
        <f t="shared" si="105"/>
        <v>4</v>
      </c>
      <c r="AH97">
        <f t="shared" si="106"/>
        <v>1</v>
      </c>
      <c r="AI97">
        <f t="shared" si="107"/>
        <v>2</v>
      </c>
      <c r="AJ97" s="43">
        <f t="shared" si="108"/>
        <v>7</v>
      </c>
      <c r="AK97" s="42">
        <f t="shared" si="109"/>
        <v>4</v>
      </c>
      <c r="AL97">
        <f t="shared" si="110"/>
        <v>0</v>
      </c>
      <c r="AM97">
        <f t="shared" si="111"/>
        <v>1</v>
      </c>
      <c r="AN97" s="43">
        <f t="shared" si="112"/>
        <v>5</v>
      </c>
    </row>
    <row r="98" spans="2:40" x14ac:dyDescent="0.25">
      <c r="B98" s="52" t="s">
        <v>175</v>
      </c>
      <c r="C98">
        <v>48196209693.787949</v>
      </c>
      <c r="D98">
        <v>7.6138439057772596</v>
      </c>
      <c r="E98">
        <f t="shared" si="84"/>
        <v>3669584174.5861025</v>
      </c>
      <c r="F98" s="33">
        <f t="shared" si="85"/>
        <v>2</v>
      </c>
      <c r="G98" s="33">
        <f t="shared" si="86"/>
        <v>28193157245.861073</v>
      </c>
      <c r="H98" s="33">
        <f t="shared" si="87"/>
        <v>20003052447.926876</v>
      </c>
      <c r="I98">
        <v>37.447992781030521</v>
      </c>
      <c r="J98">
        <f t="shared" si="88"/>
        <v>11498635526.426598</v>
      </c>
      <c r="K98">
        <f t="shared" si="89"/>
        <v>0</v>
      </c>
      <c r="L98">
        <v>11.410467117123698</v>
      </c>
      <c r="M98">
        <f t="shared" si="90"/>
        <v>5839423015.8642626</v>
      </c>
      <c r="N98">
        <f t="shared" si="91"/>
        <v>0</v>
      </c>
      <c r="O98" s="42">
        <f t="shared" si="92"/>
        <v>2</v>
      </c>
      <c r="P98">
        <f t="shared" si="93"/>
        <v>0</v>
      </c>
      <c r="Q98">
        <f t="shared" si="94"/>
        <v>0</v>
      </c>
      <c r="R98" s="43">
        <f t="shared" si="95"/>
        <v>2</v>
      </c>
      <c r="T98">
        <v>2525222226584.5962</v>
      </c>
      <c r="U98">
        <f t="shared" si="98"/>
        <v>1052134854339.6324</v>
      </c>
      <c r="V98">
        <v>1.36460876766366</v>
      </c>
      <c r="W98">
        <f t="shared" si="96"/>
        <v>14357524469.963903</v>
      </c>
      <c r="X98" s="33">
        <f t="shared" si="99"/>
        <v>7</v>
      </c>
      <c r="Y98" s="33">
        <f t="shared" si="100"/>
        <v>98676050360.513748</v>
      </c>
      <c r="Z98" s="33">
        <f t="shared" si="97"/>
        <v>953458803979.11865</v>
      </c>
      <c r="AA98">
        <v>66.431059716474692</v>
      </c>
      <c r="AB98">
        <f t="shared" si="101"/>
        <v>541475731646.88007</v>
      </c>
      <c r="AC98">
        <f t="shared" si="102"/>
        <v>16</v>
      </c>
      <c r="AD98">
        <v>21.300405022985238</v>
      </c>
      <c r="AE98">
        <f t="shared" si="103"/>
        <v>289363952229.09814</v>
      </c>
      <c r="AF98">
        <f t="shared" si="104"/>
        <v>13</v>
      </c>
      <c r="AG98" s="42">
        <f t="shared" si="105"/>
        <v>7</v>
      </c>
      <c r="AH98">
        <f t="shared" si="106"/>
        <v>13</v>
      </c>
      <c r="AI98">
        <f t="shared" si="107"/>
        <v>16</v>
      </c>
      <c r="AJ98" s="43">
        <f t="shared" si="108"/>
        <v>36</v>
      </c>
      <c r="AK98" s="42">
        <f t="shared" si="109"/>
        <v>5</v>
      </c>
      <c r="AL98">
        <f t="shared" si="110"/>
        <v>13</v>
      </c>
      <c r="AM98">
        <f t="shared" si="111"/>
        <v>16</v>
      </c>
      <c r="AN98" s="43">
        <f t="shared" si="112"/>
        <v>34</v>
      </c>
    </row>
    <row r="99" spans="2:40" x14ac:dyDescent="0.25">
      <c r="B99" s="52" t="s">
        <v>24</v>
      </c>
      <c r="C99">
        <v>45875932293.41539</v>
      </c>
      <c r="D99">
        <v>1.4872640120632099</v>
      </c>
      <c r="E99">
        <f t="shared" si="84"/>
        <v>682296231.19845152</v>
      </c>
      <c r="F99" s="33">
        <f t="shared" si="85"/>
        <v>0</v>
      </c>
      <c r="G99" s="33">
        <f t="shared" si="86"/>
        <v>0</v>
      </c>
      <c r="H99" s="33">
        <f t="shared" si="87"/>
        <v>45875932293.41539</v>
      </c>
      <c r="I99">
        <v>49.082127701205771</v>
      </c>
      <c r="J99">
        <f t="shared" si="88"/>
        <v>24730403339.663052</v>
      </c>
      <c r="K99">
        <f t="shared" si="89"/>
        <v>1</v>
      </c>
      <c r="L99">
        <v>19.204921734801207</v>
      </c>
      <c r="M99">
        <f t="shared" si="90"/>
        <v>16127576467.330816</v>
      </c>
      <c r="N99">
        <f t="shared" si="91"/>
        <v>1</v>
      </c>
      <c r="O99" s="42">
        <f t="shared" si="92"/>
        <v>0</v>
      </c>
      <c r="P99">
        <f t="shared" si="93"/>
        <v>1</v>
      </c>
      <c r="Q99">
        <f t="shared" si="94"/>
        <v>1</v>
      </c>
      <c r="R99" s="43">
        <f t="shared" si="95"/>
        <v>2</v>
      </c>
      <c r="T99">
        <v>28035430606.17942</v>
      </c>
      <c r="U99">
        <f t="shared" si="98"/>
        <v>38645176959.578651</v>
      </c>
      <c r="V99">
        <v>0.9722643141343259</v>
      </c>
      <c r="W99">
        <f t="shared" si="96"/>
        <v>375733264.71204394</v>
      </c>
      <c r="X99" s="33">
        <f t="shared" si="99"/>
        <v>0</v>
      </c>
      <c r="Y99" s="33">
        <f t="shared" si="100"/>
        <v>0</v>
      </c>
      <c r="Z99" s="33">
        <f t="shared" si="97"/>
        <v>38645176959.578651</v>
      </c>
      <c r="AA99">
        <v>59.777820704855579</v>
      </c>
      <c r="AB99">
        <f t="shared" si="101"/>
        <v>21873369876.064461</v>
      </c>
      <c r="AC99">
        <f t="shared" si="102"/>
        <v>1</v>
      </c>
      <c r="AD99">
        <v>19.432349212481643</v>
      </c>
      <c r="AE99">
        <f t="shared" si="103"/>
        <v>11850854739.365879</v>
      </c>
      <c r="AF99">
        <f t="shared" si="104"/>
        <v>1</v>
      </c>
      <c r="AG99" s="42">
        <f t="shared" si="105"/>
        <v>0</v>
      </c>
      <c r="AH99">
        <f t="shared" si="106"/>
        <v>1</v>
      </c>
      <c r="AI99">
        <f t="shared" si="107"/>
        <v>1</v>
      </c>
      <c r="AJ99" s="43">
        <f t="shared" si="108"/>
        <v>2</v>
      </c>
      <c r="AK99" s="42">
        <f t="shared" si="109"/>
        <v>0</v>
      </c>
      <c r="AL99">
        <f t="shared" si="110"/>
        <v>0</v>
      </c>
      <c r="AM99">
        <f t="shared" si="111"/>
        <v>0</v>
      </c>
      <c r="AN99" s="43">
        <f t="shared" si="112"/>
        <v>0</v>
      </c>
    </row>
    <row r="100" spans="2:40" x14ac:dyDescent="0.25">
      <c r="B100" s="52" t="s">
        <v>96</v>
      </c>
      <c r="C100">
        <v>45589360527.676208</v>
      </c>
      <c r="D100">
        <v>2.0629712007857002</v>
      </c>
      <c r="E100">
        <f t="shared" si="84"/>
        <v>940495378.30832386</v>
      </c>
      <c r="F100" s="33">
        <f t="shared" si="85"/>
        <v>0</v>
      </c>
      <c r="G100" s="33">
        <f t="shared" si="86"/>
        <v>0</v>
      </c>
      <c r="H100" s="33">
        <f t="shared" si="87"/>
        <v>45589360527.676208</v>
      </c>
      <c r="I100">
        <v>52.161818987541565</v>
      </c>
      <c r="J100">
        <f t="shared" si="88"/>
        <v>22894719891.700104</v>
      </c>
      <c r="K100">
        <f t="shared" si="89"/>
        <v>1</v>
      </c>
      <c r="L100">
        <v>25.739023963954121</v>
      </c>
      <c r="M100">
        <f t="shared" si="90"/>
        <v>18828834173.428421</v>
      </c>
      <c r="N100">
        <f t="shared" si="91"/>
        <v>1</v>
      </c>
      <c r="O100" s="42">
        <f t="shared" si="92"/>
        <v>0</v>
      </c>
      <c r="P100">
        <f t="shared" si="93"/>
        <v>1</v>
      </c>
      <c r="Q100">
        <f t="shared" si="94"/>
        <v>1</v>
      </c>
      <c r="R100" s="43">
        <f t="shared" si="95"/>
        <v>2</v>
      </c>
      <c r="T100">
        <v>5210072229467.9063</v>
      </c>
      <c r="U100">
        <f t="shared" si="98"/>
        <v>2138754267309.1516</v>
      </c>
      <c r="V100">
        <v>0.93330611006455599</v>
      </c>
      <c r="W100">
        <f t="shared" si="96"/>
        <v>19961124256.062737</v>
      </c>
      <c r="X100" s="33">
        <f t="shared" si="99"/>
        <v>9</v>
      </c>
      <c r="Y100" s="33">
        <f t="shared" si="100"/>
        <v>126869207606.37483</v>
      </c>
      <c r="Z100" s="33">
        <f t="shared" si="97"/>
        <v>2011885059702.7769</v>
      </c>
      <c r="AA100">
        <v>68.980911064973014</v>
      </c>
      <c r="AB100">
        <f t="shared" si="101"/>
        <v>1060552444759.5281</v>
      </c>
      <c r="AC100">
        <f t="shared" si="102"/>
        <v>31</v>
      </c>
      <c r="AD100">
        <v>29.162512955731241</v>
      </c>
      <c r="AE100">
        <f t="shared" si="103"/>
        <v>747268916695.92432</v>
      </c>
      <c r="AF100">
        <f t="shared" si="104"/>
        <v>33</v>
      </c>
      <c r="AG100" s="42">
        <f t="shared" si="105"/>
        <v>9</v>
      </c>
      <c r="AH100">
        <f t="shared" si="106"/>
        <v>33</v>
      </c>
      <c r="AI100">
        <f t="shared" si="107"/>
        <v>31</v>
      </c>
      <c r="AJ100" s="43">
        <f t="shared" si="108"/>
        <v>73</v>
      </c>
      <c r="AK100" s="42">
        <f t="shared" si="109"/>
        <v>9</v>
      </c>
      <c r="AL100">
        <f t="shared" si="110"/>
        <v>32</v>
      </c>
      <c r="AM100">
        <f t="shared" si="111"/>
        <v>30</v>
      </c>
      <c r="AN100" s="43">
        <f t="shared" si="112"/>
        <v>71</v>
      </c>
    </row>
    <row r="101" spans="2:40" x14ac:dyDescent="0.25">
      <c r="B101" s="52" t="s">
        <v>348</v>
      </c>
      <c r="C101">
        <v>45399831806.588089</v>
      </c>
      <c r="D101">
        <v>1.24493945384649</v>
      </c>
      <c r="E101">
        <f t="shared" si="84"/>
        <v>565200418.14016283</v>
      </c>
      <c r="F101" s="33">
        <f t="shared" si="85"/>
        <v>0</v>
      </c>
      <c r="G101" s="33">
        <f t="shared" si="86"/>
        <v>0</v>
      </c>
      <c r="H101" s="33">
        <f t="shared" si="87"/>
        <v>45399831806.588089</v>
      </c>
      <c r="I101">
        <v>44.90751311701046</v>
      </c>
      <c r="J101">
        <f t="shared" si="88"/>
        <v>19001805376.990189</v>
      </c>
      <c r="K101">
        <f t="shared" si="89"/>
        <v>1</v>
      </c>
      <c r="L101">
        <v>35.563532998688679</v>
      </c>
      <c r="M101">
        <f t="shared" si="90"/>
        <v>25080114129.918129</v>
      </c>
      <c r="N101">
        <f t="shared" si="91"/>
        <v>1</v>
      </c>
      <c r="O101" s="42">
        <f t="shared" si="92"/>
        <v>0</v>
      </c>
      <c r="P101">
        <f t="shared" si="93"/>
        <v>1</v>
      </c>
      <c r="Q101">
        <f t="shared" si="94"/>
        <v>1</v>
      </c>
      <c r="R101" s="43">
        <f t="shared" si="95"/>
        <v>2</v>
      </c>
      <c r="T101">
        <v>97893384071.248093</v>
      </c>
      <c r="U101">
        <f t="shared" si="98"/>
        <v>66675468539.454788</v>
      </c>
      <c r="V101">
        <v>4.8410286874756698</v>
      </c>
      <c r="W101">
        <f t="shared" si="96"/>
        <v>3227778559.5038214</v>
      </c>
      <c r="X101" s="33">
        <f t="shared" si="99"/>
        <v>1</v>
      </c>
      <c r="Y101" s="33">
        <f t="shared" si="100"/>
        <v>14096578622.930536</v>
      </c>
      <c r="Z101" s="33">
        <f t="shared" si="97"/>
        <v>52578889916.524254</v>
      </c>
      <c r="AA101">
        <v>60.607638206623115</v>
      </c>
      <c r="AB101">
        <f t="shared" si="101"/>
        <v>28048098945.399548</v>
      </c>
      <c r="AC101">
        <f t="shared" si="102"/>
        <v>1</v>
      </c>
      <c r="AD101">
        <v>24.603546967726633</v>
      </c>
      <c r="AE101">
        <f t="shared" si="103"/>
        <v>18976780819.989403</v>
      </c>
      <c r="AF101">
        <f t="shared" si="104"/>
        <v>1</v>
      </c>
      <c r="AG101" s="42">
        <f t="shared" si="105"/>
        <v>1</v>
      </c>
      <c r="AH101">
        <f t="shared" si="106"/>
        <v>1</v>
      </c>
      <c r="AI101">
        <f t="shared" si="107"/>
        <v>1</v>
      </c>
      <c r="AJ101" s="43">
        <f t="shared" si="108"/>
        <v>3</v>
      </c>
      <c r="AK101" s="42">
        <f t="shared" si="109"/>
        <v>1</v>
      </c>
      <c r="AL101">
        <f t="shared" si="110"/>
        <v>0</v>
      </c>
      <c r="AM101">
        <f t="shared" si="111"/>
        <v>0</v>
      </c>
      <c r="AN101" s="43">
        <f t="shared" si="112"/>
        <v>1</v>
      </c>
    </row>
    <row r="102" spans="2:40" x14ac:dyDescent="0.25">
      <c r="B102" s="52" t="s">
        <v>242</v>
      </c>
      <c r="C102">
        <v>44779454819.841171</v>
      </c>
      <c r="D102">
        <v>6.2565564256482604</v>
      </c>
      <c r="E102">
        <f t="shared" si="84"/>
        <v>2801651857.9010324</v>
      </c>
      <c r="F102" s="33">
        <f t="shared" si="85"/>
        <v>1</v>
      </c>
      <c r="G102" s="33">
        <f t="shared" si="86"/>
        <v>14096578622.930536</v>
      </c>
      <c r="H102" s="33">
        <f t="shared" si="87"/>
        <v>30682876196.910637</v>
      </c>
      <c r="I102">
        <v>63.811564768438409</v>
      </c>
      <c r="J102">
        <f t="shared" si="88"/>
        <v>17123210700.173944</v>
      </c>
      <c r="K102">
        <f t="shared" si="89"/>
        <v>0</v>
      </c>
      <c r="L102">
        <v>21.945819287808604</v>
      </c>
      <c r="M102">
        <f t="shared" si="90"/>
        <v>9814910745.8483887</v>
      </c>
      <c r="N102">
        <f t="shared" si="91"/>
        <v>0</v>
      </c>
      <c r="O102" s="42">
        <f t="shared" si="92"/>
        <v>1</v>
      </c>
      <c r="P102">
        <f t="shared" si="93"/>
        <v>0</v>
      </c>
      <c r="Q102">
        <f t="shared" si="94"/>
        <v>0</v>
      </c>
      <c r="R102" s="43">
        <f t="shared" si="95"/>
        <v>1</v>
      </c>
      <c r="T102">
        <v>448472613650.92255</v>
      </c>
      <c r="U102">
        <f t="shared" si="98"/>
        <v>208396292094.07843</v>
      </c>
      <c r="V102">
        <v>0.87050737374347698</v>
      </c>
      <c r="W102">
        <f t="shared" si="96"/>
        <v>1814105089.2869473</v>
      </c>
      <c r="X102" s="33">
        <f t="shared" si="99"/>
        <v>1</v>
      </c>
      <c r="Y102" s="33">
        <f t="shared" si="100"/>
        <v>14096578622.930536</v>
      </c>
      <c r="Z102" s="33">
        <f t="shared" si="97"/>
        <v>194299713471.14789</v>
      </c>
      <c r="AA102">
        <v>57.304415099355033</v>
      </c>
      <c r="AB102">
        <f t="shared" si="101"/>
        <v>93168660930.915009</v>
      </c>
      <c r="AC102">
        <f t="shared" si="102"/>
        <v>3</v>
      </c>
      <c r="AD102">
        <v>32.325225301072805</v>
      </c>
      <c r="AE102">
        <f t="shared" si="103"/>
        <v>87593540287.409836</v>
      </c>
      <c r="AF102">
        <f t="shared" si="104"/>
        <v>4</v>
      </c>
      <c r="AG102" s="42">
        <f t="shared" si="105"/>
        <v>1</v>
      </c>
      <c r="AH102">
        <f t="shared" si="106"/>
        <v>4</v>
      </c>
      <c r="AI102">
        <f t="shared" si="107"/>
        <v>3</v>
      </c>
      <c r="AJ102" s="43">
        <f t="shared" si="108"/>
        <v>8</v>
      </c>
      <c r="AK102" s="42">
        <f t="shared" si="109"/>
        <v>0</v>
      </c>
      <c r="AL102">
        <f t="shared" si="110"/>
        <v>4</v>
      </c>
      <c r="AM102">
        <f t="shared" si="111"/>
        <v>3</v>
      </c>
      <c r="AN102" s="43">
        <f t="shared" si="112"/>
        <v>7</v>
      </c>
    </row>
    <row r="103" spans="2:40" x14ac:dyDescent="0.25">
      <c r="B103" s="52" t="s">
        <v>450</v>
      </c>
      <c r="C103">
        <v>44139547096.639839</v>
      </c>
      <c r="D103">
        <v>2.43597728787045</v>
      </c>
      <c r="E103">
        <f t="shared" si="84"/>
        <v>1075229342.2430272</v>
      </c>
      <c r="F103" s="33">
        <f t="shared" si="85"/>
        <v>0</v>
      </c>
      <c r="G103" s="33">
        <f t="shared" si="86"/>
        <v>0</v>
      </c>
      <c r="H103" s="33">
        <f t="shared" si="87"/>
        <v>44139547096.639839</v>
      </c>
      <c r="I103">
        <v>65.322256237473553</v>
      </c>
      <c r="J103">
        <f t="shared" si="88"/>
        <v>24751447564.683716</v>
      </c>
      <c r="K103">
        <f t="shared" si="89"/>
        <v>1</v>
      </c>
      <c r="L103">
        <v>22.04520372979918</v>
      </c>
      <c r="M103">
        <f t="shared" si="90"/>
        <v>13922021262.993607</v>
      </c>
      <c r="N103">
        <f t="shared" si="91"/>
        <v>1</v>
      </c>
      <c r="O103" s="42">
        <f t="shared" si="92"/>
        <v>0</v>
      </c>
      <c r="P103">
        <f t="shared" si="93"/>
        <v>1</v>
      </c>
      <c r="Q103">
        <f t="shared" si="94"/>
        <v>1</v>
      </c>
      <c r="R103" s="43">
        <f t="shared" si="95"/>
        <v>2</v>
      </c>
      <c r="T103">
        <v>203206547190.57095</v>
      </c>
      <c r="U103">
        <f t="shared" si="98"/>
        <v>108609402234.71011</v>
      </c>
      <c r="V103">
        <v>1.28102938901278</v>
      </c>
      <c r="W103">
        <f t="shared" si="96"/>
        <v>1391318361.8577397</v>
      </c>
      <c r="X103" s="33">
        <f t="shared" si="99"/>
        <v>1</v>
      </c>
      <c r="Y103" s="33">
        <f t="shared" si="100"/>
        <v>14096578622.930536</v>
      </c>
      <c r="Z103" s="33">
        <f t="shared" si="97"/>
        <v>94512823611.779572</v>
      </c>
      <c r="AA103">
        <v>42.328741057474758</v>
      </c>
      <c r="AB103">
        <f t="shared" si="101"/>
        <v>50753538224.524048</v>
      </c>
      <c r="AC103">
        <f t="shared" si="102"/>
        <v>1</v>
      </c>
      <c r="AD103">
        <v>16.789435387326002</v>
      </c>
      <c r="AE103">
        <f t="shared" si="103"/>
        <v>33551799140.517712</v>
      </c>
      <c r="AF103">
        <f t="shared" si="104"/>
        <v>1</v>
      </c>
      <c r="AG103" s="42">
        <f t="shared" si="105"/>
        <v>1</v>
      </c>
      <c r="AH103">
        <f t="shared" si="106"/>
        <v>1</v>
      </c>
      <c r="AI103">
        <f t="shared" si="107"/>
        <v>1</v>
      </c>
      <c r="AJ103" s="43">
        <f t="shared" si="108"/>
        <v>3</v>
      </c>
      <c r="AK103" s="42">
        <f t="shared" si="109"/>
        <v>1</v>
      </c>
      <c r="AL103">
        <f t="shared" si="110"/>
        <v>0</v>
      </c>
      <c r="AM103">
        <f t="shared" si="111"/>
        <v>0</v>
      </c>
      <c r="AN103" s="43">
        <f t="shared" si="112"/>
        <v>1</v>
      </c>
    </row>
    <row r="104" spans="2:40" x14ac:dyDescent="0.25">
      <c r="B104" s="52" t="s">
        <v>344</v>
      </c>
      <c r="C104">
        <v>43971701074.589752</v>
      </c>
      <c r="D104">
        <v>0</v>
      </c>
      <c r="E104">
        <f t="shared" si="84"/>
        <v>0</v>
      </c>
      <c r="F104" s="33">
        <f t="shared" si="85"/>
        <v>0</v>
      </c>
      <c r="G104" s="33">
        <f t="shared" si="86"/>
        <v>0</v>
      </c>
      <c r="H104" s="33">
        <f t="shared" si="87"/>
        <v>43971701074.589752</v>
      </c>
      <c r="I104">
        <v>69.021533039962634</v>
      </c>
      <c r="J104">
        <f t="shared" si="88"/>
        <v>25132492460.700161</v>
      </c>
      <c r="K104">
        <f t="shared" si="89"/>
        <v>1</v>
      </c>
      <c r="L104">
        <v>21.548300710778467</v>
      </c>
      <c r="M104">
        <f t="shared" si="90"/>
        <v>13077138908.736919</v>
      </c>
      <c r="N104">
        <f t="shared" si="91"/>
        <v>1</v>
      </c>
      <c r="O104" s="42">
        <f t="shared" si="92"/>
        <v>0</v>
      </c>
      <c r="P104">
        <f t="shared" si="93"/>
        <v>1</v>
      </c>
      <c r="Q104">
        <f t="shared" si="94"/>
        <v>1</v>
      </c>
      <c r="R104" s="43">
        <f t="shared" si="95"/>
        <v>2</v>
      </c>
      <c r="T104">
        <v>255409849.76733696</v>
      </c>
      <c r="U104">
        <f t="shared" si="98"/>
        <v>26253488241.169228</v>
      </c>
      <c r="V104">
        <v>0</v>
      </c>
      <c r="W104">
        <f t="shared" si="96"/>
        <v>0</v>
      </c>
      <c r="X104" s="33">
        <f t="shared" si="99"/>
        <v>0</v>
      </c>
      <c r="Y104" s="33">
        <f t="shared" si="100"/>
        <v>0</v>
      </c>
      <c r="Z104" s="33">
        <f t="shared" si="97"/>
        <v>26253488241.169228</v>
      </c>
      <c r="AA104">
        <v>63.306214652272487</v>
      </c>
      <c r="AB104">
        <f t="shared" si="101"/>
        <v>16446328035.025757</v>
      </c>
      <c r="AC104">
        <f t="shared" si="102"/>
        <v>0</v>
      </c>
      <c r="AD104">
        <v>12.486188297497932</v>
      </c>
      <c r="AE104">
        <f t="shared" si="103"/>
        <v>5406313576.4186077</v>
      </c>
      <c r="AF104">
        <f t="shared" si="104"/>
        <v>0</v>
      </c>
      <c r="AG104" s="42">
        <f t="shared" si="105"/>
        <v>0</v>
      </c>
      <c r="AH104">
        <f t="shared" si="106"/>
        <v>0</v>
      </c>
      <c r="AI104">
        <f t="shared" si="107"/>
        <v>0</v>
      </c>
      <c r="AJ104" s="43">
        <f t="shared" si="108"/>
        <v>0</v>
      </c>
      <c r="AK104" s="42">
        <f t="shared" si="109"/>
        <v>0</v>
      </c>
      <c r="AL104">
        <f t="shared" si="110"/>
        <v>-1</v>
      </c>
      <c r="AM104">
        <f t="shared" si="111"/>
        <v>-1</v>
      </c>
      <c r="AN104" s="43">
        <f t="shared" si="112"/>
        <v>-2</v>
      </c>
    </row>
    <row r="105" spans="2:40" x14ac:dyDescent="0.25">
      <c r="B105" s="52" t="s">
        <v>320</v>
      </c>
      <c r="C105">
        <v>43354426157.020454</v>
      </c>
      <c r="D105">
        <v>0.96215031832363596</v>
      </c>
      <c r="E105">
        <f t="shared" si="84"/>
        <v>417134749.27715802</v>
      </c>
      <c r="F105" s="33">
        <f t="shared" si="85"/>
        <v>0</v>
      </c>
      <c r="G105" s="33">
        <f t="shared" si="86"/>
        <v>0</v>
      </c>
      <c r="H105" s="33">
        <f t="shared" si="87"/>
        <v>43354426157.020454</v>
      </c>
      <c r="I105">
        <v>34.710715490344882</v>
      </c>
      <c r="J105">
        <f t="shared" si="88"/>
        <v>20355689349.993843</v>
      </c>
      <c r="K105">
        <f t="shared" si="89"/>
        <v>1</v>
      </c>
      <c r="L105">
        <v>20.735570031199931</v>
      </c>
      <c r="M105">
        <f t="shared" si="90"/>
        <v>20266883779.619171</v>
      </c>
      <c r="N105">
        <f t="shared" si="91"/>
        <v>1</v>
      </c>
      <c r="O105" s="42">
        <f t="shared" si="92"/>
        <v>0</v>
      </c>
      <c r="P105">
        <f t="shared" si="93"/>
        <v>1</v>
      </c>
      <c r="Q105">
        <f t="shared" si="94"/>
        <v>1</v>
      </c>
      <c r="R105" s="43">
        <f t="shared" si="95"/>
        <v>2</v>
      </c>
      <c r="T105">
        <v>2111521279567.0005</v>
      </c>
      <c r="U105">
        <f t="shared" si="98"/>
        <v>881582451844.08533</v>
      </c>
      <c r="V105">
        <v>2.4214890007518699</v>
      </c>
      <c r="W105">
        <f t="shared" si="96"/>
        <v>21347422103.963177</v>
      </c>
      <c r="X105" s="33">
        <f t="shared" si="99"/>
        <v>10</v>
      </c>
      <c r="Y105" s="33">
        <f t="shared" si="100"/>
        <v>140965786229.30539</v>
      </c>
      <c r="Z105" s="33">
        <f t="shared" si="97"/>
        <v>740616665614.77991</v>
      </c>
      <c r="AA105">
        <v>54.84779033939239</v>
      </c>
      <c r="AB105">
        <f t="shared" si="101"/>
        <v>339967606442.3786</v>
      </c>
      <c r="AC105">
        <f t="shared" si="102"/>
        <v>10</v>
      </c>
      <c r="AD105">
        <v>34.766308535902034</v>
      </c>
      <c r="AE105">
        <f t="shared" si="103"/>
        <v>359158154614.51056</v>
      </c>
      <c r="AF105">
        <f t="shared" si="104"/>
        <v>16</v>
      </c>
      <c r="AG105" s="42">
        <f t="shared" si="105"/>
        <v>10</v>
      </c>
      <c r="AH105">
        <f t="shared" si="106"/>
        <v>16</v>
      </c>
      <c r="AI105">
        <f t="shared" si="107"/>
        <v>10</v>
      </c>
      <c r="AJ105" s="43">
        <f t="shared" si="108"/>
        <v>36</v>
      </c>
      <c r="AK105" s="42">
        <f t="shared" si="109"/>
        <v>10</v>
      </c>
      <c r="AL105">
        <f t="shared" si="110"/>
        <v>15</v>
      </c>
      <c r="AM105">
        <f t="shared" si="111"/>
        <v>9</v>
      </c>
      <c r="AN105" s="43">
        <f t="shared" si="112"/>
        <v>34</v>
      </c>
    </row>
    <row r="106" spans="2:40" x14ac:dyDescent="0.25">
      <c r="B106" s="52" t="s">
        <v>117</v>
      </c>
      <c r="C106">
        <v>42671276190.535667</v>
      </c>
      <c r="D106">
        <v>1.3247488647241399</v>
      </c>
      <c r="E106">
        <f t="shared" si="84"/>
        <v>565287246.89742351</v>
      </c>
      <c r="F106" s="33">
        <f t="shared" si="85"/>
        <v>0</v>
      </c>
      <c r="G106" s="33">
        <f t="shared" si="86"/>
        <v>0</v>
      </c>
      <c r="H106" s="33">
        <f t="shared" si="87"/>
        <v>42671276190.535667</v>
      </c>
      <c r="I106">
        <v>45.463119145828884</v>
      </c>
      <c r="J106">
        <f t="shared" si="88"/>
        <v>19302341806.725281</v>
      </c>
      <c r="K106">
        <f t="shared" si="89"/>
        <v>1</v>
      </c>
      <c r="L106">
        <v>29.915143229528638</v>
      </c>
      <c r="M106">
        <f t="shared" si="90"/>
        <v>21168525560.294117</v>
      </c>
      <c r="N106">
        <f t="shared" si="91"/>
        <v>1</v>
      </c>
      <c r="O106" s="42">
        <f t="shared" si="92"/>
        <v>0</v>
      </c>
      <c r="P106">
        <f t="shared" si="93"/>
        <v>1</v>
      </c>
      <c r="Q106">
        <f t="shared" si="94"/>
        <v>1</v>
      </c>
      <c r="R106" s="43">
        <f t="shared" si="95"/>
        <v>2</v>
      </c>
      <c r="T106">
        <v>18860124253.050232</v>
      </c>
      <c r="U106">
        <f t="shared" si="98"/>
        <v>33020616310.27282</v>
      </c>
      <c r="V106">
        <v>0.79572420631827101</v>
      </c>
      <c r="W106">
        <f t="shared" si="96"/>
        <v>262753037.05631995</v>
      </c>
      <c r="X106" s="33">
        <f t="shared" si="99"/>
        <v>0</v>
      </c>
      <c r="Y106" s="33">
        <f t="shared" si="100"/>
        <v>0</v>
      </c>
      <c r="Z106" s="33">
        <f t="shared" si="97"/>
        <v>33020616310.27282</v>
      </c>
      <c r="AA106">
        <v>45.79959151218447</v>
      </c>
      <c r="AB106">
        <f t="shared" si="101"/>
        <v>15893648404.706451</v>
      </c>
      <c r="AC106">
        <f t="shared" si="102"/>
        <v>0</v>
      </c>
      <c r="AD106">
        <v>25.565272299225121</v>
      </c>
      <c r="AE106">
        <f t="shared" si="103"/>
        <v>14786356379.996937</v>
      </c>
      <c r="AF106">
        <f t="shared" si="104"/>
        <v>1</v>
      </c>
      <c r="AG106" s="42">
        <f t="shared" si="105"/>
        <v>0</v>
      </c>
      <c r="AH106">
        <f t="shared" si="106"/>
        <v>1</v>
      </c>
      <c r="AI106">
        <f t="shared" si="107"/>
        <v>0</v>
      </c>
      <c r="AJ106" s="43">
        <f t="shared" si="108"/>
        <v>1</v>
      </c>
      <c r="AK106" s="42">
        <f t="shared" si="109"/>
        <v>0</v>
      </c>
      <c r="AL106">
        <f t="shared" si="110"/>
        <v>0</v>
      </c>
      <c r="AM106">
        <f t="shared" si="111"/>
        <v>-1</v>
      </c>
      <c r="AN106" s="43">
        <f t="shared" si="112"/>
        <v>-1</v>
      </c>
    </row>
    <row r="107" spans="2:40" x14ac:dyDescent="0.25">
      <c r="B107" s="52" t="s">
        <v>276</v>
      </c>
      <c r="C107">
        <v>41975213860.418907</v>
      </c>
      <c r="D107">
        <v>0.60287479507174802</v>
      </c>
      <c r="E107">
        <f t="shared" si="84"/>
        <v>253057984.54192847</v>
      </c>
      <c r="F107" s="33">
        <f t="shared" si="85"/>
        <v>0</v>
      </c>
      <c r="G107" s="33">
        <f t="shared" si="86"/>
        <v>0</v>
      </c>
      <c r="H107" s="33">
        <f t="shared" si="87"/>
        <v>41975213860.418907</v>
      </c>
      <c r="I107">
        <v>72.105974591474762</v>
      </c>
      <c r="J107">
        <f t="shared" si="88"/>
        <v>25586586577.326595</v>
      </c>
      <c r="K107">
        <f t="shared" si="89"/>
        <v>1</v>
      </c>
      <c r="L107">
        <v>16.612298602490817</v>
      </c>
      <c r="M107">
        <f t="shared" si="90"/>
        <v>9824706363.3126392</v>
      </c>
      <c r="N107">
        <f t="shared" si="91"/>
        <v>0</v>
      </c>
      <c r="O107" s="42">
        <f t="shared" si="92"/>
        <v>0</v>
      </c>
      <c r="P107">
        <f t="shared" si="93"/>
        <v>0</v>
      </c>
      <c r="Q107">
        <f t="shared" si="94"/>
        <v>1</v>
      </c>
      <c r="R107" s="43">
        <f t="shared" si="95"/>
        <v>1</v>
      </c>
      <c r="T107">
        <v>206274942530.64999</v>
      </c>
      <c r="U107">
        <f t="shared" si="98"/>
        <v>108565893890.46356</v>
      </c>
      <c r="V107">
        <v>5.6345850455449202</v>
      </c>
      <c r="W107">
        <f t="shared" si="96"/>
        <v>6117237621.7142258</v>
      </c>
      <c r="X107" s="33">
        <f t="shared" si="99"/>
        <v>3</v>
      </c>
      <c r="Y107" s="33">
        <f t="shared" si="100"/>
        <v>42289735868.791611</v>
      </c>
      <c r="Z107" s="33">
        <f t="shared" si="97"/>
        <v>66276158021.671951</v>
      </c>
      <c r="AA107">
        <v>56.789445650837877</v>
      </c>
      <c r="AB107">
        <f t="shared" si="101"/>
        <v>25112341667.851292</v>
      </c>
      <c r="AC107">
        <f t="shared" si="102"/>
        <v>1</v>
      </c>
      <c r="AD107">
        <v>55.619016402398216</v>
      </c>
      <c r="AE107">
        <f t="shared" si="103"/>
        <v>40991294747.337784</v>
      </c>
      <c r="AF107">
        <f t="shared" si="104"/>
        <v>2</v>
      </c>
      <c r="AG107" s="42">
        <f t="shared" si="105"/>
        <v>3</v>
      </c>
      <c r="AH107">
        <f t="shared" si="106"/>
        <v>2</v>
      </c>
      <c r="AI107">
        <f t="shared" si="107"/>
        <v>1</v>
      </c>
      <c r="AJ107" s="43">
        <f t="shared" si="108"/>
        <v>6</v>
      </c>
      <c r="AK107" s="42">
        <f t="shared" si="109"/>
        <v>3</v>
      </c>
      <c r="AL107">
        <f t="shared" si="110"/>
        <v>2</v>
      </c>
      <c r="AM107">
        <f t="shared" si="111"/>
        <v>0</v>
      </c>
      <c r="AN107" s="43">
        <f t="shared" si="112"/>
        <v>5</v>
      </c>
    </row>
    <row r="108" spans="2:40" x14ac:dyDescent="0.25">
      <c r="B108" s="52" t="s">
        <v>468</v>
      </c>
      <c r="C108">
        <v>41269476289.344582</v>
      </c>
      <c r="D108">
        <v>3.4163479325265604</v>
      </c>
      <c r="E108">
        <f t="shared" si="84"/>
        <v>1409908899.9755626</v>
      </c>
      <c r="F108" s="33">
        <f t="shared" si="85"/>
        <v>1</v>
      </c>
      <c r="G108" s="33">
        <f t="shared" si="86"/>
        <v>14096578622.930536</v>
      </c>
      <c r="H108" s="33">
        <f t="shared" si="87"/>
        <v>27172897666.414047</v>
      </c>
      <c r="I108">
        <v>70.125341302611545</v>
      </c>
      <c r="J108">
        <f t="shared" si="88"/>
        <v>15613746641.292751</v>
      </c>
      <c r="K108">
        <f t="shared" si="89"/>
        <v>0</v>
      </c>
      <c r="L108">
        <v>21.404998923297256</v>
      </c>
      <c r="M108">
        <f t="shared" si="90"/>
        <v>7943211014.1963062</v>
      </c>
      <c r="N108">
        <f t="shared" si="91"/>
        <v>0</v>
      </c>
      <c r="O108" s="42">
        <f t="shared" si="92"/>
        <v>1</v>
      </c>
      <c r="P108">
        <f t="shared" si="93"/>
        <v>0</v>
      </c>
      <c r="Q108">
        <f t="shared" si="94"/>
        <v>0</v>
      </c>
      <c r="R108" s="43">
        <f t="shared" si="95"/>
        <v>1</v>
      </c>
      <c r="T108">
        <v>31280403475.279873</v>
      </c>
      <c r="U108">
        <f t="shared" si="98"/>
        <v>37220905077.804153</v>
      </c>
      <c r="V108">
        <v>1.6048032575256801</v>
      </c>
      <c r="W108">
        <f t="shared" si="96"/>
        <v>597322297.16914237</v>
      </c>
      <c r="X108" s="33">
        <f t="shared" si="99"/>
        <v>0</v>
      </c>
      <c r="Y108" s="33">
        <f t="shared" si="100"/>
        <v>0</v>
      </c>
      <c r="Z108" s="33">
        <f t="shared" si="97"/>
        <v>37220905077.804153</v>
      </c>
      <c r="AA108">
        <v>49.932447424076173</v>
      </c>
      <c r="AB108">
        <f t="shared" si="101"/>
        <v>18046198903.352592</v>
      </c>
      <c r="AC108">
        <f t="shared" si="102"/>
        <v>1</v>
      </c>
      <c r="AD108">
        <v>27.308093471576552</v>
      </c>
      <c r="AE108">
        <f t="shared" si="103"/>
        <v>16449133175.00087</v>
      </c>
      <c r="AF108">
        <f t="shared" si="104"/>
        <v>1</v>
      </c>
      <c r="AG108" s="42">
        <f t="shared" si="105"/>
        <v>0</v>
      </c>
      <c r="AH108">
        <f t="shared" si="106"/>
        <v>1</v>
      </c>
      <c r="AI108">
        <f t="shared" si="107"/>
        <v>1</v>
      </c>
      <c r="AJ108" s="43">
        <f t="shared" si="108"/>
        <v>2</v>
      </c>
      <c r="AK108" s="42">
        <f t="shared" si="109"/>
        <v>-1</v>
      </c>
      <c r="AL108">
        <f t="shared" si="110"/>
        <v>1</v>
      </c>
      <c r="AM108">
        <f t="shared" si="111"/>
        <v>1</v>
      </c>
      <c r="AN108" s="43">
        <f t="shared" si="112"/>
        <v>1</v>
      </c>
    </row>
    <row r="109" spans="2:40" x14ac:dyDescent="0.25">
      <c r="B109" s="52" t="s">
        <v>165</v>
      </c>
      <c r="C109">
        <v>38557835418.802628</v>
      </c>
      <c r="D109">
        <v>0.84033103810209497</v>
      </c>
      <c r="E109">
        <f t="shared" si="84"/>
        <v>324013458.64452136</v>
      </c>
      <c r="F109" s="33">
        <f t="shared" si="85"/>
        <v>0</v>
      </c>
      <c r="G109" s="33">
        <f t="shared" si="86"/>
        <v>0</v>
      </c>
      <c r="H109" s="33">
        <f t="shared" si="87"/>
        <v>38557835418.802628</v>
      </c>
      <c r="I109">
        <v>58.573940169357172</v>
      </c>
      <c r="J109">
        <f t="shared" si="88"/>
        <v>19822473119.162601</v>
      </c>
      <c r="K109">
        <f t="shared" si="89"/>
        <v>1</v>
      </c>
      <c r="L109">
        <v>26.877721108123559</v>
      </c>
      <c r="M109">
        <f t="shared" si="90"/>
        <v>15159839074.898951</v>
      </c>
      <c r="N109">
        <f t="shared" si="91"/>
        <v>1</v>
      </c>
      <c r="O109" s="42">
        <f t="shared" si="92"/>
        <v>0</v>
      </c>
      <c r="P109">
        <f t="shared" si="93"/>
        <v>1</v>
      </c>
      <c r="Q109">
        <f t="shared" si="94"/>
        <v>1</v>
      </c>
      <c r="R109" s="43">
        <f t="shared" si="95"/>
        <v>2</v>
      </c>
      <c r="T109">
        <v>50463792572.059074</v>
      </c>
      <c r="U109">
        <f t="shared" si="98"/>
        <v>43383319853.017464</v>
      </c>
      <c r="V109">
        <v>0.7915432166502071</v>
      </c>
      <c r="W109">
        <f t="shared" si="96"/>
        <v>343397725.45422232</v>
      </c>
      <c r="X109" s="33">
        <f t="shared" si="99"/>
        <v>0</v>
      </c>
      <c r="Y109" s="33">
        <f t="shared" si="100"/>
        <v>0</v>
      </c>
      <c r="Z109" s="33">
        <f t="shared" si="97"/>
        <v>43383319853.017464</v>
      </c>
      <c r="AA109">
        <v>41.527826130203408</v>
      </c>
      <c r="AB109">
        <f t="shared" si="101"/>
        <v>18652755363.005253</v>
      </c>
      <c r="AC109">
        <f t="shared" si="102"/>
        <v>1</v>
      </c>
      <c r="AD109">
        <v>30.912475399469979</v>
      </c>
      <c r="AE109">
        <f t="shared" si="103"/>
        <v>23141224211.263065</v>
      </c>
      <c r="AF109">
        <f t="shared" si="104"/>
        <v>1</v>
      </c>
      <c r="AG109" s="42">
        <f t="shared" si="105"/>
        <v>0</v>
      </c>
      <c r="AH109">
        <f t="shared" si="106"/>
        <v>1</v>
      </c>
      <c r="AI109">
        <f t="shared" si="107"/>
        <v>1</v>
      </c>
      <c r="AJ109" s="43">
        <f t="shared" si="108"/>
        <v>2</v>
      </c>
      <c r="AK109" s="42">
        <f t="shared" si="109"/>
        <v>0</v>
      </c>
      <c r="AL109">
        <f t="shared" si="110"/>
        <v>0</v>
      </c>
      <c r="AM109">
        <f t="shared" si="111"/>
        <v>0</v>
      </c>
      <c r="AN109" s="43">
        <f t="shared" si="112"/>
        <v>0</v>
      </c>
    </row>
    <row r="110" spans="2:40" x14ac:dyDescent="0.25">
      <c r="B110" s="52" t="s">
        <v>136</v>
      </c>
      <c r="C110">
        <v>35402751926.292633</v>
      </c>
      <c r="D110">
        <v>0.22026077257230597</v>
      </c>
      <c r="E110">
        <f t="shared" si="84"/>
        <v>77978374.904709086</v>
      </c>
      <c r="F110" s="33">
        <f t="shared" si="85"/>
        <v>0</v>
      </c>
      <c r="G110" s="33">
        <f t="shared" si="86"/>
        <v>0</v>
      </c>
      <c r="H110" s="33">
        <f t="shared" si="87"/>
        <v>35402751926.292633</v>
      </c>
      <c r="I110">
        <v>44.513418617339198</v>
      </c>
      <c r="J110">
        <f t="shared" si="88"/>
        <v>17661963436.277428</v>
      </c>
      <c r="K110">
        <f t="shared" si="89"/>
        <v>1</v>
      </c>
      <c r="L110">
        <v>22.405706302713739</v>
      </c>
      <c r="M110">
        <f t="shared" si="90"/>
        <v>14816834180.736742</v>
      </c>
      <c r="N110">
        <f t="shared" si="91"/>
        <v>1</v>
      </c>
      <c r="O110" s="42">
        <f t="shared" si="92"/>
        <v>0</v>
      </c>
      <c r="P110">
        <f t="shared" si="93"/>
        <v>1</v>
      </c>
      <c r="Q110">
        <f t="shared" si="94"/>
        <v>1</v>
      </c>
      <c r="R110" s="43">
        <f t="shared" si="95"/>
        <v>2</v>
      </c>
      <c r="T110">
        <v>55823072702.615967</v>
      </c>
      <c r="U110">
        <f t="shared" si="98"/>
        <v>43679107936.936478</v>
      </c>
      <c r="V110">
        <v>1.5906451716002801</v>
      </c>
      <c r="W110">
        <f t="shared" si="96"/>
        <v>694779621.39695477</v>
      </c>
      <c r="X110" s="33">
        <f t="shared" si="99"/>
        <v>0</v>
      </c>
      <c r="Y110" s="33">
        <f t="shared" si="100"/>
        <v>0</v>
      </c>
      <c r="Z110" s="33">
        <f t="shared" si="97"/>
        <v>43679107936.936478</v>
      </c>
      <c r="AA110">
        <v>64.757790193071685</v>
      </c>
      <c r="AB110">
        <f t="shared" si="101"/>
        <v>25315369811.972256</v>
      </c>
      <c r="AC110">
        <f t="shared" si="102"/>
        <v>1</v>
      </c>
      <c r="AD110">
        <v>19.041968469637101</v>
      </c>
      <c r="AE110">
        <f t="shared" si="103"/>
        <v>12406601901.216839</v>
      </c>
      <c r="AF110">
        <f t="shared" si="104"/>
        <v>1</v>
      </c>
      <c r="AG110" s="42">
        <f t="shared" si="105"/>
        <v>0</v>
      </c>
      <c r="AH110">
        <f t="shared" si="106"/>
        <v>1</v>
      </c>
      <c r="AI110">
        <f t="shared" si="107"/>
        <v>1</v>
      </c>
      <c r="AJ110" s="43">
        <f t="shared" si="108"/>
        <v>2</v>
      </c>
      <c r="AK110" s="42">
        <f t="shared" si="109"/>
        <v>0</v>
      </c>
      <c r="AL110">
        <f t="shared" si="110"/>
        <v>0</v>
      </c>
      <c r="AM110">
        <f t="shared" si="111"/>
        <v>0</v>
      </c>
      <c r="AN110" s="43">
        <f t="shared" si="112"/>
        <v>0</v>
      </c>
    </row>
    <row r="111" spans="2:40" x14ac:dyDescent="0.25">
      <c r="B111" s="52" t="s">
        <v>78</v>
      </c>
      <c r="C111">
        <v>32835915082.005112</v>
      </c>
      <c r="D111">
        <v>3.9616709688485305</v>
      </c>
      <c r="E111">
        <f t="shared" si="84"/>
        <v>1300850915.1595526</v>
      </c>
      <c r="F111" s="33">
        <f t="shared" si="85"/>
        <v>1</v>
      </c>
      <c r="G111" s="33">
        <f t="shared" si="86"/>
        <v>14096578622.930536</v>
      </c>
      <c r="H111" s="33">
        <f t="shared" si="87"/>
        <v>18739336459.074577</v>
      </c>
      <c r="I111">
        <v>57.58673998023712</v>
      </c>
      <c r="J111">
        <f t="shared" si="88"/>
        <v>8194855358.5694218</v>
      </c>
      <c r="K111">
        <f t="shared" si="89"/>
        <v>0</v>
      </c>
      <c r="L111">
        <v>41.176805761522971</v>
      </c>
      <c r="M111">
        <f t="shared" si="90"/>
        <v>9766078309.560854</v>
      </c>
      <c r="N111">
        <f t="shared" si="91"/>
        <v>0</v>
      </c>
      <c r="O111" s="42">
        <f t="shared" si="92"/>
        <v>1</v>
      </c>
      <c r="P111">
        <f t="shared" si="93"/>
        <v>0</v>
      </c>
      <c r="Q111">
        <f t="shared" si="94"/>
        <v>0</v>
      </c>
      <c r="R111" s="43">
        <f t="shared" si="95"/>
        <v>1</v>
      </c>
      <c r="T111">
        <v>109025778306.58846</v>
      </c>
      <c r="U111">
        <f t="shared" si="98"/>
        <v>63715666646.928741</v>
      </c>
      <c r="V111">
        <v>4.5051398006513699</v>
      </c>
      <c r="W111">
        <f t="shared" si="96"/>
        <v>2870479857.3611369</v>
      </c>
      <c r="X111" s="33">
        <f t="shared" si="99"/>
        <v>1</v>
      </c>
      <c r="Y111" s="33">
        <f t="shared" si="100"/>
        <v>14096578622.930536</v>
      </c>
      <c r="Z111" s="33">
        <f t="shared" si="97"/>
        <v>49619088023.998207</v>
      </c>
      <c r="AA111">
        <v>75.180253508136786</v>
      </c>
      <c r="AB111">
        <f t="shared" si="101"/>
        <v>31010760353.254017</v>
      </c>
      <c r="AC111">
        <f t="shared" si="102"/>
        <v>1</v>
      </c>
      <c r="AD111">
        <v>15.039453474039091</v>
      </c>
      <c r="AE111">
        <f t="shared" si="103"/>
        <v>10339259441.241062</v>
      </c>
      <c r="AF111">
        <f t="shared" si="104"/>
        <v>0</v>
      </c>
      <c r="AG111" s="42">
        <f t="shared" si="105"/>
        <v>1</v>
      </c>
      <c r="AH111">
        <f t="shared" si="106"/>
        <v>0</v>
      </c>
      <c r="AI111">
        <f t="shared" si="107"/>
        <v>1</v>
      </c>
      <c r="AJ111" s="43">
        <f t="shared" si="108"/>
        <v>2</v>
      </c>
      <c r="AK111" s="42">
        <f t="shared" si="109"/>
        <v>0</v>
      </c>
      <c r="AL111">
        <f t="shared" si="110"/>
        <v>0</v>
      </c>
      <c r="AM111">
        <f t="shared" si="111"/>
        <v>1</v>
      </c>
      <c r="AN111" s="43">
        <f t="shared" si="112"/>
        <v>1</v>
      </c>
    </row>
    <row r="112" spans="2:40" x14ac:dyDescent="0.25">
      <c r="B112" s="52" t="s">
        <v>74</v>
      </c>
      <c r="C112">
        <v>32705257850.112091</v>
      </c>
      <c r="D112">
        <v>2.2678620631186299</v>
      </c>
      <c r="E112">
        <f t="shared" ref="E112:E143" si="113">D112/100*C112</f>
        <v>741710135.42781973</v>
      </c>
      <c r="F112" s="33">
        <f t="shared" ref="F112:F143" si="114">ROUND(E112/$C$6,0)</f>
        <v>0</v>
      </c>
      <c r="G112" s="33">
        <f t="shared" ref="G112:G143" si="115">F112*$C$6*$C$8</f>
        <v>0</v>
      </c>
      <c r="H112" s="33">
        <f t="shared" ref="H112:H143" si="116">C112-G112</f>
        <v>32705257850.112091</v>
      </c>
      <c r="I112">
        <v>35.785591657658806</v>
      </c>
      <c r="J112">
        <f t="shared" ref="J112:J143" si="117">I112/(I112+L112)*H112*$F$7</f>
        <v>11207086652.48605</v>
      </c>
      <c r="K112">
        <f t="shared" ref="K112:K143" si="118">ROUND(J112/$F$9,0)</f>
        <v>0</v>
      </c>
      <c r="L112">
        <v>42.538309912888664</v>
      </c>
      <c r="M112">
        <f t="shared" ref="M112:M143" si="119">L112/(I112+L112)*H112*(2-$F$7)</f>
        <v>22203094558.496704</v>
      </c>
      <c r="N112">
        <f t="shared" ref="N112:N143" si="120">ROUND(M112/$F$8,0)</f>
        <v>1</v>
      </c>
      <c r="O112" s="42">
        <f t="shared" ref="O112:O143" si="121">F112</f>
        <v>0</v>
      </c>
      <c r="P112">
        <f t="shared" ref="P112:P143" si="122">N112</f>
        <v>1</v>
      </c>
      <c r="Q112">
        <f t="shared" ref="Q112:Q143" si="123">K112</f>
        <v>0</v>
      </c>
      <c r="R112" s="43">
        <f t="shared" ref="R112:R143" si="124">O112+P112+Q112</f>
        <v>1</v>
      </c>
      <c r="T112">
        <v>5820641497.4000282</v>
      </c>
      <c r="U112">
        <f t="shared" si="98"/>
        <v>21808922842.357895</v>
      </c>
      <c r="V112">
        <v>1.9530556124855201</v>
      </c>
      <c r="W112">
        <f t="shared" si="96"/>
        <v>425940391.59530747</v>
      </c>
      <c r="X112" s="33">
        <f t="shared" si="99"/>
        <v>0</v>
      </c>
      <c r="Y112" s="33">
        <f t="shared" si="100"/>
        <v>0</v>
      </c>
      <c r="Z112" s="33">
        <f t="shared" si="97"/>
        <v>21808922842.357895</v>
      </c>
      <c r="AA112">
        <v>54.853333433133756</v>
      </c>
      <c r="AB112">
        <f t="shared" si="101"/>
        <v>10760880932.125118</v>
      </c>
      <c r="AC112">
        <f t="shared" si="102"/>
        <v>0</v>
      </c>
      <c r="AD112">
        <v>28.524513884968723</v>
      </c>
      <c r="AE112">
        <f t="shared" si="103"/>
        <v>9326351999.4055004</v>
      </c>
      <c r="AF112">
        <f t="shared" si="104"/>
        <v>0</v>
      </c>
      <c r="AG112" s="42">
        <f t="shared" si="105"/>
        <v>0</v>
      </c>
      <c r="AH112">
        <f t="shared" si="106"/>
        <v>0</v>
      </c>
      <c r="AI112">
        <f t="shared" si="107"/>
        <v>0</v>
      </c>
      <c r="AJ112" s="43">
        <f t="shared" si="108"/>
        <v>0</v>
      </c>
      <c r="AK112" s="42">
        <f t="shared" si="109"/>
        <v>0</v>
      </c>
      <c r="AL112">
        <f t="shared" si="110"/>
        <v>-1</v>
      </c>
      <c r="AM112">
        <f t="shared" si="111"/>
        <v>0</v>
      </c>
      <c r="AN112" s="43">
        <f t="shared" si="112"/>
        <v>-1</v>
      </c>
    </row>
    <row r="113" spans="2:40" x14ac:dyDescent="0.25">
      <c r="B113" s="52" t="s">
        <v>262</v>
      </c>
      <c r="C113">
        <v>30551756551.483372</v>
      </c>
      <c r="D113">
        <v>0.88171501160681487</v>
      </c>
      <c r="E113">
        <f t="shared" si="113"/>
        <v>269379423.82399744</v>
      </c>
      <c r="F113" s="33">
        <f t="shared" si="114"/>
        <v>0</v>
      </c>
      <c r="G113" s="33">
        <f t="shared" si="115"/>
        <v>0</v>
      </c>
      <c r="H113" s="33">
        <f t="shared" si="116"/>
        <v>30551756551.483372</v>
      </c>
      <c r="I113">
        <v>61.370183344348547</v>
      </c>
      <c r="J113">
        <f t="shared" si="117"/>
        <v>16540180967.073206</v>
      </c>
      <c r="K113">
        <f t="shared" si="118"/>
        <v>0</v>
      </c>
      <c r="L113">
        <v>23.648546413912353</v>
      </c>
      <c r="M113">
        <f t="shared" si="119"/>
        <v>10622727410.89887</v>
      </c>
      <c r="N113">
        <f t="shared" si="120"/>
        <v>0</v>
      </c>
      <c r="O113" s="42">
        <f t="shared" si="121"/>
        <v>0</v>
      </c>
      <c r="P113">
        <f t="shared" si="122"/>
        <v>0</v>
      </c>
      <c r="Q113">
        <f t="shared" si="123"/>
        <v>0</v>
      </c>
      <c r="R113" s="43">
        <f t="shared" si="124"/>
        <v>0</v>
      </c>
      <c r="T113">
        <v>7126900130.2969618</v>
      </c>
      <c r="U113">
        <f t="shared" si="98"/>
        <v>21057662243.976521</v>
      </c>
      <c r="V113">
        <v>0.40598461334355201</v>
      </c>
      <c r="W113">
        <f t="shared" si="96"/>
        <v>85490868.640399218</v>
      </c>
      <c r="X113" s="33">
        <f t="shared" si="99"/>
        <v>0</v>
      </c>
      <c r="Y113" s="33">
        <f t="shared" si="100"/>
        <v>0</v>
      </c>
      <c r="Z113" s="33">
        <f t="shared" si="97"/>
        <v>21057662243.976521</v>
      </c>
      <c r="AA113">
        <v>48.240137210827719</v>
      </c>
      <c r="AB113">
        <f t="shared" si="101"/>
        <v>13036767035.367279</v>
      </c>
      <c r="AC113">
        <f t="shared" si="102"/>
        <v>0</v>
      </c>
      <c r="AD113">
        <v>10.199841422268758</v>
      </c>
      <c r="AE113">
        <f t="shared" si="103"/>
        <v>4594132746.0251865</v>
      </c>
      <c r="AF113">
        <f t="shared" si="104"/>
        <v>0</v>
      </c>
      <c r="AG113" s="42">
        <f t="shared" si="105"/>
        <v>0</v>
      </c>
      <c r="AH113">
        <f t="shared" si="106"/>
        <v>0</v>
      </c>
      <c r="AI113">
        <f t="shared" si="107"/>
        <v>0</v>
      </c>
      <c r="AJ113" s="43">
        <f t="shared" si="108"/>
        <v>0</v>
      </c>
      <c r="AK113" s="42">
        <f t="shared" si="109"/>
        <v>0</v>
      </c>
      <c r="AL113">
        <f t="shared" si="110"/>
        <v>0</v>
      </c>
      <c r="AM113">
        <f t="shared" si="111"/>
        <v>0</v>
      </c>
      <c r="AN113" s="43">
        <f t="shared" si="112"/>
        <v>0</v>
      </c>
    </row>
    <row r="114" spans="2:40" x14ac:dyDescent="0.25">
      <c r="B114" s="52" t="s">
        <v>441</v>
      </c>
      <c r="C114">
        <v>29627787081.814602</v>
      </c>
      <c r="D114">
        <v>2.3638039397531703</v>
      </c>
      <c r="E114">
        <f t="shared" si="113"/>
        <v>700342798.3016144</v>
      </c>
      <c r="F114" s="33">
        <f t="shared" si="114"/>
        <v>0</v>
      </c>
      <c r="G114" s="33">
        <f t="shared" si="115"/>
        <v>0</v>
      </c>
      <c r="H114" s="33">
        <f t="shared" si="116"/>
        <v>29627787081.814602</v>
      </c>
      <c r="I114">
        <v>44.670276803133781</v>
      </c>
      <c r="J114">
        <f t="shared" si="117"/>
        <v>15014887829.658783</v>
      </c>
      <c r="K114">
        <f t="shared" si="118"/>
        <v>0</v>
      </c>
      <c r="L114">
        <v>21.438181599467843</v>
      </c>
      <c r="M114">
        <f t="shared" si="119"/>
        <v>12009920802.836943</v>
      </c>
      <c r="N114">
        <f t="shared" si="120"/>
        <v>1</v>
      </c>
      <c r="O114" s="42">
        <f t="shared" si="121"/>
        <v>0</v>
      </c>
      <c r="P114">
        <f t="shared" si="122"/>
        <v>1</v>
      </c>
      <c r="Q114">
        <f t="shared" si="123"/>
        <v>0</v>
      </c>
      <c r="R114" s="43">
        <f t="shared" si="124"/>
        <v>1</v>
      </c>
      <c r="U114">
        <v>53798816194</v>
      </c>
      <c r="V114">
        <v>3.14</v>
      </c>
      <c r="W114">
        <f t="shared" ref="W114" si="125">V114/100*U114</f>
        <v>1689282828.4916003</v>
      </c>
      <c r="X114" s="33">
        <f t="shared" ref="X114" si="126">ROUND(W114/$C$6,0)</f>
        <v>1</v>
      </c>
      <c r="Y114" s="33">
        <f t="shared" ref="Y114" si="127">X114*$C$6*$C$8</f>
        <v>14096578622.930536</v>
      </c>
      <c r="Z114" s="33">
        <f t="shared" ref="Z114" si="128">U114-Y114</f>
        <v>39702237571.069466</v>
      </c>
      <c r="AA114">
        <v>34.9</v>
      </c>
      <c r="AB114">
        <f t="shared" ref="AB114" si="129">AA114/(AA114+AD114)*Z114*$F$7</f>
        <v>10528936863.452312</v>
      </c>
      <c r="AC114">
        <f t="shared" ref="AC114" si="130">ROUND(AB114/$F$9,0)</f>
        <v>0</v>
      </c>
      <c r="AD114">
        <v>63.8</v>
      </c>
      <c r="AE114">
        <f t="shared" ref="AE114" si="131">AD114/(AA114+AD114)*Z114*(2-$F$7)</f>
        <v>32079568858.082977</v>
      </c>
      <c r="AF114">
        <f t="shared" ref="AF114" si="132">ROUND(AE114/$F$8,0)</f>
        <v>1</v>
      </c>
      <c r="AG114" s="42">
        <f t="shared" ref="AG114" si="133">X114</f>
        <v>1</v>
      </c>
      <c r="AH114">
        <f t="shared" ref="AH114" si="134">AF114</f>
        <v>1</v>
      </c>
      <c r="AI114">
        <f t="shared" ref="AI114" si="135">AC114</f>
        <v>0</v>
      </c>
      <c r="AJ114" s="43">
        <f t="shared" ref="AJ114" si="136">AG114+AH114+AI114</f>
        <v>2</v>
      </c>
      <c r="AK114" s="42">
        <f t="shared" ref="AK114" si="137">AG114-O114</f>
        <v>1</v>
      </c>
      <c r="AL114">
        <f t="shared" ref="AL114" si="138">AH114-P114</f>
        <v>0</v>
      </c>
      <c r="AM114">
        <f t="shared" ref="AM114" si="139">AI114-Q114</f>
        <v>0</v>
      </c>
      <c r="AN114" s="43">
        <f t="shared" ref="AN114" si="140">AJ114-R114</f>
        <v>1</v>
      </c>
    </row>
    <row r="115" spans="2:40" x14ac:dyDescent="0.25">
      <c r="B115" s="52" t="s">
        <v>216</v>
      </c>
      <c r="C115">
        <v>27013182175.280704</v>
      </c>
      <c r="D115">
        <v>0.72992906045894101</v>
      </c>
      <c r="E115">
        <f t="shared" si="113"/>
        <v>197177066.85208857</v>
      </c>
      <c r="F115" s="33">
        <f t="shared" si="114"/>
        <v>0</v>
      </c>
      <c r="G115" s="33">
        <f t="shared" si="115"/>
        <v>0</v>
      </c>
      <c r="H115" s="33">
        <f t="shared" si="116"/>
        <v>27013182175.280704</v>
      </c>
      <c r="I115">
        <v>50.739680200123395</v>
      </c>
      <c r="J115">
        <f t="shared" si="117"/>
        <v>12830408006.227098</v>
      </c>
      <c r="K115">
        <f t="shared" si="118"/>
        <v>0</v>
      </c>
      <c r="L115">
        <v>29.380933896649168</v>
      </c>
      <c r="M115">
        <f t="shared" si="119"/>
        <v>12382464375.38905</v>
      </c>
      <c r="N115">
        <f t="shared" si="120"/>
        <v>1</v>
      </c>
      <c r="O115" s="42">
        <f t="shared" si="121"/>
        <v>0</v>
      </c>
      <c r="P115">
        <f t="shared" si="122"/>
        <v>1</v>
      </c>
      <c r="Q115">
        <f t="shared" si="123"/>
        <v>0</v>
      </c>
      <c r="R115" s="43">
        <f t="shared" si="124"/>
        <v>1</v>
      </c>
      <c r="T115">
        <v>95797278557.023193</v>
      </c>
      <c r="U115">
        <f t="shared" si="98"/>
        <v>54891376438.800934</v>
      </c>
      <c r="V115">
        <v>1.7155386268148503</v>
      </c>
      <c r="W115">
        <f t="shared" si="96"/>
        <v>941682765.59797573</v>
      </c>
      <c r="X115" s="33">
        <f t="shared" si="99"/>
        <v>0</v>
      </c>
      <c r="Y115" s="33">
        <f t="shared" si="100"/>
        <v>0</v>
      </c>
      <c r="Z115" s="33">
        <f t="shared" si="97"/>
        <v>54891376438.800934</v>
      </c>
      <c r="AA115">
        <v>60.438126830266135</v>
      </c>
      <c r="AB115">
        <f t="shared" si="101"/>
        <v>28819878953.943245</v>
      </c>
      <c r="AC115">
        <f t="shared" si="102"/>
        <v>1</v>
      </c>
      <c r="AD115">
        <v>25.896343286641212</v>
      </c>
      <c r="AE115">
        <f t="shared" si="103"/>
        <v>20581088958.595764</v>
      </c>
      <c r="AF115">
        <f t="shared" si="104"/>
        <v>1</v>
      </c>
      <c r="AG115" s="42">
        <f t="shared" si="105"/>
        <v>0</v>
      </c>
      <c r="AH115">
        <f t="shared" si="106"/>
        <v>1</v>
      </c>
      <c r="AI115">
        <f t="shared" si="107"/>
        <v>1</v>
      </c>
      <c r="AJ115" s="43">
        <f t="shared" si="108"/>
        <v>2</v>
      </c>
      <c r="AK115" s="42">
        <f t="shared" si="109"/>
        <v>0</v>
      </c>
      <c r="AL115">
        <f t="shared" si="110"/>
        <v>0</v>
      </c>
      <c r="AM115">
        <f t="shared" si="111"/>
        <v>1</v>
      </c>
      <c r="AN115" s="43">
        <f t="shared" si="112"/>
        <v>1</v>
      </c>
    </row>
    <row r="116" spans="2:40" x14ac:dyDescent="0.25">
      <c r="B116" s="52" t="s">
        <v>98</v>
      </c>
      <c r="C116">
        <v>26773180133.105904</v>
      </c>
      <c r="D116">
        <v>0</v>
      </c>
      <c r="E116">
        <f t="shared" si="113"/>
        <v>0</v>
      </c>
      <c r="F116" s="33">
        <f t="shared" si="114"/>
        <v>0</v>
      </c>
      <c r="G116" s="33">
        <f t="shared" si="115"/>
        <v>0</v>
      </c>
      <c r="H116" s="33">
        <f t="shared" si="116"/>
        <v>26773180133.105904</v>
      </c>
      <c r="I116">
        <v>55.85776370947044</v>
      </c>
      <c r="J116">
        <f t="shared" si="117"/>
        <v>14909669404.78256</v>
      </c>
      <c r="K116">
        <f t="shared" si="118"/>
        <v>0</v>
      </c>
      <c r="L116">
        <v>19.369757892035246</v>
      </c>
      <c r="M116">
        <f t="shared" si="119"/>
        <v>8617026158.4114456</v>
      </c>
      <c r="N116">
        <f t="shared" si="120"/>
        <v>0</v>
      </c>
      <c r="O116" s="42">
        <f t="shared" si="121"/>
        <v>0</v>
      </c>
      <c r="P116">
        <f t="shared" si="122"/>
        <v>0</v>
      </c>
      <c r="Q116">
        <f t="shared" si="123"/>
        <v>0</v>
      </c>
      <c r="R116" s="43">
        <f t="shared" si="124"/>
        <v>0</v>
      </c>
      <c r="T116">
        <v>67187250623.81015</v>
      </c>
      <c r="U116">
        <f t="shared" si="98"/>
        <v>43153002902.988335</v>
      </c>
      <c r="V116">
        <v>0.57645930150336699</v>
      </c>
      <c r="W116">
        <f t="shared" ref="W116:W147" si="141">V116/100*U116</f>
        <v>248759499.11229423</v>
      </c>
      <c r="X116" s="33">
        <f t="shared" si="99"/>
        <v>0</v>
      </c>
      <c r="Y116" s="33">
        <f t="shared" si="100"/>
        <v>0</v>
      </c>
      <c r="Z116" s="33">
        <f t="shared" ref="Z116:Z147" si="142">U116-Y116</f>
        <v>43153002902.988335</v>
      </c>
      <c r="AA116">
        <v>79.331952704579493</v>
      </c>
      <c r="AB116">
        <f t="shared" si="101"/>
        <v>28347039189.561504</v>
      </c>
      <c r="AC116">
        <f t="shared" si="102"/>
        <v>1</v>
      </c>
      <c r="AD116">
        <v>11.243961479989576</v>
      </c>
      <c r="AE116">
        <f t="shared" si="103"/>
        <v>6696188312.7995777</v>
      </c>
      <c r="AF116">
        <f t="shared" si="104"/>
        <v>0</v>
      </c>
      <c r="AG116" s="42">
        <f t="shared" si="105"/>
        <v>0</v>
      </c>
      <c r="AH116">
        <f t="shared" si="106"/>
        <v>0</v>
      </c>
      <c r="AI116">
        <f t="shared" si="107"/>
        <v>1</v>
      </c>
      <c r="AJ116" s="43">
        <f t="shared" si="108"/>
        <v>1</v>
      </c>
      <c r="AK116" s="42">
        <f t="shared" si="109"/>
        <v>0</v>
      </c>
      <c r="AL116">
        <f t="shared" si="110"/>
        <v>0</v>
      </c>
      <c r="AM116">
        <f t="shared" si="111"/>
        <v>1</v>
      </c>
      <c r="AN116" s="43">
        <f t="shared" si="112"/>
        <v>1</v>
      </c>
    </row>
    <row r="117" spans="2:40" x14ac:dyDescent="0.25">
      <c r="B117" s="52" t="s">
        <v>280</v>
      </c>
      <c r="C117">
        <v>25453652252.687275</v>
      </c>
      <c r="D117">
        <v>1.21751390900084</v>
      </c>
      <c r="E117">
        <f t="shared" si="113"/>
        <v>309901756.52517319</v>
      </c>
      <c r="F117" s="33">
        <f t="shared" si="114"/>
        <v>0</v>
      </c>
      <c r="G117" s="33">
        <f t="shared" si="115"/>
        <v>0</v>
      </c>
      <c r="H117" s="33">
        <f t="shared" si="116"/>
        <v>25453652252.687275</v>
      </c>
      <c r="I117">
        <v>48.369598719551377</v>
      </c>
      <c r="J117">
        <f t="shared" si="117"/>
        <v>14824139136.10046</v>
      </c>
      <c r="K117">
        <f t="shared" si="118"/>
        <v>0</v>
      </c>
      <c r="L117">
        <v>13.919833441027791</v>
      </c>
      <c r="M117">
        <f t="shared" si="119"/>
        <v>7110166755.6916599</v>
      </c>
      <c r="N117">
        <f t="shared" si="120"/>
        <v>0</v>
      </c>
      <c r="O117" s="42">
        <f t="shared" si="121"/>
        <v>0</v>
      </c>
      <c r="P117">
        <f t="shared" si="122"/>
        <v>0</v>
      </c>
      <c r="Q117">
        <f t="shared" si="123"/>
        <v>0</v>
      </c>
      <c r="R117" s="43">
        <f t="shared" si="124"/>
        <v>0</v>
      </c>
      <c r="T117">
        <v>40514543473.317139</v>
      </c>
      <c r="U117">
        <f t="shared" si="98"/>
        <v>31557831464.408558</v>
      </c>
      <c r="V117">
        <v>0.58002234956568899</v>
      </c>
      <c r="W117">
        <f t="shared" si="141"/>
        <v>183042475.5318428</v>
      </c>
      <c r="X117" s="33">
        <f t="shared" si="99"/>
        <v>0</v>
      </c>
      <c r="Y117" s="33">
        <f t="shared" si="100"/>
        <v>0</v>
      </c>
      <c r="Z117" s="33">
        <f t="shared" si="142"/>
        <v>31557831464.408558</v>
      </c>
      <c r="AA117">
        <v>55.485749919026325</v>
      </c>
      <c r="AB117">
        <f t="shared" si="101"/>
        <v>19032809016.229515</v>
      </c>
      <c r="AC117">
        <f t="shared" si="102"/>
        <v>1</v>
      </c>
      <c r="AD117">
        <v>13.513915729164852</v>
      </c>
      <c r="AE117">
        <f t="shared" si="103"/>
        <v>7725940970.1281681</v>
      </c>
      <c r="AF117">
        <f t="shared" si="104"/>
        <v>0</v>
      </c>
      <c r="AG117" s="42">
        <f t="shared" si="105"/>
        <v>0</v>
      </c>
      <c r="AH117">
        <f t="shared" si="106"/>
        <v>0</v>
      </c>
      <c r="AI117">
        <f t="shared" si="107"/>
        <v>1</v>
      </c>
      <c r="AJ117" s="43">
        <f t="shared" si="108"/>
        <v>1</v>
      </c>
      <c r="AK117" s="42">
        <f t="shared" si="109"/>
        <v>0</v>
      </c>
      <c r="AL117">
        <f t="shared" si="110"/>
        <v>0</v>
      </c>
      <c r="AM117">
        <f t="shared" si="111"/>
        <v>1</v>
      </c>
      <c r="AN117" s="43">
        <f t="shared" si="112"/>
        <v>1</v>
      </c>
    </row>
    <row r="118" spans="2:40" x14ac:dyDescent="0.25">
      <c r="B118" s="52" t="s">
        <v>505</v>
      </c>
      <c r="C118">
        <v>25124297325</v>
      </c>
      <c r="D118">
        <v>5.4539999999999997</v>
      </c>
      <c r="E118">
        <f t="shared" si="113"/>
        <v>1370279176.1055</v>
      </c>
      <c r="F118" s="33">
        <f t="shared" si="114"/>
        <v>1</v>
      </c>
      <c r="G118" s="33">
        <f t="shared" si="115"/>
        <v>14096578622.930536</v>
      </c>
      <c r="H118" s="33">
        <f t="shared" si="116"/>
        <v>11027718702.069464</v>
      </c>
      <c r="I118">
        <v>49</v>
      </c>
      <c r="J118">
        <f t="shared" si="117"/>
        <v>6332322848.4539499</v>
      </c>
      <c r="K118">
        <f t="shared" si="118"/>
        <v>0</v>
      </c>
      <c r="L118">
        <v>15</v>
      </c>
      <c r="M118">
        <f t="shared" si="119"/>
        <v>3230776963.4969134</v>
      </c>
      <c r="N118">
        <f t="shared" si="120"/>
        <v>0</v>
      </c>
      <c r="O118" s="42">
        <f t="shared" si="121"/>
        <v>1</v>
      </c>
      <c r="P118">
        <f t="shared" si="122"/>
        <v>0</v>
      </c>
      <c r="Q118">
        <f t="shared" si="123"/>
        <v>0</v>
      </c>
      <c r="R118" s="43">
        <f t="shared" si="124"/>
        <v>1</v>
      </c>
      <c r="T118">
        <v>18333705241.290768</v>
      </c>
      <c r="U118">
        <f t="shared" si="98"/>
        <v>22372070353.472649</v>
      </c>
      <c r="V118">
        <v>0.76464284774572799</v>
      </c>
      <c r="W118">
        <f t="shared" si="141"/>
        <v>171066435.85047102</v>
      </c>
      <c r="X118" s="33">
        <f t="shared" si="99"/>
        <v>0</v>
      </c>
      <c r="Y118" s="33">
        <f t="shared" si="100"/>
        <v>0</v>
      </c>
      <c r="Z118" s="33">
        <f t="shared" si="142"/>
        <v>22372070353.472649</v>
      </c>
      <c r="AA118">
        <v>52.428428451044404</v>
      </c>
      <c r="AB118">
        <f t="shared" si="101"/>
        <v>13173157115.876421</v>
      </c>
      <c r="AC118">
        <f t="shared" si="102"/>
        <v>0</v>
      </c>
      <c r="AD118">
        <v>14.351262980052013</v>
      </c>
      <c r="AE118">
        <f t="shared" si="103"/>
        <v>6009826082.0467777</v>
      </c>
      <c r="AF118">
        <f t="shared" si="104"/>
        <v>0</v>
      </c>
      <c r="AG118" s="42">
        <f t="shared" si="105"/>
        <v>0</v>
      </c>
      <c r="AH118">
        <f t="shared" si="106"/>
        <v>0</v>
      </c>
      <c r="AI118">
        <f t="shared" si="107"/>
        <v>0</v>
      </c>
      <c r="AJ118" s="43">
        <f t="shared" si="108"/>
        <v>0</v>
      </c>
      <c r="AK118" s="42">
        <f t="shared" si="109"/>
        <v>-1</v>
      </c>
      <c r="AL118">
        <f t="shared" si="110"/>
        <v>0</v>
      </c>
      <c r="AM118">
        <f t="shared" si="111"/>
        <v>0</v>
      </c>
      <c r="AN118" s="43">
        <f t="shared" si="112"/>
        <v>-1</v>
      </c>
    </row>
    <row r="119" spans="2:40" x14ac:dyDescent="0.25">
      <c r="B119" s="52" t="s">
        <v>171</v>
      </c>
      <c r="C119">
        <v>24908743614.326126</v>
      </c>
      <c r="D119">
        <v>1.3763271152776801</v>
      </c>
      <c r="E119">
        <f t="shared" si="113"/>
        <v>342825792.43896812</v>
      </c>
      <c r="F119" s="33">
        <f t="shared" si="114"/>
        <v>0</v>
      </c>
      <c r="G119" s="33">
        <f t="shared" si="115"/>
        <v>0</v>
      </c>
      <c r="H119" s="33">
        <f t="shared" si="116"/>
        <v>24908743614.326126</v>
      </c>
      <c r="I119">
        <v>60.609708380921376</v>
      </c>
      <c r="J119">
        <f t="shared" si="117"/>
        <v>13249333290.270412</v>
      </c>
      <c r="K119">
        <f t="shared" si="118"/>
        <v>0</v>
      </c>
      <c r="L119">
        <v>24.849970241630196</v>
      </c>
      <c r="M119">
        <f t="shared" si="119"/>
        <v>9053707367.4569759</v>
      </c>
      <c r="N119">
        <f t="shared" si="120"/>
        <v>0</v>
      </c>
      <c r="O119" s="42">
        <f t="shared" si="121"/>
        <v>0</v>
      </c>
      <c r="P119">
        <f t="shared" si="122"/>
        <v>0</v>
      </c>
      <c r="Q119">
        <f t="shared" si="123"/>
        <v>0</v>
      </c>
      <c r="R119" s="43">
        <f t="shared" si="124"/>
        <v>0</v>
      </c>
      <c r="T119">
        <v>829296989955.65771</v>
      </c>
      <c r="U119">
        <f t="shared" si="98"/>
        <v>350927299856.46777</v>
      </c>
      <c r="V119">
        <v>1.11572424912127</v>
      </c>
      <c r="W119">
        <f t="shared" si="141"/>
        <v>3915380981.2851229</v>
      </c>
      <c r="X119" s="33">
        <f t="shared" si="99"/>
        <v>2</v>
      </c>
      <c r="Y119" s="33">
        <f t="shared" si="100"/>
        <v>28193157245.861073</v>
      </c>
      <c r="Z119" s="33">
        <f t="shared" si="142"/>
        <v>322734142610.60669</v>
      </c>
      <c r="AA119">
        <v>51.882111706680533</v>
      </c>
      <c r="AB119">
        <f t="shared" si="101"/>
        <v>139539393343.6756</v>
      </c>
      <c r="AC119">
        <f t="shared" si="102"/>
        <v>4</v>
      </c>
      <c r="AD119">
        <v>38.114672197437116</v>
      </c>
      <c r="AE119">
        <f t="shared" si="103"/>
        <v>170852022690.46567</v>
      </c>
      <c r="AF119">
        <f t="shared" si="104"/>
        <v>7</v>
      </c>
      <c r="AG119" s="42">
        <f t="shared" si="105"/>
        <v>2</v>
      </c>
      <c r="AH119">
        <f t="shared" si="106"/>
        <v>7</v>
      </c>
      <c r="AI119">
        <f t="shared" si="107"/>
        <v>4</v>
      </c>
      <c r="AJ119" s="43">
        <f t="shared" si="108"/>
        <v>13</v>
      </c>
      <c r="AK119" s="42">
        <f t="shared" si="109"/>
        <v>2</v>
      </c>
      <c r="AL119">
        <f t="shared" si="110"/>
        <v>7</v>
      </c>
      <c r="AM119">
        <f t="shared" si="111"/>
        <v>4</v>
      </c>
      <c r="AN119" s="43">
        <f t="shared" si="112"/>
        <v>13</v>
      </c>
    </row>
    <row r="120" spans="2:40" x14ac:dyDescent="0.25">
      <c r="B120" s="52" t="s">
        <v>239</v>
      </c>
      <c r="C120">
        <v>24804122879.405167</v>
      </c>
      <c r="D120">
        <v>0.48631976129697396</v>
      </c>
      <c r="E120">
        <f t="shared" si="113"/>
        <v>120627351.17893131</v>
      </c>
      <c r="F120" s="33">
        <f t="shared" si="114"/>
        <v>0</v>
      </c>
      <c r="G120" s="33">
        <f t="shared" si="115"/>
        <v>0</v>
      </c>
      <c r="H120" s="33">
        <f t="shared" si="116"/>
        <v>24804122879.405167</v>
      </c>
      <c r="I120">
        <v>63.877816212808938</v>
      </c>
      <c r="J120">
        <f t="shared" si="117"/>
        <v>13747179449.61949</v>
      </c>
      <c r="K120">
        <f t="shared" si="118"/>
        <v>0</v>
      </c>
      <c r="L120">
        <v>22.563544817858425</v>
      </c>
      <c r="M120">
        <f t="shared" si="119"/>
        <v>8093187849.8906422</v>
      </c>
      <c r="N120">
        <f t="shared" si="120"/>
        <v>0</v>
      </c>
      <c r="O120" s="42">
        <f t="shared" si="121"/>
        <v>0</v>
      </c>
      <c r="P120">
        <f t="shared" si="122"/>
        <v>0</v>
      </c>
      <c r="Q120">
        <f t="shared" si="123"/>
        <v>0</v>
      </c>
      <c r="R120" s="43">
        <f t="shared" si="124"/>
        <v>0</v>
      </c>
      <c r="T120">
        <v>8964243526.1206989</v>
      </c>
      <c r="U120">
        <f t="shared" si="98"/>
        <v>18384219777.518974</v>
      </c>
      <c r="V120">
        <v>0</v>
      </c>
      <c r="W120">
        <f t="shared" si="141"/>
        <v>0</v>
      </c>
      <c r="X120" s="33">
        <f t="shared" si="99"/>
        <v>0</v>
      </c>
      <c r="Y120" s="33">
        <f t="shared" si="100"/>
        <v>0</v>
      </c>
      <c r="Z120" s="33">
        <f t="shared" si="142"/>
        <v>18384219777.518974</v>
      </c>
      <c r="AA120">
        <v>69.409823941615329</v>
      </c>
      <c r="AB120">
        <f t="shared" si="101"/>
        <v>11865377289.091454</v>
      </c>
      <c r="AC120">
        <f t="shared" si="102"/>
        <v>0</v>
      </c>
      <c r="AD120">
        <v>11.247880421989207</v>
      </c>
      <c r="AE120">
        <f t="shared" si="103"/>
        <v>3204645906.7462945</v>
      </c>
      <c r="AF120">
        <f t="shared" si="104"/>
        <v>0</v>
      </c>
      <c r="AG120" s="42">
        <f t="shared" si="105"/>
        <v>0</v>
      </c>
      <c r="AH120">
        <f t="shared" si="106"/>
        <v>0</v>
      </c>
      <c r="AI120">
        <f t="shared" si="107"/>
        <v>0</v>
      </c>
      <c r="AJ120" s="43">
        <f t="shared" si="108"/>
        <v>0</v>
      </c>
      <c r="AK120" s="42">
        <f t="shared" si="109"/>
        <v>0</v>
      </c>
      <c r="AL120">
        <f t="shared" si="110"/>
        <v>0</v>
      </c>
      <c r="AM120">
        <f t="shared" si="111"/>
        <v>0</v>
      </c>
      <c r="AN120" s="43">
        <f t="shared" si="112"/>
        <v>0</v>
      </c>
    </row>
    <row r="121" spans="2:40" x14ac:dyDescent="0.25">
      <c r="B121" s="52" t="s">
        <v>506</v>
      </c>
      <c r="C121">
        <v>24153264424</v>
      </c>
      <c r="D121">
        <v>4.9000000000000004</v>
      </c>
      <c r="E121">
        <f t="shared" si="113"/>
        <v>1183509956.776</v>
      </c>
      <c r="F121" s="33">
        <f t="shared" si="114"/>
        <v>1</v>
      </c>
      <c r="G121" s="33">
        <f t="shared" si="115"/>
        <v>14096578622.930536</v>
      </c>
      <c r="H121" s="33">
        <f t="shared" si="116"/>
        <v>10056685801.069464</v>
      </c>
      <c r="I121">
        <v>31</v>
      </c>
      <c r="J121">
        <f t="shared" si="117"/>
        <v>3036596686.6865592</v>
      </c>
      <c r="K121">
        <f t="shared" si="118"/>
        <v>0</v>
      </c>
      <c r="L121">
        <v>46</v>
      </c>
      <c r="M121">
        <f t="shared" si="119"/>
        <v>7509862773.525898</v>
      </c>
      <c r="N121">
        <f t="shared" si="120"/>
        <v>0</v>
      </c>
      <c r="O121" s="42">
        <f t="shared" si="121"/>
        <v>1</v>
      </c>
      <c r="P121">
        <f t="shared" si="122"/>
        <v>0</v>
      </c>
      <c r="Q121">
        <f t="shared" si="123"/>
        <v>0</v>
      </c>
      <c r="R121" s="43">
        <f t="shared" si="124"/>
        <v>1</v>
      </c>
      <c r="T121">
        <v>41593677730.773315</v>
      </c>
      <c r="U121">
        <f t="shared" si="98"/>
        <v>31221863937.235226</v>
      </c>
      <c r="V121">
        <v>3.02714458735776</v>
      </c>
      <c r="W121">
        <f t="shared" si="141"/>
        <v>945130964.24822056</v>
      </c>
      <c r="X121" s="33">
        <f t="shared" si="99"/>
        <v>0</v>
      </c>
      <c r="Y121" s="33">
        <f t="shared" si="100"/>
        <v>0</v>
      </c>
      <c r="Z121" s="33">
        <f t="shared" si="142"/>
        <v>31221863937.235226</v>
      </c>
      <c r="AA121">
        <v>34.886958997243397</v>
      </c>
      <c r="AB121">
        <f t="shared" si="101"/>
        <v>15203152034.349129</v>
      </c>
      <c r="AC121">
        <f t="shared" si="102"/>
        <v>0</v>
      </c>
      <c r="AD121">
        <v>18.847089929002976</v>
      </c>
      <c r="AE121">
        <f t="shared" si="103"/>
        <v>13688743197.628815</v>
      </c>
      <c r="AF121">
        <f t="shared" si="104"/>
        <v>1</v>
      </c>
      <c r="AG121" s="42">
        <f t="shared" si="105"/>
        <v>0</v>
      </c>
      <c r="AH121">
        <f t="shared" si="106"/>
        <v>1</v>
      </c>
      <c r="AI121">
        <f t="shared" si="107"/>
        <v>0</v>
      </c>
      <c r="AJ121" s="43">
        <f t="shared" si="108"/>
        <v>1</v>
      </c>
      <c r="AK121" s="42">
        <f t="shared" si="109"/>
        <v>-1</v>
      </c>
      <c r="AL121">
        <f t="shared" si="110"/>
        <v>1</v>
      </c>
      <c r="AM121">
        <f t="shared" si="111"/>
        <v>0</v>
      </c>
      <c r="AN121" s="43">
        <f t="shared" si="112"/>
        <v>0</v>
      </c>
    </row>
    <row r="122" spans="2:40" x14ac:dyDescent="0.25">
      <c r="B122" s="52" t="s">
        <v>375</v>
      </c>
      <c r="C122">
        <v>23410073315.755516</v>
      </c>
      <c r="D122">
        <v>1.0483602770515501</v>
      </c>
      <c r="E122">
        <f t="shared" si="113"/>
        <v>245421909.4710255</v>
      </c>
      <c r="F122" s="33">
        <f t="shared" si="114"/>
        <v>0</v>
      </c>
      <c r="G122" s="33">
        <f t="shared" si="115"/>
        <v>0</v>
      </c>
      <c r="H122" s="33">
        <f t="shared" si="116"/>
        <v>23410073315.755516</v>
      </c>
      <c r="I122">
        <v>50.757170209625414</v>
      </c>
      <c r="J122">
        <f t="shared" si="117"/>
        <v>12512966382.508846</v>
      </c>
      <c r="K122">
        <f t="shared" si="118"/>
        <v>0</v>
      </c>
      <c r="L122">
        <v>20.462697221364184</v>
      </c>
      <c r="M122">
        <f t="shared" si="119"/>
        <v>8407647673.8463192</v>
      </c>
      <c r="N122">
        <f t="shared" si="120"/>
        <v>0</v>
      </c>
      <c r="O122" s="42">
        <f t="shared" si="121"/>
        <v>0</v>
      </c>
      <c r="P122">
        <f t="shared" si="122"/>
        <v>0</v>
      </c>
      <c r="Q122">
        <f t="shared" si="123"/>
        <v>0</v>
      </c>
      <c r="R122" s="43">
        <f t="shared" si="124"/>
        <v>0</v>
      </c>
      <c r="T122">
        <v>19908554074.048149</v>
      </c>
      <c r="U122">
        <f t="shared" si="98"/>
        <v>21990907567.091522</v>
      </c>
      <c r="V122">
        <v>0.50651924695848094</v>
      </c>
      <c r="W122">
        <f t="shared" si="141"/>
        <v>111388179.40816757</v>
      </c>
      <c r="X122" s="33">
        <f t="shared" si="99"/>
        <v>0</v>
      </c>
      <c r="Y122" s="33">
        <f t="shared" si="100"/>
        <v>0</v>
      </c>
      <c r="Z122" s="33">
        <f t="shared" si="142"/>
        <v>21990907567.091522</v>
      </c>
      <c r="AA122">
        <v>75.986710565195096</v>
      </c>
      <c r="AB122">
        <f t="shared" si="101"/>
        <v>14228913653.487242</v>
      </c>
      <c r="AC122">
        <f t="shared" si="102"/>
        <v>0</v>
      </c>
      <c r="AD122">
        <v>12.091872016389072</v>
      </c>
      <c r="AE122">
        <f t="shared" si="103"/>
        <v>3773778369.718998</v>
      </c>
      <c r="AF122">
        <f t="shared" si="104"/>
        <v>0</v>
      </c>
      <c r="AG122" s="42">
        <f t="shared" si="105"/>
        <v>0</v>
      </c>
      <c r="AH122">
        <f t="shared" si="106"/>
        <v>0</v>
      </c>
      <c r="AI122">
        <f t="shared" si="107"/>
        <v>0</v>
      </c>
      <c r="AJ122" s="43">
        <f t="shared" si="108"/>
        <v>0</v>
      </c>
      <c r="AK122" s="42">
        <f t="shared" si="109"/>
        <v>0</v>
      </c>
      <c r="AL122">
        <f t="shared" si="110"/>
        <v>0</v>
      </c>
      <c r="AM122">
        <f t="shared" si="111"/>
        <v>0</v>
      </c>
      <c r="AN122" s="43">
        <f t="shared" si="112"/>
        <v>0</v>
      </c>
    </row>
    <row r="123" spans="2:40" x14ac:dyDescent="0.25">
      <c r="B123" s="52" t="s">
        <v>105</v>
      </c>
      <c r="C123">
        <v>22996076889.889576</v>
      </c>
      <c r="D123">
        <v>4.0692054900444603</v>
      </c>
      <c r="E123">
        <f t="shared" si="113"/>
        <v>935757623.29823208</v>
      </c>
      <c r="F123" s="33">
        <f t="shared" si="114"/>
        <v>0</v>
      </c>
      <c r="G123" s="33">
        <f t="shared" si="115"/>
        <v>0</v>
      </c>
      <c r="H123" s="33">
        <f t="shared" si="116"/>
        <v>22996076889.889576</v>
      </c>
      <c r="I123">
        <v>35.305814138606749</v>
      </c>
      <c r="J123">
        <f t="shared" si="117"/>
        <v>6152238425.4465256</v>
      </c>
      <c r="K123">
        <f t="shared" si="118"/>
        <v>0</v>
      </c>
      <c r="L123">
        <v>63.669773336202205</v>
      </c>
      <c r="M123">
        <f t="shared" si="119"/>
        <v>18491365403.284431</v>
      </c>
      <c r="N123">
        <f t="shared" si="120"/>
        <v>1</v>
      </c>
      <c r="O123" s="42">
        <f t="shared" si="121"/>
        <v>0</v>
      </c>
      <c r="P123">
        <f t="shared" si="122"/>
        <v>1</v>
      </c>
      <c r="Q123">
        <f t="shared" si="123"/>
        <v>0</v>
      </c>
      <c r="R123" s="43">
        <f t="shared" si="124"/>
        <v>1</v>
      </c>
      <c r="T123">
        <v>219199428.86480626</v>
      </c>
      <c r="U123">
        <f t="shared" si="98"/>
        <v>13764608454.936237</v>
      </c>
      <c r="V123">
        <v>0</v>
      </c>
      <c r="W123">
        <f t="shared" si="141"/>
        <v>0</v>
      </c>
      <c r="X123" s="33">
        <f t="shared" si="99"/>
        <v>0</v>
      </c>
      <c r="Y123" s="33">
        <f t="shared" si="100"/>
        <v>0</v>
      </c>
      <c r="Z123" s="33">
        <f t="shared" si="142"/>
        <v>13764608454.936237</v>
      </c>
      <c r="AA123">
        <v>70.58300177094246</v>
      </c>
      <c r="AB123">
        <f t="shared" si="101"/>
        <v>8680308662.0952797</v>
      </c>
      <c r="AC123">
        <f t="shared" si="102"/>
        <v>0</v>
      </c>
      <c r="AD123">
        <v>13.361079664225553</v>
      </c>
      <c r="AE123">
        <f t="shared" si="103"/>
        <v>2738579465.1781631</v>
      </c>
      <c r="AF123">
        <f t="shared" si="104"/>
        <v>0</v>
      </c>
      <c r="AG123" s="42">
        <f t="shared" si="105"/>
        <v>0</v>
      </c>
      <c r="AH123">
        <f t="shared" si="106"/>
        <v>0</v>
      </c>
      <c r="AI123">
        <f t="shared" si="107"/>
        <v>0</v>
      </c>
      <c r="AJ123" s="43">
        <f t="shared" si="108"/>
        <v>0</v>
      </c>
      <c r="AK123" s="42">
        <f t="shared" si="109"/>
        <v>0</v>
      </c>
      <c r="AL123">
        <f t="shared" si="110"/>
        <v>-1</v>
      </c>
      <c r="AM123">
        <f t="shared" si="111"/>
        <v>0</v>
      </c>
      <c r="AN123" s="43">
        <f t="shared" si="112"/>
        <v>-1</v>
      </c>
    </row>
    <row r="124" spans="2:40" x14ac:dyDescent="0.25">
      <c r="B124" s="52" t="s">
        <v>149</v>
      </c>
      <c r="C124">
        <v>22985630127.988594</v>
      </c>
      <c r="D124">
        <v>2.8220901513395398</v>
      </c>
      <c r="E124">
        <f t="shared" si="113"/>
        <v>648675204.06530023</v>
      </c>
      <c r="F124" s="33">
        <f t="shared" si="114"/>
        <v>0</v>
      </c>
      <c r="G124" s="33">
        <f t="shared" si="115"/>
        <v>0</v>
      </c>
      <c r="H124" s="33">
        <f t="shared" si="116"/>
        <v>22985630127.988594</v>
      </c>
      <c r="I124">
        <v>69.782305414233406</v>
      </c>
      <c r="J124">
        <f t="shared" si="117"/>
        <v>13753464360.003542</v>
      </c>
      <c r="K124">
        <f t="shared" si="118"/>
        <v>0</v>
      </c>
      <c r="L124">
        <v>17.686034547867525</v>
      </c>
      <c r="M124">
        <f t="shared" si="119"/>
        <v>5809597059.9798393</v>
      </c>
      <c r="N124">
        <f t="shared" si="120"/>
        <v>0</v>
      </c>
      <c r="O124" s="42">
        <f t="shared" si="121"/>
        <v>0</v>
      </c>
      <c r="P124">
        <f t="shared" si="122"/>
        <v>0</v>
      </c>
      <c r="Q124">
        <f t="shared" si="123"/>
        <v>0</v>
      </c>
      <c r="R124" s="43">
        <f t="shared" si="124"/>
        <v>0</v>
      </c>
      <c r="T124">
        <v>21743465320.102833</v>
      </c>
      <c r="U124">
        <f t="shared" si="98"/>
        <v>22482180731.352493</v>
      </c>
      <c r="V124">
        <v>2.9339756331354798</v>
      </c>
      <c r="W124">
        <f t="shared" si="141"/>
        <v>659621704.4553622</v>
      </c>
      <c r="X124" s="33">
        <f t="shared" si="99"/>
        <v>0</v>
      </c>
      <c r="Y124" s="33">
        <f t="shared" si="100"/>
        <v>0</v>
      </c>
      <c r="Z124" s="33">
        <f t="shared" si="142"/>
        <v>22482180731.352493</v>
      </c>
      <c r="AA124">
        <v>44.083738864913272</v>
      </c>
      <c r="AB124">
        <f t="shared" si="101"/>
        <v>10685688915.067827</v>
      </c>
      <c r="AC124">
        <f t="shared" si="102"/>
        <v>0</v>
      </c>
      <c r="AD124">
        <v>25.478826942883121</v>
      </c>
      <c r="AE124">
        <f t="shared" si="103"/>
        <v>10293244389.077572</v>
      </c>
      <c r="AF124">
        <f t="shared" si="104"/>
        <v>0</v>
      </c>
      <c r="AG124" s="42">
        <f t="shared" si="105"/>
        <v>0</v>
      </c>
      <c r="AH124">
        <f t="shared" si="106"/>
        <v>0</v>
      </c>
      <c r="AI124">
        <f t="shared" si="107"/>
        <v>0</v>
      </c>
      <c r="AJ124" s="43">
        <f t="shared" si="108"/>
        <v>0</v>
      </c>
      <c r="AK124" s="42">
        <f t="shared" si="109"/>
        <v>0</v>
      </c>
      <c r="AL124">
        <f t="shared" si="110"/>
        <v>0</v>
      </c>
      <c r="AM124">
        <f t="shared" si="111"/>
        <v>0</v>
      </c>
      <c r="AN124" s="43">
        <f t="shared" si="112"/>
        <v>0</v>
      </c>
    </row>
    <row r="125" spans="2:40" x14ac:dyDescent="0.25">
      <c r="B125" s="52" t="s">
        <v>214</v>
      </c>
      <c r="C125">
        <v>22721515956.948967</v>
      </c>
      <c r="D125">
        <v>8.8102973124289997E-4</v>
      </c>
      <c r="E125">
        <f t="shared" si="113"/>
        <v>200183.31096982013</v>
      </c>
      <c r="F125" s="33">
        <f t="shared" si="114"/>
        <v>0</v>
      </c>
      <c r="G125" s="33">
        <f t="shared" si="115"/>
        <v>0</v>
      </c>
      <c r="H125" s="33">
        <f t="shared" si="116"/>
        <v>22721515956.948967</v>
      </c>
      <c r="I125">
        <v>57.184333143121435</v>
      </c>
      <c r="J125">
        <f t="shared" si="117"/>
        <v>12144983418.062523</v>
      </c>
      <c r="K125">
        <f t="shared" si="118"/>
        <v>0</v>
      </c>
      <c r="L125">
        <v>23.053409466711464</v>
      </c>
      <c r="M125">
        <f t="shared" si="119"/>
        <v>8160255916.0819988</v>
      </c>
      <c r="N125">
        <f t="shared" si="120"/>
        <v>0</v>
      </c>
      <c r="O125" s="42">
        <f t="shared" si="121"/>
        <v>0</v>
      </c>
      <c r="P125">
        <f t="shared" si="122"/>
        <v>0</v>
      </c>
      <c r="Q125">
        <f t="shared" si="123"/>
        <v>0</v>
      </c>
      <c r="R125" s="43">
        <f t="shared" si="124"/>
        <v>0</v>
      </c>
      <c r="T125">
        <v>27081834228.73629</v>
      </c>
      <c r="U125">
        <f t="shared" si="98"/>
        <v>24488752952.504368</v>
      </c>
      <c r="V125">
        <v>0.17094241295489901</v>
      </c>
      <c r="W125">
        <f t="shared" si="141"/>
        <v>41861665.199575037</v>
      </c>
      <c r="X125" s="33">
        <f t="shared" si="99"/>
        <v>0</v>
      </c>
      <c r="Y125" s="33">
        <f t="shared" si="100"/>
        <v>0</v>
      </c>
      <c r="Z125" s="33">
        <f t="shared" si="142"/>
        <v>24488752952.504368</v>
      </c>
      <c r="AA125">
        <v>67.413238378743699</v>
      </c>
      <c r="AB125">
        <f t="shared" si="101"/>
        <v>14558106533.410275</v>
      </c>
      <c r="AC125">
        <f t="shared" si="102"/>
        <v>0</v>
      </c>
      <c r="AD125">
        <v>17.635569476007269</v>
      </c>
      <c r="AE125">
        <f t="shared" si="103"/>
        <v>6347430301.6133299</v>
      </c>
      <c r="AF125">
        <f t="shared" si="104"/>
        <v>0</v>
      </c>
      <c r="AG125" s="42">
        <f t="shared" si="105"/>
        <v>0</v>
      </c>
      <c r="AH125">
        <f t="shared" si="106"/>
        <v>0</v>
      </c>
      <c r="AI125">
        <f t="shared" si="107"/>
        <v>0</v>
      </c>
      <c r="AJ125" s="43">
        <f t="shared" si="108"/>
        <v>0</v>
      </c>
      <c r="AK125" s="42">
        <f t="shared" si="109"/>
        <v>0</v>
      </c>
      <c r="AL125">
        <f t="shared" si="110"/>
        <v>0</v>
      </c>
      <c r="AM125">
        <f t="shared" si="111"/>
        <v>0</v>
      </c>
      <c r="AN125" s="43">
        <f t="shared" si="112"/>
        <v>0</v>
      </c>
    </row>
    <row r="126" spans="2:40" x14ac:dyDescent="0.25">
      <c r="B126" s="52" t="s">
        <v>430</v>
      </c>
      <c r="C126">
        <v>21488623926.353516</v>
      </c>
      <c r="D126">
        <v>0.90606707458550706</v>
      </c>
      <c r="E126">
        <f t="shared" si="113"/>
        <v>194701346.17819262</v>
      </c>
      <c r="F126" s="33">
        <f t="shared" si="114"/>
        <v>0</v>
      </c>
      <c r="G126" s="33">
        <f t="shared" si="115"/>
        <v>0</v>
      </c>
      <c r="H126" s="33">
        <f t="shared" si="116"/>
        <v>21488623926.353516</v>
      </c>
      <c r="I126">
        <v>51.474089315504756</v>
      </c>
      <c r="J126">
        <f t="shared" si="117"/>
        <v>8378743256.804595</v>
      </c>
      <c r="K126">
        <f t="shared" si="118"/>
        <v>0</v>
      </c>
      <c r="L126">
        <v>47.536046812677263</v>
      </c>
      <c r="M126">
        <f t="shared" si="119"/>
        <v>12896207813.267572</v>
      </c>
      <c r="N126">
        <f t="shared" si="120"/>
        <v>1</v>
      </c>
      <c r="O126" s="42">
        <f t="shared" si="121"/>
        <v>0</v>
      </c>
      <c r="P126">
        <f t="shared" si="122"/>
        <v>1</v>
      </c>
      <c r="Q126">
        <f t="shared" si="123"/>
        <v>0</v>
      </c>
      <c r="R126" s="43">
        <f t="shared" si="124"/>
        <v>1</v>
      </c>
      <c r="T126">
        <v>2468832279842.3872</v>
      </c>
      <c r="U126">
        <f t="shared" si="98"/>
        <v>1013397007669.1219</v>
      </c>
      <c r="V126">
        <v>0.43949373555408699</v>
      </c>
      <c r="W126">
        <f t="shared" si="141"/>
        <v>4453816364.9983616</v>
      </c>
      <c r="X126" s="33">
        <f t="shared" si="99"/>
        <v>2</v>
      </c>
      <c r="Y126" s="33">
        <f t="shared" si="100"/>
        <v>28193157245.861073</v>
      </c>
      <c r="Z126" s="33">
        <f t="shared" si="142"/>
        <v>985203850423.26086</v>
      </c>
      <c r="AA126">
        <v>60.146591862647412</v>
      </c>
      <c r="AB126">
        <f t="shared" si="101"/>
        <v>487881339966.52185</v>
      </c>
      <c r="AC126">
        <f t="shared" si="102"/>
        <v>14</v>
      </c>
      <c r="AD126">
        <v>30.946234976635019</v>
      </c>
      <c r="AE126">
        <f t="shared" si="103"/>
        <v>418369246418.20648</v>
      </c>
      <c r="AF126">
        <f t="shared" si="104"/>
        <v>18</v>
      </c>
      <c r="AG126" s="42">
        <f t="shared" si="105"/>
        <v>2</v>
      </c>
      <c r="AH126">
        <f t="shared" si="106"/>
        <v>18</v>
      </c>
      <c r="AI126">
        <f t="shared" si="107"/>
        <v>14</v>
      </c>
      <c r="AJ126" s="43">
        <f t="shared" si="108"/>
        <v>34</v>
      </c>
      <c r="AK126" s="42">
        <f t="shared" si="109"/>
        <v>2</v>
      </c>
      <c r="AL126">
        <f t="shared" si="110"/>
        <v>17</v>
      </c>
      <c r="AM126">
        <f t="shared" si="111"/>
        <v>14</v>
      </c>
      <c r="AN126" s="43">
        <f t="shared" si="112"/>
        <v>33</v>
      </c>
    </row>
    <row r="127" spans="2:40" x14ac:dyDescent="0.25">
      <c r="B127" t="s">
        <v>435</v>
      </c>
      <c r="C127">
        <v>20873899290.711098</v>
      </c>
      <c r="D127">
        <v>0</v>
      </c>
      <c r="E127">
        <f t="shared" si="113"/>
        <v>0</v>
      </c>
      <c r="F127" s="33">
        <f t="shared" si="114"/>
        <v>0</v>
      </c>
      <c r="G127" s="33">
        <f t="shared" si="115"/>
        <v>0</v>
      </c>
      <c r="H127" s="33">
        <f t="shared" si="116"/>
        <v>20873899290.711098</v>
      </c>
      <c r="I127">
        <v>28.895270917097456</v>
      </c>
      <c r="J127">
        <f t="shared" si="117"/>
        <v>6466464121.5052547</v>
      </c>
      <c r="K127">
        <f t="shared" si="118"/>
        <v>0</v>
      </c>
      <c r="L127">
        <v>41.060693088263449</v>
      </c>
      <c r="M127">
        <f t="shared" si="119"/>
        <v>15314933910.880117</v>
      </c>
      <c r="N127">
        <f t="shared" si="120"/>
        <v>1</v>
      </c>
      <c r="O127" s="42">
        <f t="shared" si="121"/>
        <v>0</v>
      </c>
      <c r="P127">
        <f t="shared" si="122"/>
        <v>1</v>
      </c>
      <c r="Q127">
        <f t="shared" si="123"/>
        <v>0</v>
      </c>
      <c r="R127" s="43">
        <f t="shared" si="124"/>
        <v>1</v>
      </c>
      <c r="T127">
        <v>389316095.39931643</v>
      </c>
      <c r="U127">
        <f t="shared" si="98"/>
        <v>12571497721.651234</v>
      </c>
      <c r="V127">
        <v>0</v>
      </c>
      <c r="W127">
        <f t="shared" si="141"/>
        <v>0</v>
      </c>
      <c r="X127" s="33">
        <f t="shared" si="99"/>
        <v>0</v>
      </c>
      <c r="Y127" s="33">
        <f t="shared" si="100"/>
        <v>0</v>
      </c>
      <c r="Z127" s="33">
        <f t="shared" si="142"/>
        <v>12571497721.651234</v>
      </c>
      <c r="AA127">
        <v>60.709532469260921</v>
      </c>
      <c r="AB127">
        <f t="shared" si="101"/>
        <v>8654616449.3664112</v>
      </c>
      <c r="AC127">
        <f t="shared" si="102"/>
        <v>0</v>
      </c>
      <c r="AD127">
        <v>5.4294252983908002</v>
      </c>
      <c r="AE127">
        <f t="shared" si="103"/>
        <v>1290011403.1200237</v>
      </c>
      <c r="AF127">
        <f t="shared" si="104"/>
        <v>0</v>
      </c>
      <c r="AG127" s="42">
        <f t="shared" si="105"/>
        <v>0</v>
      </c>
      <c r="AH127">
        <f t="shared" si="106"/>
        <v>0</v>
      </c>
      <c r="AI127">
        <f t="shared" si="107"/>
        <v>0</v>
      </c>
      <c r="AJ127" s="43">
        <f t="shared" si="108"/>
        <v>0</v>
      </c>
      <c r="AK127" s="42">
        <f t="shared" si="109"/>
        <v>0</v>
      </c>
      <c r="AL127">
        <f t="shared" si="110"/>
        <v>-1</v>
      </c>
      <c r="AM127">
        <f t="shared" si="111"/>
        <v>0</v>
      </c>
      <c r="AN127" s="43">
        <f t="shared" si="112"/>
        <v>-1</v>
      </c>
    </row>
    <row r="128" spans="2:40" x14ac:dyDescent="0.25">
      <c r="B128" s="52" t="s">
        <v>332</v>
      </c>
      <c r="C128">
        <v>20784974986.509644</v>
      </c>
      <c r="D128">
        <v>1.8508214595570001</v>
      </c>
      <c r="E128">
        <f t="shared" si="113"/>
        <v>384692777.41387516</v>
      </c>
      <c r="F128" s="33">
        <f t="shared" si="114"/>
        <v>0</v>
      </c>
      <c r="G128" s="33">
        <f t="shared" si="115"/>
        <v>0</v>
      </c>
      <c r="H128" s="33">
        <f t="shared" si="116"/>
        <v>20784974986.509644</v>
      </c>
      <c r="I128">
        <v>52.795138469953265</v>
      </c>
      <c r="J128">
        <f t="shared" si="117"/>
        <v>11091548008.677881</v>
      </c>
      <c r="K128">
        <f t="shared" si="118"/>
        <v>0</v>
      </c>
      <c r="L128">
        <v>21.406336719673753</v>
      </c>
      <c r="M128">
        <f t="shared" si="119"/>
        <v>7495305385.3405867</v>
      </c>
      <c r="N128">
        <f t="shared" si="120"/>
        <v>0</v>
      </c>
      <c r="O128" s="42">
        <f t="shared" si="121"/>
        <v>0</v>
      </c>
      <c r="P128">
        <f t="shared" si="122"/>
        <v>0</v>
      </c>
      <c r="Q128">
        <f t="shared" si="123"/>
        <v>0</v>
      </c>
      <c r="R128" s="43">
        <f t="shared" si="124"/>
        <v>0</v>
      </c>
      <c r="T128">
        <v>32101220495.818424</v>
      </c>
      <c r="U128">
        <f t="shared" si="98"/>
        <v>25371449291.432491</v>
      </c>
      <c r="V128">
        <v>0.32311881927167402</v>
      </c>
      <c r="W128">
        <f t="shared" si="141"/>
        <v>81979927.382588163</v>
      </c>
      <c r="X128" s="33">
        <f t="shared" si="99"/>
        <v>0</v>
      </c>
      <c r="Y128" s="33">
        <f t="shared" si="100"/>
        <v>0</v>
      </c>
      <c r="Z128" s="33">
        <f t="shared" si="142"/>
        <v>25371449291.432491</v>
      </c>
      <c r="AA128">
        <v>53.1992942342807</v>
      </c>
      <c r="AB128">
        <f t="shared" si="101"/>
        <v>13484141211.930363</v>
      </c>
      <c r="AC128">
        <f t="shared" si="102"/>
        <v>0</v>
      </c>
      <c r="AD128">
        <v>21.874630096037649</v>
      </c>
      <c r="AE128">
        <f t="shared" si="103"/>
        <v>9240742927.7400093</v>
      </c>
      <c r="AF128">
        <f t="shared" si="104"/>
        <v>0</v>
      </c>
      <c r="AG128" s="42">
        <f t="shared" si="105"/>
        <v>0</v>
      </c>
      <c r="AH128">
        <f t="shared" si="106"/>
        <v>0</v>
      </c>
      <c r="AI128">
        <f t="shared" si="107"/>
        <v>0</v>
      </c>
      <c r="AJ128" s="43">
        <f t="shared" si="108"/>
        <v>0</v>
      </c>
      <c r="AK128" s="42">
        <f t="shared" si="109"/>
        <v>0</v>
      </c>
      <c r="AL128">
        <f t="shared" si="110"/>
        <v>0</v>
      </c>
      <c r="AM128">
        <f t="shared" si="111"/>
        <v>0</v>
      </c>
      <c r="AN128" s="43">
        <f t="shared" si="112"/>
        <v>0</v>
      </c>
    </row>
    <row r="129" spans="2:40" x14ac:dyDescent="0.25">
      <c r="B129" s="52" t="s">
        <v>466</v>
      </c>
      <c r="C129">
        <v>20736671783.489033</v>
      </c>
      <c r="D129">
        <v>1.3095961053559599</v>
      </c>
      <c r="E129">
        <f t="shared" si="113"/>
        <v>271566646.05702066</v>
      </c>
      <c r="F129" s="33">
        <f t="shared" si="114"/>
        <v>0</v>
      </c>
      <c r="G129" s="33">
        <f t="shared" si="115"/>
        <v>0</v>
      </c>
      <c r="H129" s="33">
        <f t="shared" si="116"/>
        <v>20736671783.489033</v>
      </c>
      <c r="I129">
        <v>48.959533523278196</v>
      </c>
      <c r="J129">
        <f t="shared" si="117"/>
        <v>10545805891.685978</v>
      </c>
      <c r="K129">
        <f t="shared" si="118"/>
        <v>0</v>
      </c>
      <c r="L129">
        <v>23.243894154924387</v>
      </c>
      <c r="M129">
        <f t="shared" si="119"/>
        <v>8344496576.5513248</v>
      </c>
      <c r="N129">
        <f t="shared" si="120"/>
        <v>0</v>
      </c>
      <c r="O129" s="42">
        <f t="shared" si="121"/>
        <v>0</v>
      </c>
      <c r="P129">
        <f t="shared" si="122"/>
        <v>0</v>
      </c>
      <c r="Q129">
        <f t="shared" si="123"/>
        <v>0</v>
      </c>
      <c r="R129" s="43">
        <f t="shared" si="124"/>
        <v>0</v>
      </c>
      <c r="T129">
        <v>35222426052.784409</v>
      </c>
      <c r="U129">
        <f t="shared" si="98"/>
        <v>26607747988.83445</v>
      </c>
      <c r="V129">
        <v>0.76530091076510698</v>
      </c>
      <c r="W129">
        <f t="shared" si="141"/>
        <v>203629337.69263449</v>
      </c>
      <c r="X129" s="33">
        <f t="shared" si="99"/>
        <v>0</v>
      </c>
      <c r="Y129" s="33">
        <f t="shared" si="100"/>
        <v>0</v>
      </c>
      <c r="Z129" s="33">
        <f t="shared" si="142"/>
        <v>26607747988.83445</v>
      </c>
      <c r="AA129">
        <v>42.252847035020928</v>
      </c>
      <c r="AB129">
        <f t="shared" si="101"/>
        <v>10460210192.291986</v>
      </c>
      <c r="AC129">
        <f t="shared" si="102"/>
        <v>0</v>
      </c>
      <c r="AD129">
        <v>38.356415473900071</v>
      </c>
      <c r="AE129">
        <f t="shared" si="103"/>
        <v>15826001332.223082</v>
      </c>
      <c r="AF129">
        <f t="shared" si="104"/>
        <v>1</v>
      </c>
      <c r="AG129" s="42">
        <f t="shared" si="105"/>
        <v>0</v>
      </c>
      <c r="AH129">
        <f t="shared" si="106"/>
        <v>1</v>
      </c>
      <c r="AI129">
        <f t="shared" si="107"/>
        <v>0</v>
      </c>
      <c r="AJ129" s="43">
        <f t="shared" si="108"/>
        <v>1</v>
      </c>
      <c r="AK129" s="42">
        <f t="shared" si="109"/>
        <v>0</v>
      </c>
      <c r="AL129">
        <f t="shared" si="110"/>
        <v>1</v>
      </c>
      <c r="AM129">
        <f t="shared" si="111"/>
        <v>0</v>
      </c>
      <c r="AN129" s="43">
        <f t="shared" si="112"/>
        <v>1</v>
      </c>
    </row>
    <row r="130" spans="2:40" x14ac:dyDescent="0.25">
      <c r="B130" s="52" t="s">
        <v>187</v>
      </c>
      <c r="C130">
        <v>20350525244.255074</v>
      </c>
      <c r="D130">
        <v>1.8014522476581099</v>
      </c>
      <c r="E130">
        <f t="shared" si="113"/>
        <v>366604994.42286408</v>
      </c>
      <c r="F130" s="33">
        <f t="shared" si="114"/>
        <v>0</v>
      </c>
      <c r="G130" s="33">
        <f t="shared" si="115"/>
        <v>0</v>
      </c>
      <c r="H130" s="33">
        <f t="shared" si="116"/>
        <v>20350525244.255074</v>
      </c>
      <c r="I130">
        <v>37.531178981209464</v>
      </c>
      <c r="J130">
        <f t="shared" si="117"/>
        <v>6107863760.1441097</v>
      </c>
      <c r="K130">
        <f t="shared" si="118"/>
        <v>0</v>
      </c>
      <c r="L130">
        <v>56.255196496868244</v>
      </c>
      <c r="M130">
        <f t="shared" si="119"/>
        <v>15258383621.745329</v>
      </c>
      <c r="N130">
        <f t="shared" si="120"/>
        <v>1</v>
      </c>
      <c r="O130" s="42">
        <f t="shared" si="121"/>
        <v>0</v>
      </c>
      <c r="P130">
        <f t="shared" si="122"/>
        <v>1</v>
      </c>
      <c r="Q130">
        <f t="shared" si="123"/>
        <v>0</v>
      </c>
      <c r="R130" s="43">
        <f t="shared" si="124"/>
        <v>1</v>
      </c>
      <c r="T130">
        <v>12288825201.41893</v>
      </c>
      <c r="U130">
        <f t="shared" si="98"/>
        <v>17083118216.893585</v>
      </c>
      <c r="V130">
        <v>1.36277638600831</v>
      </c>
      <c r="W130">
        <f t="shared" si="141"/>
        <v>232804701.05370966</v>
      </c>
      <c r="X130" s="33">
        <f t="shared" si="99"/>
        <v>0</v>
      </c>
      <c r="Y130" s="33">
        <f t="shared" si="100"/>
        <v>0</v>
      </c>
      <c r="Z130" s="33">
        <f t="shared" si="142"/>
        <v>17083118216.893585</v>
      </c>
      <c r="AA130">
        <v>60.12903658005844</v>
      </c>
      <c r="AB130">
        <f t="shared" si="101"/>
        <v>10273227900.466007</v>
      </c>
      <c r="AC130">
        <f t="shared" si="102"/>
        <v>0</v>
      </c>
      <c r="AD130">
        <v>14.86137418351926</v>
      </c>
      <c r="AE130">
        <f t="shared" si="103"/>
        <v>4231851270.340302</v>
      </c>
      <c r="AF130">
        <f t="shared" si="104"/>
        <v>0</v>
      </c>
      <c r="AG130" s="42">
        <f t="shared" si="105"/>
        <v>0</v>
      </c>
      <c r="AH130">
        <f t="shared" si="106"/>
        <v>0</v>
      </c>
      <c r="AI130">
        <f t="shared" si="107"/>
        <v>0</v>
      </c>
      <c r="AJ130" s="43">
        <f t="shared" si="108"/>
        <v>0</v>
      </c>
      <c r="AK130" s="42">
        <f t="shared" si="109"/>
        <v>0</v>
      </c>
      <c r="AL130">
        <f t="shared" si="110"/>
        <v>-1</v>
      </c>
      <c r="AM130">
        <f t="shared" si="111"/>
        <v>0</v>
      </c>
      <c r="AN130" s="43">
        <f t="shared" si="112"/>
        <v>-1</v>
      </c>
    </row>
    <row r="131" spans="2:40" x14ac:dyDescent="0.25">
      <c r="B131" s="52" t="s">
        <v>328</v>
      </c>
      <c r="C131">
        <v>20119656726.216461</v>
      </c>
      <c r="D131">
        <v>0.78275144138372799</v>
      </c>
      <c r="E131">
        <f t="shared" si="113"/>
        <v>157486903.02591753</v>
      </c>
      <c r="F131" s="33">
        <f t="shared" si="114"/>
        <v>0</v>
      </c>
      <c r="G131" s="33">
        <f t="shared" si="115"/>
        <v>0</v>
      </c>
      <c r="H131" s="33">
        <f t="shared" si="116"/>
        <v>20119656726.216461</v>
      </c>
      <c r="I131">
        <v>49.73587755889379</v>
      </c>
      <c r="J131">
        <f t="shared" si="117"/>
        <v>10738140516.037466</v>
      </c>
      <c r="K131">
        <f t="shared" si="118"/>
        <v>0</v>
      </c>
      <c r="L131">
        <v>20.155328136885554</v>
      </c>
      <c r="M131">
        <f t="shared" si="119"/>
        <v>7252670047.7081289</v>
      </c>
      <c r="N131">
        <f t="shared" si="120"/>
        <v>0</v>
      </c>
      <c r="O131" s="42">
        <f t="shared" si="121"/>
        <v>0</v>
      </c>
      <c r="P131">
        <f t="shared" si="122"/>
        <v>0</v>
      </c>
      <c r="Q131">
        <f t="shared" si="123"/>
        <v>0</v>
      </c>
      <c r="R131" s="43">
        <f t="shared" si="124"/>
        <v>0</v>
      </c>
      <c r="T131">
        <v>264212938334.62549</v>
      </c>
      <c r="U131">
        <f t="shared" si="98"/>
        <v>119050663762.10464</v>
      </c>
      <c r="V131">
        <v>3.1930718412106298</v>
      </c>
      <c r="W131">
        <f t="shared" si="141"/>
        <v>3801373221.3621106</v>
      </c>
      <c r="X131" s="33">
        <f t="shared" si="99"/>
        <v>2</v>
      </c>
      <c r="Y131" s="33">
        <f t="shared" si="100"/>
        <v>28193157245.861073</v>
      </c>
      <c r="Z131" s="33">
        <f t="shared" si="142"/>
        <v>90857506516.243576</v>
      </c>
      <c r="AA131">
        <v>49.986783250003533</v>
      </c>
      <c r="AB131">
        <f t="shared" si="101"/>
        <v>44733069018.962936</v>
      </c>
      <c r="AC131">
        <f t="shared" si="102"/>
        <v>1</v>
      </c>
      <c r="AD131">
        <v>26.159475845331098</v>
      </c>
      <c r="AE131">
        <f t="shared" si="103"/>
        <v>39016768113.699577</v>
      </c>
      <c r="AF131">
        <f t="shared" si="104"/>
        <v>2</v>
      </c>
      <c r="AG131" s="42">
        <f t="shared" si="105"/>
        <v>2</v>
      </c>
      <c r="AH131">
        <f t="shared" si="106"/>
        <v>2</v>
      </c>
      <c r="AI131">
        <f t="shared" si="107"/>
        <v>1</v>
      </c>
      <c r="AJ131" s="43">
        <f t="shared" si="108"/>
        <v>5</v>
      </c>
      <c r="AK131" s="42">
        <f t="shared" si="109"/>
        <v>2</v>
      </c>
      <c r="AL131">
        <f t="shared" si="110"/>
        <v>2</v>
      </c>
      <c r="AM131">
        <f t="shared" si="111"/>
        <v>1</v>
      </c>
      <c r="AN131" s="43">
        <f t="shared" si="112"/>
        <v>5</v>
      </c>
    </row>
    <row r="132" spans="2:40" x14ac:dyDescent="0.25">
      <c r="B132" s="52" t="s">
        <v>191</v>
      </c>
      <c r="C132">
        <v>20056352793.957558</v>
      </c>
      <c r="D132">
        <v>0.615582490752135</v>
      </c>
      <c r="E132">
        <f t="shared" si="113"/>
        <v>123463396.08307937</v>
      </c>
      <c r="F132" s="33">
        <f t="shared" si="114"/>
        <v>0</v>
      </c>
      <c r="G132" s="33">
        <f t="shared" si="115"/>
        <v>0</v>
      </c>
      <c r="H132" s="33">
        <f t="shared" si="116"/>
        <v>20056352793.957558</v>
      </c>
      <c r="I132">
        <v>53.245850639572403</v>
      </c>
      <c r="J132">
        <f t="shared" si="117"/>
        <v>10788012033.352188</v>
      </c>
      <c r="K132">
        <f t="shared" si="118"/>
        <v>0</v>
      </c>
      <c r="L132">
        <v>20.997501282454369</v>
      </c>
      <c r="M132">
        <f t="shared" si="119"/>
        <v>7090420936.8599663</v>
      </c>
      <c r="N132">
        <f t="shared" si="120"/>
        <v>0</v>
      </c>
      <c r="O132" s="42">
        <f t="shared" si="121"/>
        <v>0</v>
      </c>
      <c r="P132">
        <f t="shared" si="122"/>
        <v>0</v>
      </c>
      <c r="Q132">
        <f t="shared" si="123"/>
        <v>0</v>
      </c>
      <c r="R132" s="43">
        <f t="shared" si="124"/>
        <v>0</v>
      </c>
      <c r="T132">
        <v>36775580595.801834</v>
      </c>
      <c r="U132">
        <f t="shared" si="98"/>
        <v>26832655822.045044</v>
      </c>
      <c r="V132">
        <v>1.0322531724559301</v>
      </c>
      <c r="W132">
        <f t="shared" si="141"/>
        <v>276980940.9772408</v>
      </c>
      <c r="X132" s="33">
        <f t="shared" si="99"/>
        <v>0</v>
      </c>
      <c r="Y132" s="33">
        <f t="shared" si="100"/>
        <v>0</v>
      </c>
      <c r="Z132" s="33">
        <f t="shared" si="142"/>
        <v>26832655822.045044</v>
      </c>
      <c r="AA132">
        <v>40.947329108386882</v>
      </c>
      <c r="AB132">
        <f t="shared" si="101"/>
        <v>12684887376.394371</v>
      </c>
      <c r="AC132">
        <f t="shared" si="102"/>
        <v>0</v>
      </c>
      <c r="AD132">
        <v>24.015343964414587</v>
      </c>
      <c r="AE132">
        <f t="shared" si="103"/>
        <v>12399340816.899023</v>
      </c>
      <c r="AF132">
        <f t="shared" si="104"/>
        <v>1</v>
      </c>
      <c r="AG132" s="42">
        <f t="shared" si="105"/>
        <v>0</v>
      </c>
      <c r="AH132">
        <f t="shared" si="106"/>
        <v>1</v>
      </c>
      <c r="AI132">
        <f t="shared" si="107"/>
        <v>0</v>
      </c>
      <c r="AJ132" s="43">
        <f t="shared" si="108"/>
        <v>1</v>
      </c>
      <c r="AK132" s="42">
        <f t="shared" si="109"/>
        <v>0</v>
      </c>
      <c r="AL132">
        <f t="shared" si="110"/>
        <v>1</v>
      </c>
      <c r="AM132">
        <f t="shared" si="111"/>
        <v>0</v>
      </c>
      <c r="AN132" s="43">
        <f t="shared" si="112"/>
        <v>1</v>
      </c>
    </row>
    <row r="133" spans="2:40" x14ac:dyDescent="0.25">
      <c r="B133" s="52" t="s">
        <v>100</v>
      </c>
      <c r="C133">
        <v>18799578990.817204</v>
      </c>
      <c r="D133">
        <v>3.19124295081058</v>
      </c>
      <c r="E133">
        <f t="shared" si="113"/>
        <v>599940239.3265208</v>
      </c>
      <c r="F133" s="33">
        <f t="shared" si="114"/>
        <v>0</v>
      </c>
      <c r="G133" s="33">
        <f t="shared" si="115"/>
        <v>0</v>
      </c>
      <c r="H133" s="33">
        <f t="shared" si="116"/>
        <v>18799578990.817204</v>
      </c>
      <c r="I133">
        <v>42.74691052423055</v>
      </c>
      <c r="J133">
        <f t="shared" si="117"/>
        <v>6768494344.9256325</v>
      </c>
      <c r="K133">
        <f t="shared" si="118"/>
        <v>0</v>
      </c>
      <c r="L133">
        <v>46.300654568604408</v>
      </c>
      <c r="M133">
        <f t="shared" si="119"/>
        <v>12218649830.312117</v>
      </c>
      <c r="N133">
        <f t="shared" si="120"/>
        <v>1</v>
      </c>
      <c r="O133" s="42">
        <f t="shared" si="121"/>
        <v>0</v>
      </c>
      <c r="P133">
        <f t="shared" si="122"/>
        <v>1</v>
      </c>
      <c r="Q133">
        <f t="shared" si="123"/>
        <v>0</v>
      </c>
      <c r="R133" s="43">
        <f t="shared" si="124"/>
        <v>1</v>
      </c>
      <c r="T133">
        <v>253028635780.98697</v>
      </c>
      <c r="U133">
        <f t="shared" si="98"/>
        <v>113732615707.873</v>
      </c>
      <c r="V133">
        <v>2.0011992218027199</v>
      </c>
      <c r="W133">
        <f t="shared" si="141"/>
        <v>2276016220.4818325</v>
      </c>
      <c r="X133" s="33">
        <f t="shared" si="99"/>
        <v>1</v>
      </c>
      <c r="Y133" s="33">
        <f t="shared" si="100"/>
        <v>14096578622.930536</v>
      </c>
      <c r="Z133" s="33">
        <f t="shared" si="142"/>
        <v>99636037084.942459</v>
      </c>
      <c r="AA133">
        <v>40.254444680129822</v>
      </c>
      <c r="AB133">
        <f t="shared" si="101"/>
        <v>39067582257.203918</v>
      </c>
      <c r="AC133">
        <f t="shared" si="102"/>
        <v>1</v>
      </c>
      <c r="AD133">
        <v>36.742769722169236</v>
      </c>
      <c r="AE133">
        <f t="shared" si="103"/>
        <v>59432409260.838211</v>
      </c>
      <c r="AF133">
        <f t="shared" si="104"/>
        <v>3</v>
      </c>
      <c r="AG133" s="42">
        <f t="shared" si="105"/>
        <v>1</v>
      </c>
      <c r="AH133">
        <f t="shared" si="106"/>
        <v>3</v>
      </c>
      <c r="AI133">
        <f t="shared" si="107"/>
        <v>1</v>
      </c>
      <c r="AJ133" s="43">
        <f t="shared" si="108"/>
        <v>5</v>
      </c>
      <c r="AK133" s="42">
        <f t="shared" si="109"/>
        <v>1</v>
      </c>
      <c r="AL133">
        <f t="shared" si="110"/>
        <v>2</v>
      </c>
      <c r="AM133">
        <f t="shared" si="111"/>
        <v>1</v>
      </c>
      <c r="AN133" s="43">
        <f t="shared" si="112"/>
        <v>4</v>
      </c>
    </row>
    <row r="134" spans="2:40" x14ac:dyDescent="0.25">
      <c r="B134" s="52" t="s">
        <v>53</v>
      </c>
      <c r="C134">
        <v>18262192006.076298</v>
      </c>
      <c r="D134">
        <v>1.24636024189216</v>
      </c>
      <c r="E134">
        <f t="shared" si="113"/>
        <v>227612700.46174324</v>
      </c>
      <c r="F134" s="33">
        <f t="shared" si="114"/>
        <v>0</v>
      </c>
      <c r="G134" s="33">
        <f t="shared" si="115"/>
        <v>0</v>
      </c>
      <c r="H134" s="33">
        <f t="shared" si="116"/>
        <v>18262192006.076298</v>
      </c>
      <c r="I134">
        <v>44.302802765025525</v>
      </c>
      <c r="J134">
        <f t="shared" si="117"/>
        <v>9526130277.4053288</v>
      </c>
      <c r="K134">
        <f t="shared" si="118"/>
        <v>0</v>
      </c>
      <c r="L134">
        <v>19.395645629692908</v>
      </c>
      <c r="M134">
        <f t="shared" si="119"/>
        <v>6950856211.9198265</v>
      </c>
      <c r="N134">
        <f t="shared" si="120"/>
        <v>0</v>
      </c>
      <c r="O134" s="42">
        <f t="shared" si="121"/>
        <v>0</v>
      </c>
      <c r="P134">
        <f t="shared" si="122"/>
        <v>0</v>
      </c>
      <c r="Q134">
        <f t="shared" si="123"/>
        <v>0</v>
      </c>
      <c r="R134" s="43">
        <f t="shared" si="124"/>
        <v>0</v>
      </c>
      <c r="T134">
        <v>24147364523.117535</v>
      </c>
      <c r="U134">
        <f t="shared" si="98"/>
        <v>20647452427.233112</v>
      </c>
      <c r="V134">
        <v>3.4274192476363199</v>
      </c>
      <c r="W134">
        <f t="shared" si="141"/>
        <v>707674758.63754022</v>
      </c>
      <c r="X134" s="33">
        <f t="shared" si="99"/>
        <v>0</v>
      </c>
      <c r="Y134" s="33">
        <f t="shared" si="100"/>
        <v>0</v>
      </c>
      <c r="Z134" s="33">
        <f t="shared" si="142"/>
        <v>20647452427.233112</v>
      </c>
      <c r="AA134">
        <v>59.273306010072766</v>
      </c>
      <c r="AB134">
        <f t="shared" si="101"/>
        <v>10770517848.447065</v>
      </c>
      <c r="AC134">
        <f t="shared" si="102"/>
        <v>0</v>
      </c>
      <c r="AD134">
        <v>25.948415679771486</v>
      </c>
      <c r="AE134">
        <f t="shared" si="103"/>
        <v>7858452453.2962799</v>
      </c>
      <c r="AF134">
        <f t="shared" si="104"/>
        <v>0</v>
      </c>
      <c r="AG134" s="42">
        <f t="shared" si="105"/>
        <v>0</v>
      </c>
      <c r="AH134">
        <f t="shared" si="106"/>
        <v>0</v>
      </c>
      <c r="AI134">
        <f t="shared" si="107"/>
        <v>0</v>
      </c>
      <c r="AJ134" s="43">
        <f t="shared" si="108"/>
        <v>0</v>
      </c>
      <c r="AK134" s="42">
        <f t="shared" si="109"/>
        <v>0</v>
      </c>
      <c r="AL134">
        <f t="shared" si="110"/>
        <v>0</v>
      </c>
      <c r="AM134">
        <f t="shared" si="111"/>
        <v>0</v>
      </c>
      <c r="AN134" s="43">
        <f t="shared" si="112"/>
        <v>0</v>
      </c>
    </row>
    <row r="135" spans="2:40" x14ac:dyDescent="0.25">
      <c r="B135" s="52" t="s">
        <v>115</v>
      </c>
      <c r="C135">
        <v>18127526050.169964</v>
      </c>
      <c r="D135">
        <v>2.20981320983564</v>
      </c>
      <c r="E135">
        <f t="shared" si="113"/>
        <v>400584465.27305269</v>
      </c>
      <c r="F135" s="33">
        <f t="shared" si="114"/>
        <v>0</v>
      </c>
      <c r="G135" s="33">
        <f t="shared" si="115"/>
        <v>0</v>
      </c>
      <c r="H135" s="33">
        <f t="shared" si="116"/>
        <v>18127526050.169964</v>
      </c>
      <c r="I135">
        <v>36.903227004227318</v>
      </c>
      <c r="J135">
        <f t="shared" si="117"/>
        <v>8559191797.1739101</v>
      </c>
      <c r="K135">
        <f t="shared" si="118"/>
        <v>0</v>
      </c>
      <c r="L135">
        <v>21.714825789788776</v>
      </c>
      <c r="M135">
        <f t="shared" si="119"/>
        <v>8394087900.7559376</v>
      </c>
      <c r="N135">
        <f t="shared" si="120"/>
        <v>0</v>
      </c>
      <c r="O135" s="42">
        <f t="shared" si="121"/>
        <v>0</v>
      </c>
      <c r="P135">
        <f t="shared" si="122"/>
        <v>0</v>
      </c>
      <c r="Q135">
        <f t="shared" si="123"/>
        <v>0</v>
      </c>
      <c r="R135" s="43">
        <f t="shared" si="124"/>
        <v>0</v>
      </c>
      <c r="T135">
        <v>85624913439.659088</v>
      </c>
      <c r="U135">
        <f t="shared" si="98"/>
        <v>45484217159.129906</v>
      </c>
      <c r="V135">
        <v>1.7291675346580702</v>
      </c>
      <c r="W135">
        <f t="shared" si="141"/>
        <v>786498316.50904953</v>
      </c>
      <c r="X135" s="33">
        <f t="shared" si="99"/>
        <v>0</v>
      </c>
      <c r="Y135" s="33">
        <f t="shared" si="100"/>
        <v>0</v>
      </c>
      <c r="Z135" s="33">
        <f t="shared" si="142"/>
        <v>45484217159.129906</v>
      </c>
      <c r="AA135">
        <v>51.024334607454058</v>
      </c>
      <c r="AB135">
        <f t="shared" si="101"/>
        <v>27086603900.67041</v>
      </c>
      <c r="AC135">
        <f t="shared" si="102"/>
        <v>1</v>
      </c>
      <c r="AD135">
        <v>13.236266062424665</v>
      </c>
      <c r="AE135">
        <f t="shared" si="103"/>
        <v>11710931614.461693</v>
      </c>
      <c r="AF135">
        <f t="shared" si="104"/>
        <v>1</v>
      </c>
      <c r="AG135" s="42">
        <f t="shared" si="105"/>
        <v>0</v>
      </c>
      <c r="AH135">
        <f t="shared" si="106"/>
        <v>1</v>
      </c>
      <c r="AI135">
        <f t="shared" si="107"/>
        <v>1</v>
      </c>
      <c r="AJ135" s="43">
        <f t="shared" si="108"/>
        <v>2</v>
      </c>
      <c r="AK135" s="42">
        <f t="shared" si="109"/>
        <v>0</v>
      </c>
      <c r="AL135">
        <f t="shared" si="110"/>
        <v>1</v>
      </c>
      <c r="AM135">
        <f t="shared" si="111"/>
        <v>1</v>
      </c>
      <c r="AN135" s="43">
        <f t="shared" si="112"/>
        <v>2</v>
      </c>
    </row>
    <row r="136" spans="2:40" x14ac:dyDescent="0.25">
      <c r="B136" s="52" t="s">
        <v>288</v>
      </c>
      <c r="C136">
        <v>17817887173.752071</v>
      </c>
      <c r="D136">
        <v>1.47864974445751</v>
      </c>
      <c r="E136">
        <f t="shared" si="113"/>
        <v>263464143.16241246</v>
      </c>
      <c r="F136" s="33">
        <f t="shared" si="114"/>
        <v>0</v>
      </c>
      <c r="G136" s="33">
        <f t="shared" si="115"/>
        <v>0</v>
      </c>
      <c r="H136" s="33">
        <f t="shared" si="116"/>
        <v>17817887173.752071</v>
      </c>
      <c r="I136">
        <v>37.262642932904946</v>
      </c>
      <c r="J136">
        <f t="shared" si="117"/>
        <v>8471006441.0453243</v>
      </c>
      <c r="K136">
        <f t="shared" si="118"/>
        <v>0</v>
      </c>
      <c r="L136">
        <v>21.520947794631422</v>
      </c>
      <c r="M136">
        <f t="shared" si="119"/>
        <v>8154014898.7812176</v>
      </c>
      <c r="N136">
        <f t="shared" si="120"/>
        <v>0</v>
      </c>
      <c r="O136" s="42">
        <f t="shared" si="121"/>
        <v>0</v>
      </c>
      <c r="P136">
        <f t="shared" si="122"/>
        <v>0</v>
      </c>
      <c r="Q136">
        <f t="shared" si="123"/>
        <v>0</v>
      </c>
      <c r="R136" s="43">
        <f t="shared" si="124"/>
        <v>0</v>
      </c>
      <c r="T136">
        <v>946753713157.01587</v>
      </c>
      <c r="U136">
        <f t="shared" si="98"/>
        <v>394315577444.76886</v>
      </c>
      <c r="V136">
        <v>1.1568036675671201</v>
      </c>
      <c r="W136">
        <f t="shared" si="141"/>
        <v>4561457061.6695538</v>
      </c>
      <c r="X136" s="33">
        <f t="shared" si="99"/>
        <v>2</v>
      </c>
      <c r="Y136" s="33">
        <f t="shared" si="100"/>
        <v>28193157245.861073</v>
      </c>
      <c r="Z136" s="33">
        <f t="shared" si="142"/>
        <v>366122420198.90778</v>
      </c>
      <c r="AA136">
        <v>70.066626385565996</v>
      </c>
      <c r="AB136">
        <f t="shared" si="101"/>
        <v>219206721180.15436</v>
      </c>
      <c r="AC136">
        <f t="shared" si="102"/>
        <v>6</v>
      </c>
      <c r="AD136">
        <v>17.703137319717239</v>
      </c>
      <c r="AE136">
        <f t="shared" si="103"/>
        <v>92308489948.377441</v>
      </c>
      <c r="AF136">
        <f t="shared" si="104"/>
        <v>4</v>
      </c>
      <c r="AG136" s="42">
        <f t="shared" si="105"/>
        <v>2</v>
      </c>
      <c r="AH136">
        <f t="shared" si="106"/>
        <v>4</v>
      </c>
      <c r="AI136">
        <f t="shared" si="107"/>
        <v>6</v>
      </c>
      <c r="AJ136" s="43">
        <f t="shared" si="108"/>
        <v>12</v>
      </c>
      <c r="AK136" s="42">
        <f t="shared" si="109"/>
        <v>2</v>
      </c>
      <c r="AL136">
        <f t="shared" si="110"/>
        <v>4</v>
      </c>
      <c r="AM136">
        <f t="shared" si="111"/>
        <v>6</v>
      </c>
      <c r="AN136" s="43">
        <f t="shared" si="112"/>
        <v>12</v>
      </c>
    </row>
    <row r="137" spans="2:40" x14ac:dyDescent="0.25">
      <c r="B137" s="52" t="s">
        <v>90</v>
      </c>
      <c r="C137">
        <v>17015312596.62582</v>
      </c>
      <c r="D137">
        <v>0.56423573146730799</v>
      </c>
      <c r="E137">
        <f t="shared" si="113"/>
        <v>96006473.491020694</v>
      </c>
      <c r="F137" s="33">
        <f t="shared" si="114"/>
        <v>0</v>
      </c>
      <c r="G137" s="33">
        <f t="shared" si="115"/>
        <v>0</v>
      </c>
      <c r="H137" s="33">
        <f t="shared" si="116"/>
        <v>17015312596.62582</v>
      </c>
      <c r="I137">
        <v>35.318663152429316</v>
      </c>
      <c r="J137">
        <f t="shared" si="117"/>
        <v>8335061965.8379669</v>
      </c>
      <c r="K137">
        <f t="shared" si="118"/>
        <v>0</v>
      </c>
      <c r="L137">
        <v>18.756348211907074</v>
      </c>
      <c r="M137">
        <f t="shared" si="119"/>
        <v>7377370802.718997</v>
      </c>
      <c r="N137">
        <f t="shared" si="120"/>
        <v>0</v>
      </c>
      <c r="O137" s="42">
        <f t="shared" si="121"/>
        <v>0</v>
      </c>
      <c r="P137">
        <f t="shared" si="122"/>
        <v>0</v>
      </c>
      <c r="Q137">
        <f t="shared" si="123"/>
        <v>0</v>
      </c>
      <c r="R137" s="43">
        <f t="shared" si="124"/>
        <v>0</v>
      </c>
      <c r="T137">
        <v>202659279157.01566</v>
      </c>
      <c r="U137">
        <f t="shared" si="98"/>
        <v>92256812243.551819</v>
      </c>
      <c r="V137">
        <v>1.2118084763411701</v>
      </c>
      <c r="W137">
        <f t="shared" si="141"/>
        <v>1117975870.7695193</v>
      </c>
      <c r="X137" s="33">
        <f t="shared" si="99"/>
        <v>1</v>
      </c>
      <c r="Y137" s="33">
        <f t="shared" si="100"/>
        <v>14096578622.930536</v>
      </c>
      <c r="Z137" s="33">
        <f t="shared" si="142"/>
        <v>78160233620.621277</v>
      </c>
      <c r="AA137">
        <v>65.183463390337039</v>
      </c>
      <c r="AB137">
        <f t="shared" si="101"/>
        <v>44631592726.833969</v>
      </c>
      <c r="AC137">
        <f t="shared" si="102"/>
        <v>1</v>
      </c>
      <c r="AD137">
        <v>20.430018263323927</v>
      </c>
      <c r="AE137">
        <f t="shared" si="103"/>
        <v>23314304147.719986</v>
      </c>
      <c r="AF137">
        <f t="shared" si="104"/>
        <v>1</v>
      </c>
      <c r="AG137" s="42">
        <f t="shared" si="105"/>
        <v>1</v>
      </c>
      <c r="AH137">
        <f t="shared" si="106"/>
        <v>1</v>
      </c>
      <c r="AI137">
        <f t="shared" si="107"/>
        <v>1</v>
      </c>
      <c r="AJ137" s="43">
        <f t="shared" si="108"/>
        <v>3</v>
      </c>
      <c r="AK137" s="42">
        <f t="shared" si="109"/>
        <v>1</v>
      </c>
      <c r="AL137">
        <f t="shared" si="110"/>
        <v>1</v>
      </c>
      <c r="AM137">
        <f t="shared" si="111"/>
        <v>1</v>
      </c>
      <c r="AN137" s="43">
        <f t="shared" si="112"/>
        <v>3</v>
      </c>
    </row>
    <row r="138" spans="2:40" x14ac:dyDescent="0.25">
      <c r="B138" s="52" t="s">
        <v>346</v>
      </c>
      <c r="C138">
        <v>16803929366.700645</v>
      </c>
      <c r="D138">
        <v>0.63910765431766203</v>
      </c>
      <c r="E138">
        <f t="shared" si="113"/>
        <v>107395198.80871727</v>
      </c>
      <c r="F138" s="33">
        <f t="shared" si="114"/>
        <v>0</v>
      </c>
      <c r="G138" s="33">
        <f t="shared" si="115"/>
        <v>0</v>
      </c>
      <c r="H138" s="33">
        <f t="shared" si="116"/>
        <v>16803929366.700645</v>
      </c>
      <c r="I138">
        <v>41.502118355678803</v>
      </c>
      <c r="J138">
        <f t="shared" si="117"/>
        <v>6470880645.4765129</v>
      </c>
      <c r="K138">
        <f t="shared" si="118"/>
        <v>0</v>
      </c>
      <c r="L138">
        <v>39.329074138745661</v>
      </c>
      <c r="M138">
        <f t="shared" si="119"/>
        <v>10220110632.581617</v>
      </c>
      <c r="N138">
        <f t="shared" si="120"/>
        <v>0</v>
      </c>
      <c r="O138" s="42">
        <f t="shared" si="121"/>
        <v>0</v>
      </c>
      <c r="P138">
        <f t="shared" si="122"/>
        <v>0</v>
      </c>
      <c r="Q138">
        <f t="shared" si="123"/>
        <v>0</v>
      </c>
      <c r="R138" s="43">
        <f t="shared" si="124"/>
        <v>0</v>
      </c>
      <c r="T138">
        <v>38334779852.671402</v>
      </c>
      <c r="U138">
        <f t="shared" si="98"/>
        <v>25530383068.664593</v>
      </c>
      <c r="V138">
        <v>0.62523058054676806</v>
      </c>
      <c r="W138">
        <f t="shared" si="141"/>
        <v>159623762.27602541</v>
      </c>
      <c r="X138" s="33">
        <f t="shared" si="99"/>
        <v>0</v>
      </c>
      <c r="Y138" s="33">
        <f t="shared" si="100"/>
        <v>0</v>
      </c>
      <c r="Z138" s="33">
        <f t="shared" si="142"/>
        <v>25530383068.664593</v>
      </c>
      <c r="AA138">
        <v>50.277952780614029</v>
      </c>
      <c r="AB138">
        <f t="shared" si="101"/>
        <v>12819948971.129765</v>
      </c>
      <c r="AC138">
        <f t="shared" si="102"/>
        <v>0</v>
      </c>
      <c r="AD138">
        <v>24.816850479990539</v>
      </c>
      <c r="AE138">
        <f t="shared" si="103"/>
        <v>10546397217.281132</v>
      </c>
      <c r="AF138">
        <f t="shared" si="104"/>
        <v>0</v>
      </c>
      <c r="AG138" s="42">
        <f t="shared" si="105"/>
        <v>0</v>
      </c>
      <c r="AH138">
        <f t="shared" si="106"/>
        <v>0</v>
      </c>
      <c r="AI138">
        <f t="shared" si="107"/>
        <v>0</v>
      </c>
      <c r="AJ138" s="43">
        <f t="shared" si="108"/>
        <v>0</v>
      </c>
      <c r="AK138" s="42">
        <f t="shared" si="109"/>
        <v>0</v>
      </c>
      <c r="AL138">
        <f t="shared" si="110"/>
        <v>0</v>
      </c>
      <c r="AM138">
        <f t="shared" si="111"/>
        <v>0</v>
      </c>
      <c r="AN138" s="43">
        <f t="shared" si="112"/>
        <v>0</v>
      </c>
    </row>
    <row r="139" spans="2:40" x14ac:dyDescent="0.25">
      <c r="B139" s="52" t="s">
        <v>260</v>
      </c>
      <c r="C139">
        <v>15232555754.103645</v>
      </c>
      <c r="D139">
        <v>0.7915432166502071</v>
      </c>
      <c r="E139">
        <f t="shared" si="113"/>
        <v>120572261.7940682</v>
      </c>
      <c r="F139" s="33">
        <f t="shared" si="114"/>
        <v>0</v>
      </c>
      <c r="G139" s="33">
        <f t="shared" si="115"/>
        <v>0</v>
      </c>
      <c r="H139" s="33">
        <f t="shared" si="116"/>
        <v>15232555754.103645</v>
      </c>
      <c r="I139">
        <v>42.231701082588955</v>
      </c>
      <c r="J139">
        <f t="shared" si="117"/>
        <v>8218066091.6017971</v>
      </c>
      <c r="K139">
        <f t="shared" si="118"/>
        <v>0</v>
      </c>
      <c r="L139">
        <v>16.477069401920762</v>
      </c>
      <c r="M139">
        <f t="shared" si="119"/>
        <v>5343917873.2932301</v>
      </c>
      <c r="N139">
        <f t="shared" si="120"/>
        <v>0</v>
      </c>
      <c r="O139" s="42">
        <f t="shared" si="121"/>
        <v>0</v>
      </c>
      <c r="P139">
        <f t="shared" si="122"/>
        <v>0</v>
      </c>
      <c r="Q139">
        <f t="shared" si="123"/>
        <v>0</v>
      </c>
      <c r="R139" s="43">
        <f t="shared" si="124"/>
        <v>0</v>
      </c>
      <c r="T139">
        <v>25138435012.433247</v>
      </c>
      <c r="U139">
        <f t="shared" si="98"/>
        <v>19247408617.504631</v>
      </c>
      <c r="V139">
        <v>2.4603677732564102</v>
      </c>
      <c r="W139">
        <f t="shared" si="141"/>
        <v>473557038.81206107</v>
      </c>
      <c r="X139" s="33">
        <f t="shared" si="99"/>
        <v>0</v>
      </c>
      <c r="Y139" s="33">
        <f t="shared" si="100"/>
        <v>0</v>
      </c>
      <c r="Z139" s="33">
        <f t="shared" si="142"/>
        <v>19247408617.504631</v>
      </c>
      <c r="AA139">
        <v>37.83773067981334</v>
      </c>
      <c r="AB139">
        <f t="shared" si="101"/>
        <v>9272122522.3552952</v>
      </c>
      <c r="AC139">
        <f t="shared" si="102"/>
        <v>0</v>
      </c>
      <c r="AD139">
        <v>21.070970790445763</v>
      </c>
      <c r="AE139">
        <f t="shared" si="103"/>
        <v>8605723234.6219616</v>
      </c>
      <c r="AF139">
        <f t="shared" si="104"/>
        <v>0</v>
      </c>
      <c r="AG139" s="42">
        <f t="shared" si="105"/>
        <v>0</v>
      </c>
      <c r="AH139">
        <f t="shared" si="106"/>
        <v>0</v>
      </c>
      <c r="AI139">
        <f t="shared" si="107"/>
        <v>0</v>
      </c>
      <c r="AJ139" s="43">
        <f t="shared" si="108"/>
        <v>0</v>
      </c>
      <c r="AK139" s="42">
        <f t="shared" si="109"/>
        <v>0</v>
      </c>
      <c r="AL139">
        <f t="shared" si="110"/>
        <v>0</v>
      </c>
      <c r="AM139">
        <f t="shared" si="111"/>
        <v>0</v>
      </c>
      <c r="AN139" s="43">
        <f t="shared" si="112"/>
        <v>0</v>
      </c>
    </row>
    <row r="140" spans="2:40" x14ac:dyDescent="0.25">
      <c r="B140" t="s">
        <v>258</v>
      </c>
      <c r="C140">
        <v>15081729076.766922</v>
      </c>
      <c r="D140">
        <v>1.8826786815365901</v>
      </c>
      <c r="E140">
        <f t="shared" si="113"/>
        <v>283940498.13539606</v>
      </c>
      <c r="F140" s="33">
        <f t="shared" si="114"/>
        <v>0</v>
      </c>
      <c r="G140" s="33">
        <f t="shared" si="115"/>
        <v>0</v>
      </c>
      <c r="H140" s="33">
        <f t="shared" si="116"/>
        <v>15081729076.766922</v>
      </c>
      <c r="I140">
        <v>29.972479141707865</v>
      </c>
      <c r="J140">
        <f t="shared" si="117"/>
        <v>5729518014.4942904</v>
      </c>
      <c r="K140">
        <f t="shared" si="118"/>
        <v>0</v>
      </c>
      <c r="L140">
        <v>29.199619937666103</v>
      </c>
      <c r="M140">
        <f t="shared" si="119"/>
        <v>9302964655.1348343</v>
      </c>
      <c r="N140">
        <f t="shared" si="120"/>
        <v>0</v>
      </c>
      <c r="O140" s="42">
        <f t="shared" si="121"/>
        <v>0</v>
      </c>
      <c r="P140">
        <f t="shared" si="122"/>
        <v>0</v>
      </c>
      <c r="Q140">
        <f t="shared" si="123"/>
        <v>0</v>
      </c>
      <c r="R140" s="43">
        <f t="shared" si="124"/>
        <v>0</v>
      </c>
      <c r="T140">
        <v>990700126987.35095</v>
      </c>
      <c r="U140">
        <f t="shared" si="98"/>
        <v>410499865749.92657</v>
      </c>
      <c r="V140">
        <v>0.43067121510711304</v>
      </c>
      <c r="W140">
        <f t="shared" si="141"/>
        <v>1767904759.8382764</v>
      </c>
      <c r="X140" s="33">
        <f t="shared" si="99"/>
        <v>1</v>
      </c>
      <c r="Y140" s="33">
        <f t="shared" si="100"/>
        <v>14096578622.930536</v>
      </c>
      <c r="Z140" s="33">
        <f t="shared" si="142"/>
        <v>396403287126.99603</v>
      </c>
      <c r="AA140">
        <v>55.804696889220949</v>
      </c>
      <c r="AB140">
        <f t="shared" si="101"/>
        <v>212377284271.00928</v>
      </c>
      <c r="AC140">
        <f t="shared" si="102"/>
        <v>6</v>
      </c>
      <c r="AD140">
        <v>22.315117195219607</v>
      </c>
      <c r="AE140">
        <f t="shared" si="103"/>
        <v>141541968457.06296</v>
      </c>
      <c r="AF140">
        <f t="shared" si="104"/>
        <v>6</v>
      </c>
      <c r="AG140" s="42">
        <f t="shared" si="105"/>
        <v>1</v>
      </c>
      <c r="AH140">
        <f t="shared" si="106"/>
        <v>6</v>
      </c>
      <c r="AI140">
        <f t="shared" si="107"/>
        <v>6</v>
      </c>
      <c r="AJ140" s="43">
        <f t="shared" si="108"/>
        <v>13</v>
      </c>
      <c r="AK140" s="42">
        <f t="shared" si="109"/>
        <v>1</v>
      </c>
      <c r="AL140">
        <f t="shared" si="110"/>
        <v>6</v>
      </c>
      <c r="AM140">
        <f t="shared" si="111"/>
        <v>6</v>
      </c>
      <c r="AN140" s="43">
        <f t="shared" si="112"/>
        <v>13</v>
      </c>
    </row>
    <row r="141" spans="2:40" x14ac:dyDescent="0.25">
      <c r="B141" s="52" t="s">
        <v>109</v>
      </c>
      <c r="C141">
        <v>15052586780.690687</v>
      </c>
      <c r="D141">
        <v>1.3921627531069201</v>
      </c>
      <c r="E141">
        <f t="shared" si="113"/>
        <v>209556506.53987178</v>
      </c>
      <c r="F141" s="33">
        <f t="shared" si="114"/>
        <v>0</v>
      </c>
      <c r="G141" s="33">
        <f t="shared" si="115"/>
        <v>0</v>
      </c>
      <c r="H141" s="33">
        <f t="shared" si="116"/>
        <v>15052586780.690687</v>
      </c>
      <c r="I141">
        <v>47.743132354429498</v>
      </c>
      <c r="J141">
        <f t="shared" si="117"/>
        <v>7742610795.0113811</v>
      </c>
      <c r="K141">
        <f t="shared" si="118"/>
        <v>0</v>
      </c>
      <c r="L141">
        <v>21.87075454759141</v>
      </c>
      <c r="M141">
        <f t="shared" si="119"/>
        <v>5911382150.8443909</v>
      </c>
      <c r="N141">
        <f t="shared" si="120"/>
        <v>0</v>
      </c>
      <c r="O141" s="42">
        <f t="shared" si="121"/>
        <v>0</v>
      </c>
      <c r="P141">
        <f t="shared" si="122"/>
        <v>0</v>
      </c>
      <c r="Q141">
        <f t="shared" si="123"/>
        <v>0</v>
      </c>
      <c r="R141" s="43">
        <f t="shared" si="124"/>
        <v>0</v>
      </c>
      <c r="T141">
        <v>32687116945.821095</v>
      </c>
      <c r="U141">
        <f t="shared" si="98"/>
        <v>22199861856.618042</v>
      </c>
      <c r="V141">
        <v>0.89722675268707697</v>
      </c>
      <c r="W141">
        <f t="shared" si="141"/>
        <v>199183099.63715109</v>
      </c>
      <c r="X141" s="33">
        <f t="shared" si="99"/>
        <v>0</v>
      </c>
      <c r="Y141" s="33">
        <f t="shared" si="100"/>
        <v>0</v>
      </c>
      <c r="Z141" s="33">
        <f t="shared" si="142"/>
        <v>22199861856.618042</v>
      </c>
      <c r="AA141">
        <v>54.539189071130188</v>
      </c>
      <c r="AB141">
        <f t="shared" si="101"/>
        <v>11524027160.867294</v>
      </c>
      <c r="AC141">
        <f t="shared" si="102"/>
        <v>0</v>
      </c>
      <c r="AD141">
        <v>24.258945876597217</v>
      </c>
      <c r="AE141">
        <f t="shared" si="103"/>
        <v>8543115385.9937286</v>
      </c>
      <c r="AF141">
        <f t="shared" si="104"/>
        <v>0</v>
      </c>
      <c r="AG141" s="42">
        <f t="shared" si="105"/>
        <v>0</v>
      </c>
      <c r="AH141">
        <f t="shared" si="106"/>
        <v>0</v>
      </c>
      <c r="AI141">
        <f t="shared" si="107"/>
        <v>0</v>
      </c>
      <c r="AJ141" s="43">
        <f t="shared" si="108"/>
        <v>0</v>
      </c>
      <c r="AK141" s="42">
        <f t="shared" si="109"/>
        <v>0</v>
      </c>
      <c r="AL141">
        <f t="shared" si="110"/>
        <v>0</v>
      </c>
      <c r="AM141">
        <f t="shared" si="111"/>
        <v>0</v>
      </c>
      <c r="AN141" s="43">
        <f t="shared" si="112"/>
        <v>0</v>
      </c>
    </row>
    <row r="142" spans="2:40" x14ac:dyDescent="0.25">
      <c r="B142" t="s">
        <v>50</v>
      </c>
      <c r="C142">
        <v>14942384580.909189</v>
      </c>
      <c r="D142">
        <v>0.94522679993951608</v>
      </c>
      <c r="E142">
        <f t="shared" si="113"/>
        <v>141239423.6087836</v>
      </c>
      <c r="F142" s="33">
        <f t="shared" si="114"/>
        <v>0</v>
      </c>
      <c r="G142" s="33">
        <f t="shared" si="115"/>
        <v>0</v>
      </c>
      <c r="H142" s="33">
        <f t="shared" si="116"/>
        <v>14942384580.909189</v>
      </c>
      <c r="I142">
        <v>58.329050012409901</v>
      </c>
      <c r="J142">
        <f t="shared" si="117"/>
        <v>9559410502.3123207</v>
      </c>
      <c r="K142">
        <f t="shared" si="118"/>
        <v>0</v>
      </c>
      <c r="L142">
        <v>10.051873998047371</v>
      </c>
      <c r="M142">
        <f t="shared" si="119"/>
        <v>2745629888.949285</v>
      </c>
      <c r="N142">
        <f t="shared" si="120"/>
        <v>0</v>
      </c>
      <c r="O142" s="42">
        <f t="shared" si="121"/>
        <v>0</v>
      </c>
      <c r="P142">
        <f t="shared" si="122"/>
        <v>0</v>
      </c>
      <c r="Q142">
        <f t="shared" si="123"/>
        <v>0</v>
      </c>
      <c r="R142" s="43">
        <f t="shared" si="124"/>
        <v>0</v>
      </c>
      <c r="T142">
        <v>339073070367.97467</v>
      </c>
      <c r="U142">
        <f t="shared" si="98"/>
        <v>146312551530.40683</v>
      </c>
      <c r="V142">
        <v>1.6222701950790501</v>
      </c>
      <c r="W142">
        <f t="shared" si="141"/>
        <v>2373584915.1374664</v>
      </c>
      <c r="X142" s="33">
        <f t="shared" si="99"/>
        <v>1</v>
      </c>
      <c r="Y142" s="33">
        <f t="shared" si="100"/>
        <v>14096578622.930536</v>
      </c>
      <c r="Z142" s="33">
        <f t="shared" si="142"/>
        <v>132215972907.47629</v>
      </c>
      <c r="AA142">
        <v>56.83547461265492</v>
      </c>
      <c r="AB142">
        <f t="shared" si="101"/>
        <v>65059797621.897835</v>
      </c>
      <c r="AC142">
        <f t="shared" si="102"/>
        <v>2</v>
      </c>
      <c r="AD142">
        <v>29.791265473926849</v>
      </c>
      <c r="AE142">
        <f t="shared" si="103"/>
        <v>56836970097.848961</v>
      </c>
      <c r="AF142">
        <f t="shared" si="104"/>
        <v>2</v>
      </c>
      <c r="AG142" s="42">
        <f t="shared" si="105"/>
        <v>1</v>
      </c>
      <c r="AH142">
        <f t="shared" si="106"/>
        <v>2</v>
      </c>
      <c r="AI142">
        <f t="shared" si="107"/>
        <v>2</v>
      </c>
      <c r="AJ142" s="43">
        <f t="shared" si="108"/>
        <v>5</v>
      </c>
      <c r="AK142" s="42">
        <f t="shared" si="109"/>
        <v>1</v>
      </c>
      <c r="AL142">
        <f t="shared" si="110"/>
        <v>2</v>
      </c>
      <c r="AM142">
        <f t="shared" si="111"/>
        <v>2</v>
      </c>
      <c r="AN142" s="43">
        <f t="shared" si="112"/>
        <v>5</v>
      </c>
    </row>
    <row r="143" spans="2:40" x14ac:dyDescent="0.25">
      <c r="B143" s="52" t="s">
        <v>302</v>
      </c>
      <c r="C143">
        <v>14836377395.875017</v>
      </c>
      <c r="D143">
        <v>0.38728249927285102</v>
      </c>
      <c r="E143">
        <f t="shared" si="113"/>
        <v>57458693.180297092</v>
      </c>
      <c r="F143" s="33">
        <f t="shared" si="114"/>
        <v>0</v>
      </c>
      <c r="G143" s="33">
        <f t="shared" si="115"/>
        <v>0</v>
      </c>
      <c r="H143" s="33">
        <f t="shared" si="116"/>
        <v>14836377395.875017</v>
      </c>
      <c r="I143">
        <v>45.343142426276678</v>
      </c>
      <c r="J143">
        <f t="shared" si="117"/>
        <v>7823532778.9877014</v>
      </c>
      <c r="K143">
        <f t="shared" si="118"/>
        <v>0</v>
      </c>
      <c r="L143">
        <v>19.147669367656711</v>
      </c>
      <c r="M143">
        <f t="shared" si="119"/>
        <v>5506250446.5309334</v>
      </c>
      <c r="N143">
        <f t="shared" si="120"/>
        <v>0</v>
      </c>
      <c r="O143" s="42">
        <f t="shared" si="121"/>
        <v>0</v>
      </c>
      <c r="P143">
        <f t="shared" si="122"/>
        <v>0</v>
      </c>
      <c r="Q143">
        <f t="shared" si="123"/>
        <v>0</v>
      </c>
      <c r="R143" s="43">
        <f t="shared" si="124"/>
        <v>0</v>
      </c>
      <c r="T143">
        <v>135696698275.15483</v>
      </c>
      <c r="U143">
        <f t="shared" si="98"/>
        <v>63821065448.247124</v>
      </c>
      <c r="V143">
        <v>9.6105091434177297</v>
      </c>
      <c r="W143">
        <f t="shared" si="141"/>
        <v>6133529330.3304033</v>
      </c>
      <c r="X143" s="33">
        <f t="shared" si="99"/>
        <v>3</v>
      </c>
      <c r="Y143" s="33">
        <f t="shared" si="100"/>
        <v>42289735868.791611</v>
      </c>
      <c r="Z143" s="33">
        <f t="shared" si="142"/>
        <v>21531329579.455513</v>
      </c>
      <c r="AA143">
        <v>52.057537887751138</v>
      </c>
      <c r="AB143">
        <f t="shared" si="101"/>
        <v>8254757834.5388622</v>
      </c>
      <c r="AC143">
        <f t="shared" si="102"/>
        <v>0</v>
      </c>
      <c r="AD143">
        <v>49.780822590825295</v>
      </c>
      <c r="AE143">
        <f t="shared" si="103"/>
        <v>13156232250.087955</v>
      </c>
      <c r="AF143">
        <f t="shared" si="104"/>
        <v>1</v>
      </c>
      <c r="AG143" s="42">
        <f t="shared" si="105"/>
        <v>3</v>
      </c>
      <c r="AH143">
        <f t="shared" si="106"/>
        <v>1</v>
      </c>
      <c r="AI143">
        <f t="shared" si="107"/>
        <v>0</v>
      </c>
      <c r="AJ143" s="43">
        <f t="shared" si="108"/>
        <v>4</v>
      </c>
      <c r="AK143" s="42">
        <f t="shared" si="109"/>
        <v>3</v>
      </c>
      <c r="AL143">
        <f t="shared" si="110"/>
        <v>1</v>
      </c>
      <c r="AM143">
        <f t="shared" si="111"/>
        <v>0</v>
      </c>
      <c r="AN143" s="43">
        <f t="shared" si="112"/>
        <v>4</v>
      </c>
    </row>
    <row r="144" spans="2:40" x14ac:dyDescent="0.25">
      <c r="B144" s="52" t="s">
        <v>296</v>
      </c>
      <c r="C144">
        <v>14112618620.853369</v>
      </c>
      <c r="D144">
        <v>0.20071881608957598</v>
      </c>
      <c r="E144">
        <f t="shared" ref="E144:E175" si="143">D144/100*C144</f>
        <v>28326681.015013929</v>
      </c>
      <c r="F144" s="33">
        <f t="shared" ref="F144:F175" si="144">ROUND(E144/$C$6,0)</f>
        <v>0</v>
      </c>
      <c r="G144" s="33">
        <f t="shared" ref="G144:G175" si="145">F144*$C$6*$C$8</f>
        <v>0</v>
      </c>
      <c r="H144" s="33">
        <f t="shared" ref="H144:H175" si="146">C144-G144</f>
        <v>14112618620.853369</v>
      </c>
      <c r="I144">
        <v>55.986013466540498</v>
      </c>
      <c r="J144">
        <f t="shared" ref="J144:J175" si="147">I144/(I144+L144)*H144*$F$7</f>
        <v>7229121259.2225609</v>
      </c>
      <c r="K144">
        <f t="shared" ref="K144:K175" si="148">ROUND(J144/$F$9,0)</f>
        <v>0</v>
      </c>
      <c r="L144">
        <v>25.98549051956957</v>
      </c>
      <c r="M144">
        <f t="shared" ref="M144:M175" si="149">L144/(I144+L144)*H144*(2-$F$7)</f>
        <v>5592237844.02911</v>
      </c>
      <c r="N144">
        <f t="shared" ref="N144:N175" si="150">ROUND(M144/$F$8,0)</f>
        <v>0</v>
      </c>
      <c r="O144" s="42">
        <f t="shared" ref="O144:O175" si="151">F144</f>
        <v>0</v>
      </c>
      <c r="P144">
        <f t="shared" ref="P144:P175" si="152">N144</f>
        <v>0</v>
      </c>
      <c r="Q144">
        <f t="shared" ref="Q144:Q175" si="153">K144</f>
        <v>0</v>
      </c>
      <c r="R144" s="43">
        <f t="shared" ref="R144:R175" si="154">O144+P144+Q144</f>
        <v>0</v>
      </c>
      <c r="T144">
        <v>950381922984.56775</v>
      </c>
      <c r="U144">
        <f t="shared" si="98"/>
        <v>393582567679.4668</v>
      </c>
      <c r="V144">
        <v>3.7696902004217403</v>
      </c>
      <c r="W144">
        <f t="shared" si="141"/>
        <v>14836843484.381123</v>
      </c>
      <c r="X144" s="33">
        <f t="shared" si="99"/>
        <v>7</v>
      </c>
      <c r="Y144" s="33">
        <f t="shared" si="100"/>
        <v>98676050360.513748</v>
      </c>
      <c r="Z144" s="33">
        <f t="shared" si="142"/>
        <v>294906517318.95306</v>
      </c>
      <c r="AA144">
        <v>53.177707853868824</v>
      </c>
      <c r="AB144">
        <f t="shared" si="101"/>
        <v>165701684082.71051</v>
      </c>
      <c r="AC144">
        <f t="shared" si="102"/>
        <v>5</v>
      </c>
      <c r="AD144">
        <v>17.804307396929335</v>
      </c>
      <c r="AE144">
        <f t="shared" si="103"/>
        <v>92463673177.507187</v>
      </c>
      <c r="AF144">
        <f t="shared" si="104"/>
        <v>4</v>
      </c>
      <c r="AG144" s="42">
        <f t="shared" si="105"/>
        <v>7</v>
      </c>
      <c r="AH144">
        <f t="shared" si="106"/>
        <v>4</v>
      </c>
      <c r="AI144">
        <f t="shared" si="107"/>
        <v>5</v>
      </c>
      <c r="AJ144" s="43">
        <f t="shared" si="108"/>
        <v>16</v>
      </c>
      <c r="AK144" s="42">
        <f t="shared" si="109"/>
        <v>7</v>
      </c>
      <c r="AL144">
        <f t="shared" si="110"/>
        <v>4</v>
      </c>
      <c r="AM144">
        <f t="shared" si="111"/>
        <v>5</v>
      </c>
      <c r="AN144" s="43">
        <f t="shared" si="112"/>
        <v>16</v>
      </c>
    </row>
    <row r="145" spans="2:40" x14ac:dyDescent="0.25">
      <c r="B145" s="52" t="s">
        <v>208</v>
      </c>
      <c r="C145">
        <v>14050333017.245516</v>
      </c>
      <c r="D145">
        <v>1.53463751403247</v>
      </c>
      <c r="E145">
        <f t="shared" si="143"/>
        <v>215621681.32913989</v>
      </c>
      <c r="F145" s="33">
        <f t="shared" si="144"/>
        <v>0</v>
      </c>
      <c r="G145" s="33">
        <f t="shared" si="145"/>
        <v>0</v>
      </c>
      <c r="H145" s="33">
        <f t="shared" si="146"/>
        <v>14050333017.245516</v>
      </c>
      <c r="I145">
        <v>41.407915491660916</v>
      </c>
      <c r="J145">
        <f t="shared" si="147"/>
        <v>5994575960.8430767</v>
      </c>
      <c r="K145">
        <f t="shared" si="148"/>
        <v>0</v>
      </c>
      <c r="L145">
        <v>31.382262580330501</v>
      </c>
      <c r="M145">
        <f t="shared" si="149"/>
        <v>7571956336.8184338</v>
      </c>
      <c r="N145">
        <f t="shared" si="150"/>
        <v>0</v>
      </c>
      <c r="O145" s="42">
        <f t="shared" si="151"/>
        <v>0</v>
      </c>
      <c r="P145">
        <f t="shared" si="152"/>
        <v>0</v>
      </c>
      <c r="Q145">
        <f t="shared" si="153"/>
        <v>0</v>
      </c>
      <c r="R145" s="43">
        <f t="shared" si="154"/>
        <v>0</v>
      </c>
      <c r="T145">
        <v>317717242.81593287</v>
      </c>
      <c r="U145">
        <f t="shared" si="98"/>
        <v>8484503843.8692064</v>
      </c>
      <c r="V145">
        <v>0</v>
      </c>
      <c r="W145">
        <f t="shared" si="141"/>
        <v>0</v>
      </c>
      <c r="X145" s="33">
        <f t="shared" si="99"/>
        <v>0</v>
      </c>
      <c r="Y145" s="33">
        <f t="shared" si="100"/>
        <v>0</v>
      </c>
      <c r="Z145" s="33">
        <f t="shared" si="142"/>
        <v>8484503843.8692064</v>
      </c>
      <c r="AA145">
        <v>78.181284980381449</v>
      </c>
      <c r="AB145">
        <f t="shared" si="101"/>
        <v>5750502783.9802217</v>
      </c>
      <c r="AC145">
        <f t="shared" si="102"/>
        <v>0</v>
      </c>
      <c r="AD145">
        <v>8.3323779791322679</v>
      </c>
      <c r="AE145">
        <f t="shared" si="103"/>
        <v>1021458498.2028056</v>
      </c>
      <c r="AF145">
        <f t="shared" si="104"/>
        <v>0</v>
      </c>
      <c r="AG145" s="42">
        <f t="shared" si="105"/>
        <v>0</v>
      </c>
      <c r="AH145">
        <f t="shared" si="106"/>
        <v>0</v>
      </c>
      <c r="AI145">
        <f t="shared" si="107"/>
        <v>0</v>
      </c>
      <c r="AJ145" s="43">
        <f t="shared" si="108"/>
        <v>0</v>
      </c>
      <c r="AK145" s="42">
        <f t="shared" si="109"/>
        <v>0</v>
      </c>
      <c r="AL145">
        <f t="shared" si="110"/>
        <v>0</v>
      </c>
      <c r="AM145">
        <f t="shared" si="111"/>
        <v>0</v>
      </c>
      <c r="AN145" s="43">
        <f t="shared" si="112"/>
        <v>0</v>
      </c>
    </row>
    <row r="146" spans="2:40" x14ac:dyDescent="0.25">
      <c r="B146" s="52" t="s">
        <v>138</v>
      </c>
      <c r="C146">
        <v>13887534949.510332</v>
      </c>
      <c r="D146">
        <v>4.3121304542549996</v>
      </c>
      <c r="E146">
        <f t="shared" si="143"/>
        <v>598848623.90314174</v>
      </c>
      <c r="F146" s="33">
        <f t="shared" si="144"/>
        <v>0</v>
      </c>
      <c r="G146" s="33">
        <f t="shared" si="145"/>
        <v>0</v>
      </c>
      <c r="H146" s="33">
        <f t="shared" si="146"/>
        <v>13887534949.510332</v>
      </c>
      <c r="I146">
        <v>22.543075245365323</v>
      </c>
      <c r="J146">
        <f t="shared" si="147"/>
        <v>2479528557.9391975</v>
      </c>
      <c r="K146">
        <f t="shared" si="148"/>
        <v>0</v>
      </c>
      <c r="L146">
        <v>72.152671755725194</v>
      </c>
      <c r="M146">
        <f t="shared" si="149"/>
        <v>13226871090.322586</v>
      </c>
      <c r="N146">
        <f t="shared" si="150"/>
        <v>1</v>
      </c>
      <c r="O146" s="42">
        <f t="shared" si="151"/>
        <v>0</v>
      </c>
      <c r="P146">
        <f t="shared" si="152"/>
        <v>1</v>
      </c>
      <c r="Q146">
        <f t="shared" si="153"/>
        <v>0</v>
      </c>
      <c r="R146" s="43">
        <f t="shared" si="154"/>
        <v>1</v>
      </c>
      <c r="T146">
        <v>125070740811.5786</v>
      </c>
      <c r="U146">
        <f t="shared" si="98"/>
        <v>58950088285.406601</v>
      </c>
      <c r="V146">
        <v>0</v>
      </c>
      <c r="W146">
        <f t="shared" si="141"/>
        <v>0</v>
      </c>
      <c r="X146" s="33">
        <f t="shared" si="99"/>
        <v>0</v>
      </c>
      <c r="Y146" s="33">
        <f t="shared" si="100"/>
        <v>0</v>
      </c>
      <c r="Z146" s="33">
        <f t="shared" si="142"/>
        <v>58950088285.406601</v>
      </c>
      <c r="AA146">
        <v>64.580755074816381</v>
      </c>
      <c r="AB146">
        <f t="shared" si="101"/>
        <v>30398905370.933662</v>
      </c>
      <c r="AC146">
        <f t="shared" si="102"/>
        <v>1</v>
      </c>
      <c r="AD146">
        <v>29.346341149809547</v>
      </c>
      <c r="AE146">
        <f t="shared" si="103"/>
        <v>23022768071.868805</v>
      </c>
      <c r="AF146">
        <f t="shared" si="104"/>
        <v>1</v>
      </c>
      <c r="AG146" s="42">
        <f t="shared" si="105"/>
        <v>0</v>
      </c>
      <c r="AH146">
        <f t="shared" si="106"/>
        <v>1</v>
      </c>
      <c r="AI146">
        <f t="shared" si="107"/>
        <v>1</v>
      </c>
      <c r="AJ146" s="43">
        <f t="shared" si="108"/>
        <v>2</v>
      </c>
      <c r="AK146" s="42">
        <f t="shared" si="109"/>
        <v>0</v>
      </c>
      <c r="AL146">
        <f t="shared" si="110"/>
        <v>0</v>
      </c>
      <c r="AM146">
        <f t="shared" si="111"/>
        <v>1</v>
      </c>
      <c r="AN146" s="43">
        <f t="shared" si="112"/>
        <v>1</v>
      </c>
    </row>
    <row r="147" spans="2:40" x14ac:dyDescent="0.25">
      <c r="B147" s="52" t="s">
        <v>67</v>
      </c>
      <c r="C147">
        <v>12426495760.787071</v>
      </c>
      <c r="D147">
        <v>3.5600248725369701</v>
      </c>
      <c r="E147">
        <f t="shared" si="143"/>
        <v>442386339.86877197</v>
      </c>
      <c r="F147" s="33">
        <f t="shared" si="144"/>
        <v>0</v>
      </c>
      <c r="G147" s="33">
        <f t="shared" si="145"/>
        <v>0</v>
      </c>
      <c r="H147" s="33">
        <f t="shared" si="146"/>
        <v>12426495760.787071</v>
      </c>
      <c r="I147">
        <v>50.765258356946894</v>
      </c>
      <c r="J147">
        <f t="shared" si="147"/>
        <v>6178609125.5065069</v>
      </c>
      <c r="K147">
        <f t="shared" si="148"/>
        <v>0</v>
      </c>
      <c r="L147">
        <v>25.809532379165596</v>
      </c>
      <c r="M147">
        <f t="shared" si="149"/>
        <v>5235437825.1396608</v>
      </c>
      <c r="N147">
        <f t="shared" si="150"/>
        <v>0</v>
      </c>
      <c r="O147" s="42">
        <f t="shared" si="151"/>
        <v>0</v>
      </c>
      <c r="P147">
        <f t="shared" si="152"/>
        <v>0</v>
      </c>
      <c r="Q147">
        <f t="shared" si="153"/>
        <v>0</v>
      </c>
      <c r="R147" s="43">
        <f t="shared" si="154"/>
        <v>0</v>
      </c>
      <c r="T147">
        <v>36190433384.830383</v>
      </c>
      <c r="U147">
        <f t="shared" si="98"/>
        <v>22058019679.811825</v>
      </c>
      <c r="V147">
        <v>0.40322112422494694</v>
      </c>
      <c r="W147">
        <f t="shared" si="141"/>
        <v>88942594.934697285</v>
      </c>
      <c r="X147" s="33">
        <f t="shared" si="99"/>
        <v>0</v>
      </c>
      <c r="Y147" s="33">
        <f t="shared" si="100"/>
        <v>0</v>
      </c>
      <c r="Z147" s="33">
        <f t="shared" si="142"/>
        <v>22058019679.811825</v>
      </c>
      <c r="AA147">
        <v>41.502118355678803</v>
      </c>
      <c r="AB147">
        <f t="shared" si="101"/>
        <v>8818051179.2270164</v>
      </c>
      <c r="AC147">
        <f t="shared" si="102"/>
        <v>0</v>
      </c>
      <c r="AD147">
        <v>36.359859719477718</v>
      </c>
      <c r="AE147">
        <f t="shared" si="103"/>
        <v>12875772634.386423</v>
      </c>
      <c r="AF147">
        <f t="shared" si="104"/>
        <v>1</v>
      </c>
      <c r="AG147" s="42">
        <f t="shared" si="105"/>
        <v>0</v>
      </c>
      <c r="AH147">
        <f t="shared" si="106"/>
        <v>1</v>
      </c>
      <c r="AI147">
        <f t="shared" si="107"/>
        <v>0</v>
      </c>
      <c r="AJ147" s="43">
        <f t="shared" si="108"/>
        <v>1</v>
      </c>
      <c r="AK147" s="42">
        <f t="shared" si="109"/>
        <v>0</v>
      </c>
      <c r="AL147">
        <f t="shared" si="110"/>
        <v>1</v>
      </c>
      <c r="AM147">
        <f t="shared" si="111"/>
        <v>0</v>
      </c>
      <c r="AN147" s="43">
        <f t="shared" si="112"/>
        <v>1</v>
      </c>
    </row>
    <row r="148" spans="2:40" x14ac:dyDescent="0.25">
      <c r="B148" s="52" t="s">
        <v>76</v>
      </c>
      <c r="C148">
        <v>12076240811.145023</v>
      </c>
      <c r="D148">
        <v>0</v>
      </c>
      <c r="E148">
        <f t="shared" si="143"/>
        <v>0</v>
      </c>
      <c r="F148" s="33">
        <f t="shared" si="144"/>
        <v>0</v>
      </c>
      <c r="G148" s="33">
        <f t="shared" si="145"/>
        <v>0</v>
      </c>
      <c r="H148" s="33">
        <f t="shared" si="146"/>
        <v>12076240811.145023</v>
      </c>
      <c r="I148">
        <v>77.671309371544751</v>
      </c>
      <c r="J148">
        <f t="shared" si="147"/>
        <v>7832127107.2736702</v>
      </c>
      <c r="K148">
        <f t="shared" si="148"/>
        <v>0</v>
      </c>
      <c r="L148">
        <v>12.148871970056225</v>
      </c>
      <c r="M148">
        <f t="shared" si="149"/>
        <v>2041755835.1418293</v>
      </c>
      <c r="N148">
        <f t="shared" si="150"/>
        <v>0</v>
      </c>
      <c r="O148" s="42">
        <f t="shared" si="151"/>
        <v>0</v>
      </c>
      <c r="P148">
        <f t="shared" si="152"/>
        <v>0</v>
      </c>
      <c r="Q148">
        <f t="shared" si="153"/>
        <v>0</v>
      </c>
      <c r="R148" s="43">
        <f t="shared" si="154"/>
        <v>0</v>
      </c>
      <c r="T148">
        <v>86486123430.181</v>
      </c>
      <c r="U148">
        <f t="shared" si="98"/>
        <v>42234566236.640305</v>
      </c>
      <c r="V148">
        <v>0.89394825379958098</v>
      </c>
      <c r="W148">
        <f t="shared" ref="W148:W181" si="155">V148/100*U148</f>
        <v>377555167.37227339</v>
      </c>
      <c r="X148" s="33">
        <f t="shared" si="99"/>
        <v>0</v>
      </c>
      <c r="Y148" s="33">
        <f t="shared" si="100"/>
        <v>0</v>
      </c>
      <c r="Z148" s="33">
        <f t="shared" ref="Z148:Z181" si="156">U148-Y148</f>
        <v>42234566236.640305</v>
      </c>
      <c r="AA148">
        <v>47.877093439649428</v>
      </c>
      <c r="AB148">
        <f t="shared" si="101"/>
        <v>18435964806.623592</v>
      </c>
      <c r="AC148">
        <f t="shared" si="102"/>
        <v>1</v>
      </c>
      <c r="AD148">
        <v>34.383380665082996</v>
      </c>
      <c r="AE148">
        <f t="shared" si="103"/>
        <v>22066599784.761066</v>
      </c>
      <c r="AF148">
        <f t="shared" si="104"/>
        <v>1</v>
      </c>
      <c r="AG148" s="42">
        <f t="shared" si="105"/>
        <v>0</v>
      </c>
      <c r="AH148">
        <f t="shared" si="106"/>
        <v>1</v>
      </c>
      <c r="AI148">
        <f t="shared" si="107"/>
        <v>1</v>
      </c>
      <c r="AJ148" s="43">
        <f t="shared" si="108"/>
        <v>2</v>
      </c>
      <c r="AK148" s="42">
        <f t="shared" si="109"/>
        <v>0</v>
      </c>
      <c r="AL148">
        <f t="shared" si="110"/>
        <v>1</v>
      </c>
      <c r="AM148">
        <f t="shared" si="111"/>
        <v>1</v>
      </c>
      <c r="AN148" s="43">
        <f t="shared" si="112"/>
        <v>2</v>
      </c>
    </row>
    <row r="149" spans="2:40" x14ac:dyDescent="0.25">
      <c r="B149" s="52" t="s">
        <v>316</v>
      </c>
      <c r="C149">
        <v>12018858610.014996</v>
      </c>
      <c r="D149">
        <v>2.7067327986492198</v>
      </c>
      <c r="E149">
        <f t="shared" si="143"/>
        <v>325318388.02055162</v>
      </c>
      <c r="F149" s="33">
        <f t="shared" si="144"/>
        <v>0</v>
      </c>
      <c r="G149" s="33">
        <f t="shared" si="145"/>
        <v>0</v>
      </c>
      <c r="H149" s="33">
        <f t="shared" si="146"/>
        <v>12018858610.014996</v>
      </c>
      <c r="I149">
        <v>58.212114379257351</v>
      </c>
      <c r="J149">
        <f t="shared" si="147"/>
        <v>6381697031.8518209</v>
      </c>
      <c r="K149">
        <f t="shared" si="148"/>
        <v>0</v>
      </c>
      <c r="L149">
        <v>24.012468904269507</v>
      </c>
      <c r="M149">
        <f t="shared" si="149"/>
        <v>4387411542.7657099</v>
      </c>
      <c r="N149">
        <f t="shared" si="150"/>
        <v>0</v>
      </c>
      <c r="O149" s="42">
        <f t="shared" si="151"/>
        <v>0</v>
      </c>
      <c r="P149">
        <f t="shared" si="152"/>
        <v>0</v>
      </c>
      <c r="Q149">
        <f t="shared" si="153"/>
        <v>0</v>
      </c>
      <c r="R149" s="43">
        <f t="shared" si="154"/>
        <v>0</v>
      </c>
      <c r="T149">
        <v>393259049121.62598</v>
      </c>
      <c r="U149">
        <f t="shared" ref="U149:U194" si="157">(T149-C149)*$U$11+C149</f>
        <v>166535507824.37091</v>
      </c>
      <c r="V149">
        <v>1.24595780284389</v>
      </c>
      <c r="W149">
        <f t="shared" si="155"/>
        <v>2074962154.2434461</v>
      </c>
      <c r="X149" s="33">
        <f t="shared" ref="X149:X194" si="158">ROUND(W149/$C$6,0)</f>
        <v>1</v>
      </c>
      <c r="Y149" s="33">
        <f t="shared" ref="Y149:Y194" si="159">X149*$C$6*$C$8</f>
        <v>14096578622.930536</v>
      </c>
      <c r="Z149" s="33">
        <f t="shared" si="156"/>
        <v>152438929201.44037</v>
      </c>
      <c r="AA149">
        <v>53.928333156489416</v>
      </c>
      <c r="AB149">
        <f t="shared" ref="AB149:AB194" si="160">AA149/(AA149+AD149)*Z149*$F$7</f>
        <v>72343736666.915161</v>
      </c>
      <c r="AC149">
        <f t="shared" ref="AC149:AC194" si="161">ROUND(AB149/$F$9,0)</f>
        <v>2</v>
      </c>
      <c r="AD149">
        <v>31.29788412314732</v>
      </c>
      <c r="AE149">
        <f t="shared" ref="AE149:AE194" si="162">AD149/(AA149+AD149)*Z149*(2-$F$7)</f>
        <v>69975767056.941864</v>
      </c>
      <c r="AF149">
        <f t="shared" ref="AF149:AF194" si="163">ROUND(AE149/$F$8,0)</f>
        <v>3</v>
      </c>
      <c r="AG149" s="42">
        <f t="shared" ref="AG149:AG194" si="164">X149</f>
        <v>1</v>
      </c>
      <c r="AH149">
        <f t="shared" ref="AH149:AH194" si="165">AF149</f>
        <v>3</v>
      </c>
      <c r="AI149">
        <f t="shared" ref="AI149:AI194" si="166">AC149</f>
        <v>2</v>
      </c>
      <c r="AJ149" s="43">
        <f t="shared" ref="AJ149:AJ194" si="167">AG149+AH149+AI149</f>
        <v>6</v>
      </c>
      <c r="AK149" s="42">
        <f t="shared" ref="AK149:AK194" si="168">AG149-O149</f>
        <v>1</v>
      </c>
      <c r="AL149">
        <f t="shared" ref="AL149:AL194" si="169">AH149-P149</f>
        <v>3</v>
      </c>
      <c r="AM149">
        <f t="shared" ref="AM149:AM194" si="170">AI149-Q149</f>
        <v>2</v>
      </c>
      <c r="AN149" s="43">
        <f t="shared" ref="AN149:AN194" si="171">AJ149-R149</f>
        <v>6</v>
      </c>
    </row>
    <row r="150" spans="2:40" x14ac:dyDescent="0.25">
      <c r="B150" s="52" t="s">
        <v>294</v>
      </c>
      <c r="C150">
        <v>11470937921.295048</v>
      </c>
      <c r="D150">
        <v>2.9280054454635498</v>
      </c>
      <c r="E150">
        <f t="shared" si="143"/>
        <v>335869686.98126233</v>
      </c>
      <c r="F150" s="33">
        <f t="shared" si="144"/>
        <v>0</v>
      </c>
      <c r="G150" s="33">
        <f t="shared" si="145"/>
        <v>0</v>
      </c>
      <c r="H150" s="33">
        <f t="shared" si="146"/>
        <v>11470937921.295048</v>
      </c>
      <c r="I150">
        <v>40.367653425841034</v>
      </c>
      <c r="J150">
        <f t="shared" si="147"/>
        <v>4938759755.9628286</v>
      </c>
      <c r="K150">
        <f t="shared" si="148"/>
        <v>0</v>
      </c>
      <c r="L150">
        <v>29.951850258829747</v>
      </c>
      <c r="M150">
        <f t="shared" si="149"/>
        <v>6107406141.6807613</v>
      </c>
      <c r="N150">
        <f t="shared" si="150"/>
        <v>0</v>
      </c>
      <c r="O150" s="42">
        <f t="shared" si="151"/>
        <v>0</v>
      </c>
      <c r="P150">
        <f t="shared" si="152"/>
        <v>0</v>
      </c>
      <c r="Q150">
        <f t="shared" si="153"/>
        <v>0</v>
      </c>
      <c r="R150" s="43">
        <f t="shared" si="154"/>
        <v>0</v>
      </c>
      <c r="T150">
        <v>854095492048.79382</v>
      </c>
      <c r="U150">
        <f t="shared" si="157"/>
        <v>352986669709.17029</v>
      </c>
      <c r="V150">
        <v>1.30617080668409</v>
      </c>
      <c r="W150">
        <f t="shared" si="155"/>
        <v>4610608831.2275743</v>
      </c>
      <c r="X150" s="33">
        <f t="shared" si="158"/>
        <v>2</v>
      </c>
      <c r="Y150" s="33">
        <f t="shared" si="159"/>
        <v>28193157245.861073</v>
      </c>
      <c r="Z150" s="33">
        <f t="shared" si="156"/>
        <v>324793512463.3092</v>
      </c>
      <c r="AA150">
        <v>59.690495291816617</v>
      </c>
      <c r="AB150">
        <f t="shared" si="160"/>
        <v>161888136926.1651</v>
      </c>
      <c r="AC150">
        <f t="shared" si="161"/>
        <v>5</v>
      </c>
      <c r="AD150">
        <v>30.126550576772498</v>
      </c>
      <c r="AE150">
        <f t="shared" si="162"/>
        <v>136178329035.52802</v>
      </c>
      <c r="AF150">
        <f t="shared" si="163"/>
        <v>6</v>
      </c>
      <c r="AG150" s="42">
        <f t="shared" si="164"/>
        <v>2</v>
      </c>
      <c r="AH150">
        <f t="shared" si="165"/>
        <v>6</v>
      </c>
      <c r="AI150">
        <f t="shared" si="166"/>
        <v>5</v>
      </c>
      <c r="AJ150" s="43">
        <f t="shared" si="167"/>
        <v>13</v>
      </c>
      <c r="AK150" s="42">
        <f t="shared" si="168"/>
        <v>2</v>
      </c>
      <c r="AL150">
        <f t="shared" si="169"/>
        <v>6</v>
      </c>
      <c r="AM150">
        <f t="shared" si="170"/>
        <v>5</v>
      </c>
      <c r="AN150" s="43">
        <f t="shared" si="171"/>
        <v>13</v>
      </c>
    </row>
    <row r="151" spans="2:40" x14ac:dyDescent="0.25">
      <c r="B151" s="52" t="s">
        <v>222</v>
      </c>
      <c r="C151">
        <v>11408149081.023258</v>
      </c>
      <c r="D151">
        <v>0</v>
      </c>
      <c r="E151">
        <f t="shared" si="143"/>
        <v>0</v>
      </c>
      <c r="F151" s="33">
        <f t="shared" si="144"/>
        <v>0</v>
      </c>
      <c r="G151" s="33">
        <f t="shared" si="145"/>
        <v>0</v>
      </c>
      <c r="H151" s="33">
        <f t="shared" si="146"/>
        <v>11408149081.023258</v>
      </c>
      <c r="I151">
        <v>56.629530228347967</v>
      </c>
      <c r="J151">
        <f t="shared" si="147"/>
        <v>6094693428.7896185</v>
      </c>
      <c r="K151">
        <f t="shared" si="148"/>
        <v>0</v>
      </c>
      <c r="L151">
        <v>22.870546040657317</v>
      </c>
      <c r="M151">
        <f t="shared" si="149"/>
        <v>4102363969.9630408</v>
      </c>
      <c r="N151">
        <f t="shared" si="150"/>
        <v>0</v>
      </c>
      <c r="O151" s="42">
        <f t="shared" si="151"/>
        <v>0</v>
      </c>
      <c r="P151">
        <f t="shared" si="152"/>
        <v>0</v>
      </c>
      <c r="Q151">
        <f t="shared" si="153"/>
        <v>0</v>
      </c>
      <c r="R151" s="43">
        <f t="shared" si="154"/>
        <v>0</v>
      </c>
      <c r="T151">
        <v>1145339520598.2505</v>
      </c>
      <c r="U151">
        <f t="shared" si="157"/>
        <v>470990533956.95544</v>
      </c>
      <c r="V151">
        <v>1.8954272678923498</v>
      </c>
      <c r="W151">
        <f t="shared" si="155"/>
        <v>8927283009.8119106</v>
      </c>
      <c r="X151" s="33">
        <f t="shared" si="158"/>
        <v>4</v>
      </c>
      <c r="Y151" s="33">
        <f t="shared" si="159"/>
        <v>56386314491.722145</v>
      </c>
      <c r="Z151" s="33">
        <f t="shared" si="156"/>
        <v>414604219465.23328</v>
      </c>
      <c r="AA151">
        <v>56.59881346945852</v>
      </c>
      <c r="AB151">
        <f t="shared" si="160"/>
        <v>207174996432.20041</v>
      </c>
      <c r="AC151">
        <f t="shared" si="161"/>
        <v>6</v>
      </c>
      <c r="AD151">
        <v>28.351496480863993</v>
      </c>
      <c r="AE151">
        <f t="shared" si="162"/>
        <v>172963613611.20755</v>
      </c>
      <c r="AF151">
        <f t="shared" si="163"/>
        <v>8</v>
      </c>
      <c r="AG151" s="42">
        <f t="shared" si="164"/>
        <v>4</v>
      </c>
      <c r="AH151">
        <f t="shared" si="165"/>
        <v>8</v>
      </c>
      <c r="AI151">
        <f t="shared" si="166"/>
        <v>6</v>
      </c>
      <c r="AJ151" s="43">
        <f t="shared" si="167"/>
        <v>18</v>
      </c>
      <c r="AK151" s="42">
        <f t="shared" si="168"/>
        <v>4</v>
      </c>
      <c r="AL151">
        <f t="shared" si="169"/>
        <v>8</v>
      </c>
      <c r="AM151">
        <f t="shared" si="170"/>
        <v>6</v>
      </c>
      <c r="AN151" s="43">
        <f t="shared" si="171"/>
        <v>18</v>
      </c>
    </row>
    <row r="152" spans="2:40" x14ac:dyDescent="0.25">
      <c r="B152" s="52" t="s">
        <v>312</v>
      </c>
      <c r="C152">
        <v>11170939678.119019</v>
      </c>
      <c r="D152">
        <v>1.28445790695832</v>
      </c>
      <c r="E152">
        <f t="shared" si="143"/>
        <v>143486017.97714403</v>
      </c>
      <c r="F152" s="33">
        <f t="shared" si="144"/>
        <v>0</v>
      </c>
      <c r="G152" s="33">
        <f t="shared" si="145"/>
        <v>0</v>
      </c>
      <c r="H152" s="33">
        <f t="shared" si="146"/>
        <v>11170939678.119019</v>
      </c>
      <c r="I152">
        <v>45.936165870013511</v>
      </c>
      <c r="J152">
        <f t="shared" si="147"/>
        <v>6028688923.3876228</v>
      </c>
      <c r="K152">
        <f t="shared" si="148"/>
        <v>0</v>
      </c>
      <c r="L152">
        <v>17.90235828910534</v>
      </c>
      <c r="M152">
        <f t="shared" si="149"/>
        <v>3915859725.3360701</v>
      </c>
      <c r="N152">
        <f t="shared" si="150"/>
        <v>0</v>
      </c>
      <c r="O152" s="42">
        <f t="shared" si="151"/>
        <v>0</v>
      </c>
      <c r="P152">
        <f t="shared" si="152"/>
        <v>0</v>
      </c>
      <c r="Q152">
        <f t="shared" si="153"/>
        <v>0</v>
      </c>
      <c r="R152" s="43">
        <f t="shared" si="154"/>
        <v>0</v>
      </c>
      <c r="T152">
        <v>341457107706.46295</v>
      </c>
      <c r="U152">
        <f t="shared" si="157"/>
        <v>145035923580.00681</v>
      </c>
      <c r="V152">
        <v>1.68333673597554</v>
      </c>
      <c r="W152">
        <f t="shared" si="155"/>
        <v>2441442981.9836655</v>
      </c>
      <c r="X152" s="33">
        <f t="shared" si="158"/>
        <v>1</v>
      </c>
      <c r="Y152" s="33">
        <f t="shared" si="159"/>
        <v>14096578622.930536</v>
      </c>
      <c r="Z152" s="33">
        <f t="shared" si="156"/>
        <v>130939344957.07626</v>
      </c>
      <c r="AA152">
        <v>65.362351931420719</v>
      </c>
      <c r="AB152">
        <f t="shared" si="160"/>
        <v>75981376703.819611</v>
      </c>
      <c r="AC152">
        <f t="shared" si="161"/>
        <v>2</v>
      </c>
      <c r="AD152">
        <v>19.117265818686572</v>
      </c>
      <c r="AE152">
        <f t="shared" si="162"/>
        <v>37038553356.645973</v>
      </c>
      <c r="AF152">
        <f t="shared" si="163"/>
        <v>2</v>
      </c>
      <c r="AG152" s="42">
        <f t="shared" si="164"/>
        <v>1</v>
      </c>
      <c r="AH152">
        <f t="shared" si="165"/>
        <v>2</v>
      </c>
      <c r="AI152">
        <f t="shared" si="166"/>
        <v>2</v>
      </c>
      <c r="AJ152" s="43">
        <f t="shared" si="167"/>
        <v>5</v>
      </c>
      <c r="AK152" s="42">
        <f t="shared" si="168"/>
        <v>1</v>
      </c>
      <c r="AL152">
        <f t="shared" si="169"/>
        <v>2</v>
      </c>
      <c r="AM152">
        <f t="shared" si="170"/>
        <v>2</v>
      </c>
      <c r="AN152" s="43">
        <f t="shared" si="171"/>
        <v>5</v>
      </c>
    </row>
    <row r="153" spans="2:40" x14ac:dyDescent="0.25">
      <c r="B153" s="52" t="s">
        <v>306</v>
      </c>
      <c r="C153">
        <v>10857795978.150717</v>
      </c>
      <c r="D153">
        <v>2.0224806081530899</v>
      </c>
      <c r="E153">
        <f t="shared" si="143"/>
        <v>219596818.13092434</v>
      </c>
      <c r="F153" s="33">
        <f t="shared" si="144"/>
        <v>0</v>
      </c>
      <c r="G153" s="33">
        <f t="shared" si="145"/>
        <v>0</v>
      </c>
      <c r="H153" s="33">
        <f t="shared" si="146"/>
        <v>10857795978.150717</v>
      </c>
      <c r="I153">
        <v>39.197923705344181</v>
      </c>
      <c r="J153">
        <f t="shared" si="147"/>
        <v>5199236917.9805202</v>
      </c>
      <c r="K153">
        <f t="shared" si="148"/>
        <v>0</v>
      </c>
      <c r="L153">
        <v>22.196142155726942</v>
      </c>
      <c r="M153">
        <f t="shared" si="149"/>
        <v>4906850109.3875284</v>
      </c>
      <c r="N153">
        <f t="shared" si="150"/>
        <v>0</v>
      </c>
      <c r="O153" s="42">
        <f t="shared" si="151"/>
        <v>0</v>
      </c>
      <c r="P153">
        <f t="shared" si="152"/>
        <v>0</v>
      </c>
      <c r="Q153">
        <f t="shared" si="153"/>
        <v>0</v>
      </c>
      <c r="R153" s="43">
        <f t="shared" si="154"/>
        <v>0</v>
      </c>
      <c r="T153">
        <v>249963056673.09372</v>
      </c>
      <c r="U153">
        <f t="shared" si="157"/>
        <v>107767158137.81111</v>
      </c>
      <c r="V153">
        <v>0</v>
      </c>
      <c r="W153">
        <f t="shared" si="155"/>
        <v>0</v>
      </c>
      <c r="X153" s="33">
        <f t="shared" si="158"/>
        <v>0</v>
      </c>
      <c r="Y153" s="33">
        <f t="shared" si="159"/>
        <v>0</v>
      </c>
      <c r="Z153" s="33">
        <f t="shared" si="156"/>
        <v>107767158137.81111</v>
      </c>
      <c r="AA153">
        <v>47.300340970304568</v>
      </c>
      <c r="AB153">
        <f t="shared" si="160"/>
        <v>36764398138.330688</v>
      </c>
      <c r="AC153">
        <f t="shared" si="161"/>
        <v>1</v>
      </c>
      <c r="AD153">
        <v>56.687965314613379</v>
      </c>
      <c r="AE153">
        <f t="shared" si="162"/>
        <v>73434950775.046082</v>
      </c>
      <c r="AF153">
        <f t="shared" si="163"/>
        <v>3</v>
      </c>
      <c r="AG153" s="42">
        <f t="shared" si="164"/>
        <v>0</v>
      </c>
      <c r="AH153">
        <f t="shared" si="165"/>
        <v>3</v>
      </c>
      <c r="AI153">
        <f t="shared" si="166"/>
        <v>1</v>
      </c>
      <c r="AJ153" s="43">
        <f t="shared" si="167"/>
        <v>4</v>
      </c>
      <c r="AK153" s="42">
        <f t="shared" si="168"/>
        <v>0</v>
      </c>
      <c r="AL153">
        <f t="shared" si="169"/>
        <v>3</v>
      </c>
      <c r="AM153">
        <f t="shared" si="170"/>
        <v>1</v>
      </c>
      <c r="AN153" s="43">
        <f t="shared" si="171"/>
        <v>4</v>
      </c>
    </row>
    <row r="154" spans="2:40" x14ac:dyDescent="0.25">
      <c r="B154" s="52" t="s">
        <v>290</v>
      </c>
      <c r="C154">
        <v>10725396005.509708</v>
      </c>
      <c r="D154">
        <v>0.62551734867882491</v>
      </c>
      <c r="E154">
        <f t="shared" si="143"/>
        <v>67089212.728968918</v>
      </c>
      <c r="F154" s="33">
        <f t="shared" si="144"/>
        <v>0</v>
      </c>
      <c r="G154" s="33">
        <f t="shared" si="145"/>
        <v>0</v>
      </c>
      <c r="H154" s="33">
        <f t="shared" si="146"/>
        <v>10725396005.509708</v>
      </c>
      <c r="I154">
        <v>60.339417037038423</v>
      </c>
      <c r="J154">
        <f t="shared" si="147"/>
        <v>5561237041.5596447</v>
      </c>
      <c r="K154">
        <f t="shared" si="148"/>
        <v>0</v>
      </c>
      <c r="L154">
        <v>26.93848592243598</v>
      </c>
      <c r="M154">
        <f t="shared" si="149"/>
        <v>4138016604.2877264</v>
      </c>
      <c r="N154">
        <f t="shared" si="150"/>
        <v>0</v>
      </c>
      <c r="O154" s="42">
        <f t="shared" si="151"/>
        <v>0</v>
      </c>
      <c r="P154">
        <f t="shared" si="152"/>
        <v>0</v>
      </c>
      <c r="Q154">
        <f t="shared" si="153"/>
        <v>0</v>
      </c>
      <c r="R154" s="43">
        <f t="shared" si="154"/>
        <v>0</v>
      </c>
      <c r="T154">
        <v>533372166899.8819</v>
      </c>
      <c r="U154">
        <f t="shared" si="157"/>
        <v>222554132248.99875</v>
      </c>
      <c r="V154">
        <v>1.72342028367043</v>
      </c>
      <c r="W154">
        <f t="shared" si="155"/>
        <v>3835543057.3259583</v>
      </c>
      <c r="X154" s="33">
        <f t="shared" si="158"/>
        <v>2</v>
      </c>
      <c r="Y154" s="33">
        <f t="shared" si="159"/>
        <v>28193157245.861073</v>
      </c>
      <c r="Z154" s="33">
        <f t="shared" si="156"/>
        <v>194360975003.13766</v>
      </c>
      <c r="AA154">
        <v>57.323227054291102</v>
      </c>
      <c r="AB154">
        <f t="shared" si="160"/>
        <v>96920763436.022186</v>
      </c>
      <c r="AC154">
        <f t="shared" si="161"/>
        <v>3</v>
      </c>
      <c r="AD154">
        <v>28.892031980111337</v>
      </c>
      <c r="AE154">
        <f t="shared" si="162"/>
        <v>81416613027.218445</v>
      </c>
      <c r="AF154">
        <f t="shared" si="163"/>
        <v>4</v>
      </c>
      <c r="AG154" s="42">
        <f t="shared" si="164"/>
        <v>2</v>
      </c>
      <c r="AH154">
        <f t="shared" si="165"/>
        <v>4</v>
      </c>
      <c r="AI154">
        <f t="shared" si="166"/>
        <v>3</v>
      </c>
      <c r="AJ154" s="43">
        <f t="shared" si="167"/>
        <v>9</v>
      </c>
      <c r="AK154" s="42">
        <f t="shared" si="168"/>
        <v>2</v>
      </c>
      <c r="AL154">
        <f t="shared" si="169"/>
        <v>4</v>
      </c>
      <c r="AM154">
        <f t="shared" si="170"/>
        <v>3</v>
      </c>
      <c r="AN154" s="43">
        <f t="shared" si="171"/>
        <v>9</v>
      </c>
    </row>
    <row r="155" spans="2:40" x14ac:dyDescent="0.25">
      <c r="B155" s="52" t="s">
        <v>329</v>
      </c>
      <c r="C155">
        <v>10576271392.684288</v>
      </c>
      <c r="D155">
        <v>1.1646108163840401</v>
      </c>
      <c r="E155">
        <f t="shared" si="143"/>
        <v>123172400.60933216</v>
      </c>
      <c r="F155" s="33">
        <f t="shared" si="144"/>
        <v>0</v>
      </c>
      <c r="G155" s="33">
        <f t="shared" si="145"/>
        <v>0</v>
      </c>
      <c r="H155" s="33">
        <f t="shared" si="146"/>
        <v>10576271392.684288</v>
      </c>
      <c r="I155">
        <v>40.363128293952123</v>
      </c>
      <c r="J155">
        <f t="shared" si="147"/>
        <v>5476570195.8901424</v>
      </c>
      <c r="K155">
        <f t="shared" si="148"/>
        <v>0</v>
      </c>
      <c r="L155">
        <v>18.098379158503644</v>
      </c>
      <c r="M155">
        <f t="shared" si="149"/>
        <v>4092722247.705122</v>
      </c>
      <c r="N155">
        <f t="shared" si="150"/>
        <v>0</v>
      </c>
      <c r="O155" s="42">
        <f t="shared" si="151"/>
        <v>0</v>
      </c>
      <c r="P155">
        <f t="shared" si="152"/>
        <v>0</v>
      </c>
      <c r="Q155">
        <f t="shared" si="153"/>
        <v>0</v>
      </c>
      <c r="R155" s="43">
        <f t="shared" si="154"/>
        <v>0</v>
      </c>
      <c r="T155">
        <v>3818780560822.29</v>
      </c>
      <c r="U155">
        <f t="shared" si="157"/>
        <v>1554041469898.5037</v>
      </c>
      <c r="V155">
        <v>4.23340736959348</v>
      </c>
      <c r="W155">
        <f t="shared" si="155"/>
        <v>65788906113.222099</v>
      </c>
      <c r="X155" s="33">
        <f t="shared" si="158"/>
        <v>30</v>
      </c>
      <c r="Y155" s="33">
        <f t="shared" si="159"/>
        <v>422897358687.91608</v>
      </c>
      <c r="Z155" s="33">
        <f t="shared" si="156"/>
        <v>1131144111210.5876</v>
      </c>
      <c r="AA155">
        <v>56.032768470393016</v>
      </c>
      <c r="AB155">
        <f t="shared" si="160"/>
        <v>548241370113.30164</v>
      </c>
      <c r="AC155">
        <f t="shared" si="161"/>
        <v>16</v>
      </c>
      <c r="AD155">
        <v>30.67329688501707</v>
      </c>
      <c r="AE155">
        <f t="shared" si="162"/>
        <v>500194522157.73163</v>
      </c>
      <c r="AF155">
        <f t="shared" si="163"/>
        <v>22</v>
      </c>
      <c r="AG155" s="42">
        <f t="shared" si="164"/>
        <v>30</v>
      </c>
      <c r="AH155">
        <f t="shared" si="165"/>
        <v>22</v>
      </c>
      <c r="AI155">
        <f t="shared" si="166"/>
        <v>16</v>
      </c>
      <c r="AJ155" s="43">
        <f t="shared" si="167"/>
        <v>68</v>
      </c>
      <c r="AK155" s="42">
        <f t="shared" si="168"/>
        <v>30</v>
      </c>
      <c r="AL155">
        <f t="shared" si="169"/>
        <v>22</v>
      </c>
      <c r="AM155">
        <f t="shared" si="170"/>
        <v>16</v>
      </c>
      <c r="AN155" s="43">
        <f t="shared" si="171"/>
        <v>68</v>
      </c>
    </row>
    <row r="156" spans="2:40" x14ac:dyDescent="0.25">
      <c r="B156" s="52" t="s">
        <v>282</v>
      </c>
      <c r="C156">
        <v>8856934066.8426991</v>
      </c>
      <c r="D156">
        <v>0.67263882868564295</v>
      </c>
      <c r="E156">
        <f t="shared" si="143"/>
        <v>59575177.564670414</v>
      </c>
      <c r="F156" s="33">
        <f t="shared" si="144"/>
        <v>0</v>
      </c>
      <c r="G156" s="33">
        <f t="shared" si="145"/>
        <v>0</v>
      </c>
      <c r="H156" s="33">
        <f t="shared" si="146"/>
        <v>8856934066.8426991</v>
      </c>
      <c r="I156">
        <v>38.370743715675736</v>
      </c>
      <c r="J156">
        <f t="shared" si="147"/>
        <v>4674268412.4351873</v>
      </c>
      <c r="K156">
        <f t="shared" si="148"/>
        <v>0</v>
      </c>
      <c r="L156">
        <v>16.158722266853211</v>
      </c>
      <c r="M156">
        <f t="shared" si="149"/>
        <v>3280720229.4947286</v>
      </c>
      <c r="N156">
        <f t="shared" si="150"/>
        <v>0</v>
      </c>
      <c r="O156" s="42">
        <f t="shared" si="151"/>
        <v>0</v>
      </c>
      <c r="P156">
        <f t="shared" si="152"/>
        <v>0</v>
      </c>
      <c r="Q156">
        <f t="shared" si="153"/>
        <v>0</v>
      </c>
      <c r="R156" s="43">
        <f t="shared" si="154"/>
        <v>0</v>
      </c>
      <c r="T156">
        <v>23665375199.085091</v>
      </c>
      <c r="U156">
        <f t="shared" si="157"/>
        <v>14858795257.74054</v>
      </c>
      <c r="V156">
        <v>1.26467491445117</v>
      </c>
      <c r="W156">
        <f t="shared" si="155"/>
        <v>187915456.21430469</v>
      </c>
      <c r="X156" s="33">
        <f t="shared" si="158"/>
        <v>0</v>
      </c>
      <c r="Y156" s="33">
        <f t="shared" si="159"/>
        <v>0</v>
      </c>
      <c r="Z156" s="33">
        <f t="shared" si="156"/>
        <v>14858795257.74054</v>
      </c>
      <c r="AA156">
        <v>47.876474773187297</v>
      </c>
      <c r="AB156">
        <f t="shared" si="160"/>
        <v>8188066278.4913197</v>
      </c>
      <c r="AC156">
        <f t="shared" si="161"/>
        <v>0</v>
      </c>
      <c r="AD156">
        <v>17.284215686707736</v>
      </c>
      <c r="AE156">
        <f t="shared" si="162"/>
        <v>4926716941.3568106</v>
      </c>
      <c r="AF156">
        <f t="shared" si="163"/>
        <v>0</v>
      </c>
      <c r="AG156" s="42">
        <f t="shared" si="164"/>
        <v>0</v>
      </c>
      <c r="AH156">
        <f t="shared" si="165"/>
        <v>0</v>
      </c>
      <c r="AI156">
        <f t="shared" si="166"/>
        <v>0</v>
      </c>
      <c r="AJ156" s="43">
        <f t="shared" si="167"/>
        <v>0</v>
      </c>
      <c r="AK156" s="42">
        <f t="shared" si="168"/>
        <v>0</v>
      </c>
      <c r="AL156">
        <f t="shared" si="169"/>
        <v>0</v>
      </c>
      <c r="AM156">
        <f t="shared" si="170"/>
        <v>0</v>
      </c>
      <c r="AN156" s="43">
        <f t="shared" si="171"/>
        <v>0</v>
      </c>
    </row>
    <row r="157" spans="2:40" x14ac:dyDescent="0.25">
      <c r="B157" s="52" t="s">
        <v>254</v>
      </c>
      <c r="C157">
        <v>8016355163.4747496</v>
      </c>
      <c r="D157">
        <v>0.79572420631827101</v>
      </c>
      <c r="E157">
        <f t="shared" si="143"/>
        <v>63788078.500213191</v>
      </c>
      <c r="F157" s="33">
        <f t="shared" si="144"/>
        <v>0</v>
      </c>
      <c r="G157" s="33">
        <f t="shared" si="145"/>
        <v>0</v>
      </c>
      <c r="H157" s="33">
        <f t="shared" si="146"/>
        <v>8016355163.4747496</v>
      </c>
      <c r="I157">
        <v>45.79959151218447</v>
      </c>
      <c r="J157">
        <f t="shared" si="147"/>
        <v>3858472211.9763522</v>
      </c>
      <c r="K157">
        <f t="shared" si="148"/>
        <v>0</v>
      </c>
      <c r="L157">
        <v>25.565272299225121</v>
      </c>
      <c r="M157">
        <f t="shared" si="149"/>
        <v>3589656934.3828492</v>
      </c>
      <c r="N157">
        <f t="shared" si="150"/>
        <v>0</v>
      </c>
      <c r="O157" s="42">
        <f t="shared" si="151"/>
        <v>0</v>
      </c>
      <c r="P157">
        <f t="shared" si="152"/>
        <v>0</v>
      </c>
      <c r="Q157">
        <f t="shared" si="153"/>
        <v>0</v>
      </c>
      <c r="R157" s="43">
        <f t="shared" si="154"/>
        <v>0</v>
      </c>
      <c r="T157">
        <v>818599653.52311969</v>
      </c>
      <c r="U157">
        <f t="shared" si="157"/>
        <v>5099104855.2913542</v>
      </c>
      <c r="V157">
        <v>0</v>
      </c>
      <c r="W157">
        <f t="shared" si="155"/>
        <v>0</v>
      </c>
      <c r="X157" s="33">
        <f t="shared" si="158"/>
        <v>0</v>
      </c>
      <c r="Y157" s="33">
        <f t="shared" si="159"/>
        <v>0</v>
      </c>
      <c r="Z157" s="33">
        <f t="shared" si="156"/>
        <v>5099104855.2913542</v>
      </c>
      <c r="AA157">
        <v>71.125172733616935</v>
      </c>
      <c r="AB157">
        <f t="shared" si="160"/>
        <v>3128145551.60114</v>
      </c>
      <c r="AC157">
        <f t="shared" si="161"/>
        <v>0</v>
      </c>
      <c r="AD157">
        <v>15.829232273317803</v>
      </c>
      <c r="AE157">
        <f t="shared" si="162"/>
        <v>1160305149.77896</v>
      </c>
      <c r="AF157">
        <f t="shared" si="163"/>
        <v>0</v>
      </c>
      <c r="AG157" s="42">
        <f t="shared" si="164"/>
        <v>0</v>
      </c>
      <c r="AH157">
        <f t="shared" si="165"/>
        <v>0</v>
      </c>
      <c r="AI157">
        <f t="shared" si="166"/>
        <v>0</v>
      </c>
      <c r="AJ157" s="43">
        <f t="shared" si="167"/>
        <v>0</v>
      </c>
      <c r="AK157" s="42">
        <f t="shared" si="168"/>
        <v>0</v>
      </c>
      <c r="AL157">
        <f t="shared" si="169"/>
        <v>0</v>
      </c>
      <c r="AM157">
        <f t="shared" si="170"/>
        <v>0</v>
      </c>
      <c r="AN157" s="43">
        <f t="shared" si="171"/>
        <v>0</v>
      </c>
    </row>
    <row r="158" spans="2:40" x14ac:dyDescent="0.25">
      <c r="B158" t="s">
        <v>419</v>
      </c>
      <c r="C158">
        <v>7785690554.8159294</v>
      </c>
      <c r="D158">
        <v>0.59817453250222596</v>
      </c>
      <c r="E158">
        <f t="shared" si="143"/>
        <v>46572018.078340143</v>
      </c>
      <c r="F158" s="33">
        <f t="shared" si="144"/>
        <v>0</v>
      </c>
      <c r="G158" s="33">
        <f t="shared" si="145"/>
        <v>0</v>
      </c>
      <c r="H158" s="33">
        <f t="shared" si="146"/>
        <v>7785690554.8159294</v>
      </c>
      <c r="I158">
        <v>31.482621592880726</v>
      </c>
      <c r="J158">
        <f t="shared" si="147"/>
        <v>2753678909.1322684</v>
      </c>
      <c r="K158">
        <f t="shared" si="148"/>
        <v>0</v>
      </c>
      <c r="L158">
        <v>35.277326915542616</v>
      </c>
      <c r="M158">
        <f t="shared" si="149"/>
        <v>5142648344.9661293</v>
      </c>
      <c r="N158">
        <f t="shared" si="150"/>
        <v>0</v>
      </c>
      <c r="O158" s="42">
        <f t="shared" si="151"/>
        <v>0</v>
      </c>
      <c r="P158">
        <f t="shared" si="152"/>
        <v>0</v>
      </c>
      <c r="Q158">
        <f t="shared" si="153"/>
        <v>0</v>
      </c>
      <c r="R158" s="43">
        <f t="shared" si="154"/>
        <v>0</v>
      </c>
      <c r="T158">
        <v>1565891922021.0027</v>
      </c>
      <c r="U158">
        <f t="shared" si="157"/>
        <v>639286146168.0614</v>
      </c>
      <c r="V158">
        <v>10.2238481379874</v>
      </c>
      <c r="W158">
        <f t="shared" si="155"/>
        <v>65359644751.414757</v>
      </c>
      <c r="X158" s="33">
        <f t="shared" si="158"/>
        <v>30</v>
      </c>
      <c r="Y158" s="33">
        <f t="shared" si="159"/>
        <v>422897358687.91608</v>
      </c>
      <c r="Z158" s="33">
        <f t="shared" si="156"/>
        <v>216388787480.14532</v>
      </c>
      <c r="AA158">
        <v>51.602589794476394</v>
      </c>
      <c r="AB158">
        <f t="shared" si="160"/>
        <v>85937950252.682327</v>
      </c>
      <c r="AC158">
        <f t="shared" si="161"/>
        <v>2</v>
      </c>
      <c r="AD158">
        <v>45.847562934587067</v>
      </c>
      <c r="AE158">
        <f t="shared" si="162"/>
        <v>127256067262.37778</v>
      </c>
      <c r="AF158">
        <f t="shared" si="163"/>
        <v>6</v>
      </c>
      <c r="AG158" s="42">
        <f t="shared" si="164"/>
        <v>30</v>
      </c>
      <c r="AH158">
        <f t="shared" si="165"/>
        <v>6</v>
      </c>
      <c r="AI158">
        <f t="shared" si="166"/>
        <v>2</v>
      </c>
      <c r="AJ158" s="43">
        <f t="shared" si="167"/>
        <v>38</v>
      </c>
      <c r="AK158" s="42">
        <f t="shared" si="168"/>
        <v>30</v>
      </c>
      <c r="AL158">
        <f t="shared" si="169"/>
        <v>6</v>
      </c>
      <c r="AM158">
        <f t="shared" si="170"/>
        <v>2</v>
      </c>
      <c r="AN158" s="43">
        <f t="shared" si="171"/>
        <v>38</v>
      </c>
    </row>
    <row r="159" spans="2:40" x14ac:dyDescent="0.25">
      <c r="B159" s="52" t="s">
        <v>179</v>
      </c>
      <c r="C159">
        <v>7766143068.4579144</v>
      </c>
      <c r="D159">
        <v>1.90247924847048</v>
      </c>
      <c r="E159">
        <f t="shared" si="143"/>
        <v>147749260.2839404</v>
      </c>
      <c r="F159" s="33">
        <f t="shared" si="144"/>
        <v>0</v>
      </c>
      <c r="G159" s="33">
        <f t="shared" si="145"/>
        <v>0</v>
      </c>
      <c r="H159" s="33">
        <f t="shared" si="146"/>
        <v>7766143068.4579144</v>
      </c>
      <c r="I159">
        <v>53.085838078373214</v>
      </c>
      <c r="J159">
        <f t="shared" si="147"/>
        <v>4258722300.129818</v>
      </c>
      <c r="K159">
        <f t="shared" si="148"/>
        <v>0</v>
      </c>
      <c r="L159">
        <v>19.51907444663518</v>
      </c>
      <c r="M159">
        <f t="shared" si="149"/>
        <v>2609808335.3560295</v>
      </c>
      <c r="N159">
        <f t="shared" si="150"/>
        <v>0</v>
      </c>
      <c r="O159" s="42">
        <f t="shared" si="151"/>
        <v>0</v>
      </c>
      <c r="P159">
        <f t="shared" si="152"/>
        <v>0</v>
      </c>
      <c r="Q159">
        <f t="shared" si="153"/>
        <v>0</v>
      </c>
      <c r="R159" s="43">
        <f t="shared" si="154"/>
        <v>0</v>
      </c>
      <c r="T159">
        <v>49402166472.860962</v>
      </c>
      <c r="U159">
        <f t="shared" si="157"/>
        <v>24641223354.262466</v>
      </c>
      <c r="V159">
        <v>1.4622990594810901</v>
      </c>
      <c r="W159">
        <f t="shared" si="155"/>
        <v>360328377.35401475</v>
      </c>
      <c r="X159" s="33">
        <f t="shared" si="158"/>
        <v>0</v>
      </c>
      <c r="Y159" s="33">
        <f t="shared" si="159"/>
        <v>0</v>
      </c>
      <c r="Z159" s="33">
        <f t="shared" si="156"/>
        <v>24641223354.262466</v>
      </c>
      <c r="AA159">
        <v>52.170828645754895</v>
      </c>
      <c r="AB159">
        <f t="shared" si="160"/>
        <v>12779107443.750061</v>
      </c>
      <c r="AC159">
        <f t="shared" si="161"/>
        <v>0</v>
      </c>
      <c r="AD159">
        <v>23.277694279005328</v>
      </c>
      <c r="AE159">
        <f t="shared" si="162"/>
        <v>9503016786.5779781</v>
      </c>
      <c r="AF159">
        <f t="shared" si="163"/>
        <v>0</v>
      </c>
      <c r="AG159" s="42">
        <f t="shared" si="164"/>
        <v>0</v>
      </c>
      <c r="AH159">
        <f t="shared" si="165"/>
        <v>0</v>
      </c>
      <c r="AI159">
        <f t="shared" si="166"/>
        <v>0</v>
      </c>
      <c r="AJ159" s="43">
        <f t="shared" si="167"/>
        <v>0</v>
      </c>
      <c r="AK159" s="42">
        <f t="shared" si="168"/>
        <v>0</v>
      </c>
      <c r="AL159">
        <f t="shared" si="169"/>
        <v>0</v>
      </c>
      <c r="AM159">
        <f t="shared" si="170"/>
        <v>0</v>
      </c>
      <c r="AN159" s="43">
        <f t="shared" si="171"/>
        <v>0</v>
      </c>
    </row>
    <row r="160" spans="2:40" x14ac:dyDescent="0.25">
      <c r="B160" s="52" t="s">
        <v>308</v>
      </c>
      <c r="C160">
        <v>7536849187.490963</v>
      </c>
      <c r="D160">
        <v>1.36277638600831</v>
      </c>
      <c r="E160">
        <f t="shared" si="143"/>
        <v>102710400.97618602</v>
      </c>
      <c r="F160" s="33">
        <f t="shared" si="144"/>
        <v>0</v>
      </c>
      <c r="G160" s="33">
        <f t="shared" si="145"/>
        <v>0</v>
      </c>
      <c r="H160" s="33">
        <f t="shared" si="146"/>
        <v>7536849187.490963</v>
      </c>
      <c r="I160">
        <v>58.176933636983797</v>
      </c>
      <c r="J160">
        <f t="shared" si="147"/>
        <v>4139852670.4348507</v>
      </c>
      <c r="K160">
        <f t="shared" si="148"/>
        <v>0</v>
      </c>
      <c r="L160">
        <v>21.259004653283899</v>
      </c>
      <c r="M160">
        <f t="shared" si="149"/>
        <v>2521307033.6389518</v>
      </c>
      <c r="N160">
        <f t="shared" si="150"/>
        <v>0</v>
      </c>
      <c r="O160" s="42">
        <f t="shared" si="151"/>
        <v>0</v>
      </c>
      <c r="P160">
        <f t="shared" si="152"/>
        <v>0</v>
      </c>
      <c r="Q160">
        <f t="shared" si="153"/>
        <v>0</v>
      </c>
      <c r="R160" s="43">
        <f t="shared" si="154"/>
        <v>0</v>
      </c>
      <c r="T160">
        <v>116996003958.20731</v>
      </c>
      <c r="U160">
        <f t="shared" si="157"/>
        <v>51900644616.062302</v>
      </c>
      <c r="V160">
        <v>1.8399493400637599</v>
      </c>
      <c r="W160">
        <f t="shared" si="155"/>
        <v>954945568.1020757</v>
      </c>
      <c r="X160" s="33">
        <f t="shared" si="158"/>
        <v>0</v>
      </c>
      <c r="Y160" s="33">
        <f t="shared" si="159"/>
        <v>0</v>
      </c>
      <c r="Z160" s="33">
        <f t="shared" si="156"/>
        <v>51900644616.062302</v>
      </c>
      <c r="AA160">
        <v>50.930983397688202</v>
      </c>
      <c r="AB160">
        <f t="shared" si="160"/>
        <v>25742525363.055676</v>
      </c>
      <c r="AC160">
        <f t="shared" si="161"/>
        <v>1</v>
      </c>
      <c r="AD160">
        <v>26.08217378065482</v>
      </c>
      <c r="AE160">
        <f t="shared" si="162"/>
        <v>21971596831.651756</v>
      </c>
      <c r="AF160">
        <f t="shared" si="163"/>
        <v>1</v>
      </c>
      <c r="AG160" s="42">
        <f t="shared" si="164"/>
        <v>0</v>
      </c>
      <c r="AH160">
        <f t="shared" si="165"/>
        <v>1</v>
      </c>
      <c r="AI160">
        <f t="shared" si="166"/>
        <v>1</v>
      </c>
      <c r="AJ160" s="43">
        <f t="shared" si="167"/>
        <v>2</v>
      </c>
      <c r="AK160" s="42">
        <f t="shared" si="168"/>
        <v>0</v>
      </c>
      <c r="AL160">
        <f t="shared" si="169"/>
        <v>1</v>
      </c>
      <c r="AM160">
        <f t="shared" si="170"/>
        <v>1</v>
      </c>
      <c r="AN160" s="43">
        <f t="shared" si="171"/>
        <v>2</v>
      </c>
    </row>
    <row r="161" spans="2:40" x14ac:dyDescent="0.25">
      <c r="B161" s="52" t="s">
        <v>125</v>
      </c>
      <c r="C161">
        <v>7497921362.1845303</v>
      </c>
      <c r="D161">
        <v>1.36204531679744</v>
      </c>
      <c r="E161">
        <f t="shared" si="143"/>
        <v>102125086.77078921</v>
      </c>
      <c r="F161" s="33">
        <f t="shared" si="144"/>
        <v>0</v>
      </c>
      <c r="G161" s="33">
        <f t="shared" si="145"/>
        <v>0</v>
      </c>
      <c r="H161" s="33">
        <f t="shared" si="146"/>
        <v>7497921362.1845303</v>
      </c>
      <c r="I161">
        <v>44.579494728495419</v>
      </c>
      <c r="J161">
        <f t="shared" si="147"/>
        <v>4517578256.0263577</v>
      </c>
      <c r="K161">
        <f t="shared" si="148"/>
        <v>0</v>
      </c>
      <c r="L161">
        <v>10.912661726286132</v>
      </c>
      <c r="M161">
        <f t="shared" si="149"/>
        <v>1843104609.3533993</v>
      </c>
      <c r="N161">
        <f t="shared" si="150"/>
        <v>0</v>
      </c>
      <c r="O161" s="42">
        <f t="shared" si="151"/>
        <v>0</v>
      </c>
      <c r="P161">
        <f t="shared" si="152"/>
        <v>0</v>
      </c>
      <c r="Q161">
        <f t="shared" si="153"/>
        <v>0</v>
      </c>
      <c r="R161" s="43">
        <f t="shared" si="154"/>
        <v>0</v>
      </c>
      <c r="T161">
        <v>2611017882.3386188</v>
      </c>
      <c r="U161">
        <f t="shared" si="157"/>
        <v>5517259381.8029823</v>
      </c>
      <c r="V161">
        <v>1.4331621597847399</v>
      </c>
      <c r="W161">
        <f t="shared" si="155"/>
        <v>79071273.717173815</v>
      </c>
      <c r="X161" s="33">
        <f t="shared" si="158"/>
        <v>0</v>
      </c>
      <c r="Y161" s="33">
        <f t="shared" si="159"/>
        <v>0</v>
      </c>
      <c r="Z161" s="33">
        <f t="shared" si="156"/>
        <v>5517259381.8029823</v>
      </c>
      <c r="AA161">
        <v>68.400684708330104</v>
      </c>
      <c r="AB161">
        <f t="shared" si="160"/>
        <v>3559235143.315052</v>
      </c>
      <c r="AC161">
        <f t="shared" si="161"/>
        <v>0</v>
      </c>
      <c r="AD161">
        <v>11.121523905278467</v>
      </c>
      <c r="AE161">
        <f t="shared" si="162"/>
        <v>964515655.06197512</v>
      </c>
      <c r="AF161">
        <f t="shared" si="163"/>
        <v>0</v>
      </c>
      <c r="AG161" s="42">
        <f t="shared" si="164"/>
        <v>0</v>
      </c>
      <c r="AH161">
        <f t="shared" si="165"/>
        <v>0</v>
      </c>
      <c r="AI161">
        <f t="shared" si="166"/>
        <v>0</v>
      </c>
      <c r="AJ161" s="43">
        <f t="shared" si="167"/>
        <v>0</v>
      </c>
      <c r="AK161" s="42">
        <f t="shared" si="168"/>
        <v>0</v>
      </c>
      <c r="AL161">
        <f t="shared" si="169"/>
        <v>0</v>
      </c>
      <c r="AM161">
        <f t="shared" si="170"/>
        <v>0</v>
      </c>
      <c r="AN161" s="43">
        <f t="shared" si="171"/>
        <v>0</v>
      </c>
    </row>
    <row r="162" spans="2:40" x14ac:dyDescent="0.25">
      <c r="B162" s="52" t="s">
        <v>366</v>
      </c>
      <c r="C162">
        <v>6883388227.3786402</v>
      </c>
      <c r="D162">
        <v>3.5355029585798801</v>
      </c>
      <c r="E162">
        <f t="shared" si="143"/>
        <v>243362394.42951098</v>
      </c>
      <c r="F162" s="33">
        <f t="shared" si="144"/>
        <v>0</v>
      </c>
      <c r="G162" s="33">
        <f t="shared" si="145"/>
        <v>0</v>
      </c>
      <c r="H162" s="33">
        <f t="shared" si="146"/>
        <v>6883388227.3786402</v>
      </c>
      <c r="I162">
        <v>44.31122202184423</v>
      </c>
      <c r="J162">
        <f t="shared" si="147"/>
        <v>3740677324.8762121</v>
      </c>
      <c r="K162">
        <f t="shared" si="148"/>
        <v>0</v>
      </c>
      <c r="L162">
        <v>16.843079228134062</v>
      </c>
      <c r="M162">
        <f t="shared" si="149"/>
        <v>2369773076.0962801</v>
      </c>
      <c r="N162">
        <f t="shared" si="150"/>
        <v>0</v>
      </c>
      <c r="O162" s="42">
        <f t="shared" si="151"/>
        <v>0</v>
      </c>
      <c r="P162">
        <f t="shared" si="152"/>
        <v>0</v>
      </c>
      <c r="Q162">
        <f t="shared" si="153"/>
        <v>0</v>
      </c>
      <c r="R162" s="43">
        <f t="shared" si="154"/>
        <v>0</v>
      </c>
      <c r="T162">
        <v>12300546132.466125</v>
      </c>
      <c r="U162">
        <f t="shared" si="157"/>
        <v>9078962326.3105984</v>
      </c>
      <c r="V162">
        <v>1.0938168966116</v>
      </c>
      <c r="W162">
        <f t="shared" si="155"/>
        <v>99307223.962186903</v>
      </c>
      <c r="X162" s="33">
        <f t="shared" si="158"/>
        <v>0</v>
      </c>
      <c r="Y162" s="33">
        <f t="shared" si="159"/>
        <v>0</v>
      </c>
      <c r="Z162" s="33">
        <f t="shared" si="156"/>
        <v>9078962326.3105984</v>
      </c>
      <c r="AA162">
        <v>32.382317942715929</v>
      </c>
      <c r="AB162">
        <f t="shared" si="160"/>
        <v>5873753588.1295204</v>
      </c>
      <c r="AC162">
        <f t="shared" si="161"/>
        <v>0</v>
      </c>
      <c r="AD162">
        <v>5.1572860212655165</v>
      </c>
      <c r="AE162">
        <f t="shared" si="162"/>
        <v>1559113594.339045</v>
      </c>
      <c r="AF162">
        <f t="shared" si="163"/>
        <v>0</v>
      </c>
      <c r="AG162" s="42">
        <f t="shared" si="164"/>
        <v>0</v>
      </c>
      <c r="AH162">
        <f t="shared" si="165"/>
        <v>0</v>
      </c>
      <c r="AI162">
        <f t="shared" si="166"/>
        <v>0</v>
      </c>
      <c r="AJ162" s="43">
        <f t="shared" si="167"/>
        <v>0</v>
      </c>
      <c r="AK162" s="42">
        <f t="shared" si="168"/>
        <v>0</v>
      </c>
      <c r="AL162">
        <f t="shared" si="169"/>
        <v>0</v>
      </c>
      <c r="AM162">
        <f t="shared" si="170"/>
        <v>0</v>
      </c>
      <c r="AN162" s="43">
        <f t="shared" si="171"/>
        <v>0</v>
      </c>
    </row>
    <row r="163" spans="2:40" x14ac:dyDescent="0.25">
      <c r="B163" s="52" t="s">
        <v>167</v>
      </c>
      <c r="C163">
        <v>6774982262.8289862</v>
      </c>
      <c r="D163">
        <v>1.10036882579998</v>
      </c>
      <c r="E163">
        <f t="shared" si="143"/>
        <v>74549792.773648232</v>
      </c>
      <c r="F163" s="33">
        <f t="shared" si="144"/>
        <v>0</v>
      </c>
      <c r="G163" s="33">
        <f t="shared" si="145"/>
        <v>0</v>
      </c>
      <c r="H163" s="33">
        <f t="shared" si="146"/>
        <v>6774982262.8289862</v>
      </c>
      <c r="I163">
        <v>40.8999564262649</v>
      </c>
      <c r="J163">
        <f t="shared" si="147"/>
        <v>2125794963.8294353</v>
      </c>
      <c r="K163">
        <f t="shared" si="148"/>
        <v>0</v>
      </c>
      <c r="L163">
        <v>56.862228092905923</v>
      </c>
      <c r="M163">
        <f t="shared" si="149"/>
        <v>4925736222.1538391</v>
      </c>
      <c r="N163">
        <f t="shared" si="150"/>
        <v>0</v>
      </c>
      <c r="O163" s="42">
        <f t="shared" si="151"/>
        <v>0</v>
      </c>
      <c r="P163">
        <f t="shared" si="152"/>
        <v>0</v>
      </c>
      <c r="Q163">
        <f t="shared" si="153"/>
        <v>0</v>
      </c>
      <c r="R163" s="43">
        <f t="shared" si="154"/>
        <v>0</v>
      </c>
      <c r="T163">
        <v>532832748112.69556</v>
      </c>
      <c r="U163">
        <f t="shared" si="157"/>
        <v>219986194761.77991</v>
      </c>
      <c r="V163">
        <v>3.1496131648048702</v>
      </c>
      <c r="W163">
        <f t="shared" si="155"/>
        <v>6928714150.9703016</v>
      </c>
      <c r="X163" s="33">
        <f t="shared" si="158"/>
        <v>3</v>
      </c>
      <c r="Y163" s="33">
        <f t="shared" si="159"/>
        <v>42289735868.791611</v>
      </c>
      <c r="Z163" s="33">
        <f t="shared" si="156"/>
        <v>177696458892.98828</v>
      </c>
      <c r="AA163">
        <v>70.511954458479522</v>
      </c>
      <c r="AB163">
        <f t="shared" si="160"/>
        <v>100116965543.0488</v>
      </c>
      <c r="AC163">
        <f t="shared" si="161"/>
        <v>3</v>
      </c>
      <c r="AD163">
        <v>23.351192628523481</v>
      </c>
      <c r="AE163">
        <f t="shared" si="162"/>
        <v>55258964377.820694</v>
      </c>
      <c r="AF163">
        <f t="shared" si="163"/>
        <v>2</v>
      </c>
      <c r="AG163" s="42">
        <f t="shared" si="164"/>
        <v>3</v>
      </c>
      <c r="AH163">
        <f t="shared" si="165"/>
        <v>2</v>
      </c>
      <c r="AI163">
        <f t="shared" si="166"/>
        <v>3</v>
      </c>
      <c r="AJ163" s="43">
        <f t="shared" si="167"/>
        <v>8</v>
      </c>
      <c r="AK163" s="42">
        <f t="shared" si="168"/>
        <v>3</v>
      </c>
      <c r="AL163">
        <f t="shared" si="169"/>
        <v>2</v>
      </c>
      <c r="AM163">
        <f t="shared" si="170"/>
        <v>3</v>
      </c>
      <c r="AN163" s="43">
        <f t="shared" si="171"/>
        <v>8</v>
      </c>
    </row>
    <row r="164" spans="2:40" x14ac:dyDescent="0.25">
      <c r="B164" s="52" t="s">
        <v>426</v>
      </c>
      <c r="C164">
        <v>6310229933.8371849</v>
      </c>
      <c r="D164">
        <v>1.8616815271275102</v>
      </c>
      <c r="E164">
        <f t="shared" si="143"/>
        <v>117476384.99751738</v>
      </c>
      <c r="F164" s="33">
        <f t="shared" si="144"/>
        <v>0</v>
      </c>
      <c r="G164" s="33">
        <f t="shared" si="145"/>
        <v>0</v>
      </c>
      <c r="H164" s="33">
        <f t="shared" si="146"/>
        <v>6310229933.8371849</v>
      </c>
      <c r="I164">
        <v>53.506311916440232</v>
      </c>
      <c r="J164">
        <f t="shared" si="147"/>
        <v>3646800784.9626775</v>
      </c>
      <c r="K164">
        <f t="shared" si="148"/>
        <v>0</v>
      </c>
      <c r="L164">
        <v>15.932043305054114</v>
      </c>
      <c r="M164">
        <f t="shared" si="149"/>
        <v>1809786109.025352</v>
      </c>
      <c r="N164">
        <f t="shared" si="150"/>
        <v>0</v>
      </c>
      <c r="O164" s="42">
        <f t="shared" si="151"/>
        <v>0</v>
      </c>
      <c r="P164">
        <f t="shared" si="152"/>
        <v>0</v>
      </c>
      <c r="Q164">
        <f t="shared" si="153"/>
        <v>0</v>
      </c>
      <c r="R164" s="43">
        <f t="shared" si="154"/>
        <v>0</v>
      </c>
      <c r="T164">
        <v>164207134948.23193</v>
      </c>
      <c r="U164">
        <f t="shared" si="157"/>
        <v>70305845536.171371</v>
      </c>
      <c r="V164">
        <v>1.10193325763504</v>
      </c>
      <c r="W164">
        <f t="shared" si="155"/>
        <v>774723494.02459252</v>
      </c>
      <c r="X164" s="33">
        <f t="shared" si="158"/>
        <v>0</v>
      </c>
      <c r="Y164" s="33">
        <f t="shared" si="159"/>
        <v>0</v>
      </c>
      <c r="Z164" s="33">
        <f t="shared" si="156"/>
        <v>70305845536.171371</v>
      </c>
      <c r="AA164">
        <v>58.261025080965901</v>
      </c>
      <c r="AB164">
        <f t="shared" si="160"/>
        <v>35210752370.511246</v>
      </c>
      <c r="AC164">
        <f t="shared" si="161"/>
        <v>1</v>
      </c>
      <c r="AD164">
        <v>28.98698201256844</v>
      </c>
      <c r="AE164">
        <f t="shared" si="162"/>
        <v>29197719636.028805</v>
      </c>
      <c r="AF164">
        <f t="shared" si="163"/>
        <v>1</v>
      </c>
      <c r="AG164" s="42">
        <f t="shared" si="164"/>
        <v>0</v>
      </c>
      <c r="AH164">
        <f t="shared" si="165"/>
        <v>1</v>
      </c>
      <c r="AI164">
        <f t="shared" si="166"/>
        <v>1</v>
      </c>
      <c r="AJ164" s="43">
        <f t="shared" si="167"/>
        <v>2</v>
      </c>
      <c r="AK164" s="42">
        <f t="shared" si="168"/>
        <v>0</v>
      </c>
      <c r="AL164">
        <f t="shared" si="169"/>
        <v>1</v>
      </c>
      <c r="AM164">
        <f t="shared" si="170"/>
        <v>1</v>
      </c>
      <c r="AN164" s="43">
        <f t="shared" si="171"/>
        <v>2</v>
      </c>
    </row>
    <row r="165" spans="2:40" x14ac:dyDescent="0.25">
      <c r="B165" s="52" t="s">
        <v>212</v>
      </c>
      <c r="C165">
        <v>5806709573.5380678</v>
      </c>
      <c r="D165">
        <v>1.7659772484290002</v>
      </c>
      <c r="E165">
        <f t="shared" si="143"/>
        <v>102545169.9510309</v>
      </c>
      <c r="F165" s="33">
        <f t="shared" si="144"/>
        <v>0</v>
      </c>
      <c r="G165" s="33">
        <f t="shared" si="145"/>
        <v>0</v>
      </c>
      <c r="H165" s="33">
        <f t="shared" si="146"/>
        <v>5806709573.5380678</v>
      </c>
      <c r="I165">
        <v>33.15186178300317</v>
      </c>
      <c r="J165">
        <f t="shared" si="147"/>
        <v>2716256385.3138866</v>
      </c>
      <c r="K165">
        <f t="shared" si="148"/>
        <v>0</v>
      </c>
      <c r="L165">
        <v>20.001229978729565</v>
      </c>
      <c r="M165">
        <f t="shared" si="149"/>
        <v>2731292991.3994408</v>
      </c>
      <c r="N165">
        <f t="shared" si="150"/>
        <v>0</v>
      </c>
      <c r="O165" s="42">
        <f t="shared" si="151"/>
        <v>0</v>
      </c>
      <c r="P165">
        <f t="shared" si="152"/>
        <v>0</v>
      </c>
      <c r="Q165">
        <f t="shared" si="153"/>
        <v>0</v>
      </c>
      <c r="R165" s="43">
        <f t="shared" si="154"/>
        <v>0</v>
      </c>
      <c r="T165">
        <v>75675664880.748138</v>
      </c>
      <c r="U165">
        <f t="shared" si="157"/>
        <v>34124597159.550308</v>
      </c>
      <c r="V165">
        <v>0.98233515098822299</v>
      </c>
      <c r="W165">
        <f t="shared" si="155"/>
        <v>335217913.03139138</v>
      </c>
      <c r="X165" s="33">
        <f t="shared" si="158"/>
        <v>0</v>
      </c>
      <c r="Y165" s="33">
        <f t="shared" si="159"/>
        <v>0</v>
      </c>
      <c r="Z165" s="33">
        <f t="shared" si="156"/>
        <v>34124597159.550308</v>
      </c>
      <c r="AA165">
        <v>56.712683021318568</v>
      </c>
      <c r="AB165">
        <f t="shared" si="160"/>
        <v>17061304161.344667</v>
      </c>
      <c r="AC165">
        <f t="shared" si="161"/>
        <v>0</v>
      </c>
      <c r="AD165">
        <v>28.361299760336927</v>
      </c>
      <c r="AE165">
        <f t="shared" si="162"/>
        <v>14220239513.86344</v>
      </c>
      <c r="AF165">
        <f t="shared" si="163"/>
        <v>1</v>
      </c>
      <c r="AG165" s="42">
        <f t="shared" si="164"/>
        <v>0</v>
      </c>
      <c r="AH165">
        <f t="shared" si="165"/>
        <v>1</v>
      </c>
      <c r="AI165">
        <f t="shared" si="166"/>
        <v>0</v>
      </c>
      <c r="AJ165" s="43">
        <f t="shared" si="167"/>
        <v>1</v>
      </c>
      <c r="AK165" s="42">
        <f t="shared" si="168"/>
        <v>0</v>
      </c>
      <c r="AL165">
        <f t="shared" si="169"/>
        <v>1</v>
      </c>
      <c r="AM165">
        <f t="shared" si="170"/>
        <v>0</v>
      </c>
      <c r="AN165" s="43">
        <f t="shared" si="171"/>
        <v>1</v>
      </c>
    </row>
    <row r="166" spans="2:40" x14ac:dyDescent="0.25">
      <c r="B166" s="52" t="s">
        <v>173</v>
      </c>
      <c r="C166">
        <v>5609442429.2637997</v>
      </c>
      <c r="D166">
        <v>1.4352057909750799</v>
      </c>
      <c r="E166">
        <f t="shared" si="143"/>
        <v>80507042.586207256</v>
      </c>
      <c r="F166" s="33">
        <f t="shared" si="144"/>
        <v>0</v>
      </c>
      <c r="G166" s="33">
        <f t="shared" si="145"/>
        <v>0</v>
      </c>
      <c r="H166" s="33">
        <f t="shared" si="146"/>
        <v>5609442429.2637997</v>
      </c>
      <c r="I166">
        <v>45.557536576861672</v>
      </c>
      <c r="J166">
        <f t="shared" si="147"/>
        <v>2256157426.1721087</v>
      </c>
      <c r="K166">
        <f t="shared" si="148"/>
        <v>0</v>
      </c>
      <c r="L166">
        <v>39.394108092023295</v>
      </c>
      <c r="M166">
        <f t="shared" si="149"/>
        <v>3251540659.626236</v>
      </c>
      <c r="N166">
        <f t="shared" si="150"/>
        <v>0</v>
      </c>
      <c r="O166" s="42">
        <f t="shared" si="151"/>
        <v>0</v>
      </c>
      <c r="P166">
        <f t="shared" si="152"/>
        <v>0</v>
      </c>
      <c r="Q166">
        <f t="shared" si="153"/>
        <v>0</v>
      </c>
      <c r="R166" s="43">
        <f t="shared" si="154"/>
        <v>0</v>
      </c>
      <c r="T166">
        <v>724100740041.47009</v>
      </c>
      <c r="U166">
        <f t="shared" si="157"/>
        <v>296813965351.49103</v>
      </c>
      <c r="V166">
        <v>1.04330224418828</v>
      </c>
      <c r="W166">
        <f t="shared" si="155"/>
        <v>3096666761.5763297</v>
      </c>
      <c r="X166" s="33">
        <f t="shared" si="158"/>
        <v>1</v>
      </c>
      <c r="Y166" s="33">
        <f t="shared" si="159"/>
        <v>14096578622.930536</v>
      </c>
      <c r="Z166" s="33">
        <f t="shared" si="156"/>
        <v>282717386728.56049</v>
      </c>
      <c r="AA166">
        <v>61.025589121835047</v>
      </c>
      <c r="AB166">
        <f t="shared" si="160"/>
        <v>148189816460.90237</v>
      </c>
      <c r="AC166">
        <f t="shared" si="161"/>
        <v>4</v>
      </c>
      <c r="AD166">
        <v>26.293139108630154</v>
      </c>
      <c r="AE166">
        <f t="shared" si="162"/>
        <v>106413705975.86328</v>
      </c>
      <c r="AF166">
        <f t="shared" si="163"/>
        <v>5</v>
      </c>
      <c r="AG166" s="42">
        <f t="shared" si="164"/>
        <v>1</v>
      </c>
      <c r="AH166">
        <f t="shared" si="165"/>
        <v>5</v>
      </c>
      <c r="AI166">
        <f t="shared" si="166"/>
        <v>4</v>
      </c>
      <c r="AJ166" s="43">
        <f t="shared" si="167"/>
        <v>10</v>
      </c>
      <c r="AK166" s="42">
        <f t="shared" si="168"/>
        <v>1</v>
      </c>
      <c r="AL166">
        <f t="shared" si="169"/>
        <v>5</v>
      </c>
      <c r="AM166">
        <f t="shared" si="170"/>
        <v>4</v>
      </c>
      <c r="AN166" s="43">
        <f t="shared" si="171"/>
        <v>10</v>
      </c>
    </row>
    <row r="167" spans="2:40" x14ac:dyDescent="0.25">
      <c r="B167" s="52" t="s">
        <v>412</v>
      </c>
      <c r="C167">
        <v>5538127943.865962</v>
      </c>
      <c r="D167">
        <v>0</v>
      </c>
      <c r="E167">
        <f t="shared" si="143"/>
        <v>0</v>
      </c>
      <c r="F167" s="33">
        <f t="shared" si="144"/>
        <v>0</v>
      </c>
      <c r="G167" s="33">
        <f t="shared" si="145"/>
        <v>0</v>
      </c>
      <c r="H167" s="33">
        <f t="shared" si="146"/>
        <v>5538127943.865962</v>
      </c>
      <c r="I167">
        <v>46.010038955110886</v>
      </c>
      <c r="J167">
        <f t="shared" si="147"/>
        <v>2695425329.5820751</v>
      </c>
      <c r="K167">
        <f t="shared" si="148"/>
        <v>0</v>
      </c>
      <c r="L167">
        <v>24.890501204306887</v>
      </c>
      <c r="M167">
        <f t="shared" si="149"/>
        <v>2430284380.5289941</v>
      </c>
      <c r="N167">
        <f t="shared" si="150"/>
        <v>0</v>
      </c>
      <c r="O167" s="42">
        <f t="shared" si="151"/>
        <v>0</v>
      </c>
      <c r="P167">
        <f t="shared" si="152"/>
        <v>0</v>
      </c>
      <c r="Q167">
        <f t="shared" si="153"/>
        <v>0</v>
      </c>
      <c r="R167" s="43">
        <f t="shared" si="154"/>
        <v>0</v>
      </c>
      <c r="T167">
        <v>1847661772399.8816</v>
      </c>
      <c r="U167">
        <f t="shared" si="157"/>
        <v>752150841041.88904</v>
      </c>
      <c r="V167">
        <v>1.23067912465853</v>
      </c>
      <c r="W167">
        <f t="shared" si="155"/>
        <v>9256563386.6460915</v>
      </c>
      <c r="X167" s="33">
        <f t="shared" si="158"/>
        <v>4</v>
      </c>
      <c r="Y167" s="33">
        <f t="shared" si="159"/>
        <v>56386314491.722145</v>
      </c>
      <c r="Z167" s="33">
        <f t="shared" si="156"/>
        <v>695764526550.16687</v>
      </c>
      <c r="AA167">
        <v>67.796916514540811</v>
      </c>
      <c r="AB167">
        <f t="shared" si="160"/>
        <v>402677465985.96948</v>
      </c>
      <c r="AC167">
        <f t="shared" si="161"/>
        <v>12</v>
      </c>
      <c r="AD167">
        <v>20.060041295604403</v>
      </c>
      <c r="AE167">
        <f t="shared" si="162"/>
        <v>198576548211.09271</v>
      </c>
      <c r="AF167">
        <f t="shared" si="163"/>
        <v>9</v>
      </c>
      <c r="AG167" s="42">
        <f t="shared" si="164"/>
        <v>4</v>
      </c>
      <c r="AH167">
        <f t="shared" si="165"/>
        <v>9</v>
      </c>
      <c r="AI167">
        <f t="shared" si="166"/>
        <v>12</v>
      </c>
      <c r="AJ167" s="43">
        <f t="shared" si="167"/>
        <v>25</v>
      </c>
      <c r="AK167" s="42">
        <f t="shared" si="168"/>
        <v>4</v>
      </c>
      <c r="AL167">
        <f t="shared" si="169"/>
        <v>9</v>
      </c>
      <c r="AM167">
        <f t="shared" si="170"/>
        <v>12</v>
      </c>
      <c r="AN167" s="43">
        <f t="shared" si="171"/>
        <v>25</v>
      </c>
    </row>
    <row r="168" spans="2:40" x14ac:dyDescent="0.25">
      <c r="B168" s="52" t="s">
        <v>111</v>
      </c>
      <c r="C168">
        <v>5281708122.0469732</v>
      </c>
      <c r="D168">
        <v>4.8624022131155797</v>
      </c>
      <c r="E168">
        <f t="shared" si="143"/>
        <v>256817892.61671734</v>
      </c>
      <c r="F168" s="33">
        <f t="shared" si="144"/>
        <v>0</v>
      </c>
      <c r="G168" s="33">
        <f t="shared" si="145"/>
        <v>0</v>
      </c>
      <c r="H168" s="33">
        <f t="shared" si="146"/>
        <v>5281708122.0469732</v>
      </c>
      <c r="I168">
        <v>32.12899770279985</v>
      </c>
      <c r="J168">
        <f t="shared" si="147"/>
        <v>2669935250.4750214</v>
      </c>
      <c r="K168">
        <f t="shared" si="148"/>
        <v>0</v>
      </c>
      <c r="L168">
        <v>15.539570689424753</v>
      </c>
      <c r="M168">
        <f t="shared" si="149"/>
        <v>2152243068.433681</v>
      </c>
      <c r="N168">
        <f t="shared" si="150"/>
        <v>0</v>
      </c>
      <c r="O168" s="42">
        <f t="shared" si="151"/>
        <v>0</v>
      </c>
      <c r="P168">
        <f t="shared" si="152"/>
        <v>0</v>
      </c>
      <c r="Q168">
        <f t="shared" si="153"/>
        <v>0</v>
      </c>
      <c r="R168" s="43">
        <f t="shared" si="154"/>
        <v>0</v>
      </c>
      <c r="T168">
        <v>269853535249.28079</v>
      </c>
      <c r="U168">
        <f t="shared" si="157"/>
        <v>112512669656.71483</v>
      </c>
      <c r="V168">
        <v>2.1357720473501698</v>
      </c>
      <c r="W168">
        <f t="shared" si="155"/>
        <v>2403014148.2555513</v>
      </c>
      <c r="X168" s="33">
        <f t="shared" si="158"/>
        <v>1</v>
      </c>
      <c r="Y168" s="33">
        <f t="shared" si="159"/>
        <v>14096578622.930536</v>
      </c>
      <c r="Z168" s="33">
        <f t="shared" si="156"/>
        <v>98416091033.784286</v>
      </c>
      <c r="AA168">
        <v>56.100618439848496</v>
      </c>
      <c r="AB168">
        <f t="shared" si="160"/>
        <v>49965451546.89679</v>
      </c>
      <c r="AC168">
        <f t="shared" si="161"/>
        <v>1</v>
      </c>
      <c r="AD168">
        <v>26.774699412211927</v>
      </c>
      <c r="AE168">
        <f t="shared" si="162"/>
        <v>39744361214.069046</v>
      </c>
      <c r="AF168">
        <f t="shared" si="163"/>
        <v>2</v>
      </c>
      <c r="AG168" s="42">
        <f t="shared" si="164"/>
        <v>1</v>
      </c>
      <c r="AH168">
        <f t="shared" si="165"/>
        <v>2</v>
      </c>
      <c r="AI168">
        <f t="shared" si="166"/>
        <v>1</v>
      </c>
      <c r="AJ168" s="43">
        <f t="shared" si="167"/>
        <v>4</v>
      </c>
      <c r="AK168" s="42">
        <f t="shared" si="168"/>
        <v>1</v>
      </c>
      <c r="AL168">
        <f t="shared" si="169"/>
        <v>2</v>
      </c>
      <c r="AM168">
        <f t="shared" si="170"/>
        <v>1</v>
      </c>
      <c r="AN168" s="43">
        <f t="shared" si="171"/>
        <v>4</v>
      </c>
    </row>
    <row r="169" spans="2:40" x14ac:dyDescent="0.25">
      <c r="B169" s="52" t="s">
        <v>381</v>
      </c>
      <c r="C169">
        <v>4874760434.7886944</v>
      </c>
      <c r="D169">
        <v>2.5121556178017599</v>
      </c>
      <c r="E169">
        <f t="shared" si="143"/>
        <v>122461568.11692169</v>
      </c>
      <c r="F169" s="33">
        <f t="shared" si="144"/>
        <v>0</v>
      </c>
      <c r="G169" s="33">
        <f t="shared" si="145"/>
        <v>0</v>
      </c>
      <c r="H169" s="33">
        <f t="shared" si="146"/>
        <v>4874760434.7886944</v>
      </c>
      <c r="I169">
        <v>12.490227856322427</v>
      </c>
      <c r="J169">
        <f t="shared" si="147"/>
        <v>1163459971.1055288</v>
      </c>
      <c r="K169">
        <f t="shared" si="148"/>
        <v>0</v>
      </c>
      <c r="L169">
        <v>26.759211372971155</v>
      </c>
      <c r="M169">
        <f t="shared" si="149"/>
        <v>4154350591.6433191</v>
      </c>
      <c r="N169">
        <f t="shared" si="150"/>
        <v>0</v>
      </c>
      <c r="O169" s="42">
        <f t="shared" si="151"/>
        <v>0</v>
      </c>
      <c r="P169">
        <f t="shared" si="152"/>
        <v>0</v>
      </c>
      <c r="Q169">
        <f t="shared" si="153"/>
        <v>0</v>
      </c>
      <c r="R169" s="43">
        <f t="shared" si="154"/>
        <v>0</v>
      </c>
      <c r="T169">
        <f>176646781224.527-T170</f>
        <v>168625566188.52701</v>
      </c>
      <c r="U169">
        <f>(T169-C169)*$U$11+C169</f>
        <v>71242962006.778824</v>
      </c>
      <c r="V169">
        <v>3.5071660868727497</v>
      </c>
      <c r="W169">
        <f t="shared" si="155"/>
        <v>2498609002.7853847</v>
      </c>
      <c r="X169" s="33">
        <f t="shared" si="158"/>
        <v>1</v>
      </c>
      <c r="Y169" s="33">
        <f t="shared" si="159"/>
        <v>14096578622.930536</v>
      </c>
      <c r="Z169" s="33">
        <f t="shared" si="156"/>
        <v>57146383383.848289</v>
      </c>
      <c r="AA169">
        <v>33.316501741579508</v>
      </c>
      <c r="AB169">
        <f t="shared" si="160"/>
        <v>40540869714.788467</v>
      </c>
      <c r="AC169">
        <f t="shared" si="161"/>
        <v>1</v>
      </c>
      <c r="AD169">
        <v>1.9056875255844281</v>
      </c>
      <c r="AE169">
        <f t="shared" si="162"/>
        <v>3864863038.4962482</v>
      </c>
      <c r="AF169">
        <f t="shared" si="163"/>
        <v>0</v>
      </c>
      <c r="AG169" s="42">
        <f t="shared" si="164"/>
        <v>1</v>
      </c>
      <c r="AH169">
        <f t="shared" si="165"/>
        <v>0</v>
      </c>
      <c r="AI169">
        <f t="shared" si="166"/>
        <v>1</v>
      </c>
      <c r="AJ169" s="43">
        <f t="shared" si="167"/>
        <v>2</v>
      </c>
      <c r="AK169" s="42">
        <f t="shared" si="168"/>
        <v>1</v>
      </c>
      <c r="AL169">
        <f t="shared" si="169"/>
        <v>0</v>
      </c>
      <c r="AM169">
        <f t="shared" si="170"/>
        <v>1</v>
      </c>
      <c r="AN169" s="43">
        <f t="shared" si="171"/>
        <v>2</v>
      </c>
    </row>
    <row r="170" spans="2:40" x14ac:dyDescent="0.25">
      <c r="B170" s="52" t="s">
        <v>268</v>
      </c>
      <c r="C170">
        <v>4839570802.8424053</v>
      </c>
      <c r="D170">
        <v>0.40598461334355201</v>
      </c>
      <c r="E170">
        <f t="shared" si="143"/>
        <v>19647912.811407175</v>
      </c>
      <c r="F170" s="33">
        <f t="shared" si="144"/>
        <v>0</v>
      </c>
      <c r="G170" s="33">
        <f t="shared" si="145"/>
        <v>0</v>
      </c>
      <c r="H170" s="33">
        <f t="shared" si="146"/>
        <v>4839570802.8424053</v>
      </c>
      <c r="I170">
        <v>19.680194508009151</v>
      </c>
      <c r="J170">
        <f t="shared" si="147"/>
        <v>2985403079.4470806</v>
      </c>
      <c r="K170">
        <f t="shared" si="148"/>
        <v>0</v>
      </c>
      <c r="L170">
        <v>4.2471510297482844</v>
      </c>
      <c r="M170">
        <f t="shared" si="149"/>
        <v>1073791704.4745393</v>
      </c>
      <c r="N170">
        <f t="shared" si="150"/>
        <v>0</v>
      </c>
      <c r="O170" s="42">
        <f t="shared" si="151"/>
        <v>0</v>
      </c>
      <c r="P170">
        <f t="shared" si="152"/>
        <v>0</v>
      </c>
      <c r="Q170">
        <f t="shared" si="153"/>
        <v>0</v>
      </c>
      <c r="R170" s="43">
        <f t="shared" si="154"/>
        <v>0</v>
      </c>
      <c r="T170">
        <v>8021215036</v>
      </c>
      <c r="U170">
        <f>(T170-C170)*$U$11+C170</f>
        <v>6129091210.5411787</v>
      </c>
      <c r="V170">
        <v>3.5071660868727497</v>
      </c>
      <c r="W170">
        <f t="shared" ref="W170" si="172">V170/100*U170</f>
        <v>214957408.36959872</v>
      </c>
      <c r="X170" s="33">
        <f t="shared" ref="X170" si="173">ROUND(W170/$C$6,0)</f>
        <v>0</v>
      </c>
      <c r="Y170" s="33">
        <f t="shared" ref="Y170" si="174">X170*$C$6*$C$8</f>
        <v>0</v>
      </c>
      <c r="Z170" s="33">
        <f t="shared" ref="Z170" si="175">U170-Y170</f>
        <v>6129091210.5411787</v>
      </c>
      <c r="AA170">
        <v>33.316501741579508</v>
      </c>
      <c r="AB170">
        <f t="shared" ref="AB170" si="176">AA170/(AA170+AD170)*Z170*$F$7</f>
        <v>4348108725.7541914</v>
      </c>
      <c r="AC170">
        <f t="shared" ref="AC170" si="177">ROUND(AB170/$F$9,0)</f>
        <v>0</v>
      </c>
      <c r="AD170">
        <v>1.9056875255844281</v>
      </c>
      <c r="AE170">
        <f t="shared" ref="AE170" si="178">AD170/(AA170+AD170)*Z170*(2-$F$7)</f>
        <v>414516136.91948831</v>
      </c>
      <c r="AF170">
        <f t="shared" ref="AF170" si="179">ROUND(AE170/$F$8,0)</f>
        <v>0</v>
      </c>
      <c r="AG170" s="42">
        <f t="shared" ref="AG170" si="180">X170</f>
        <v>0</v>
      </c>
      <c r="AH170">
        <f t="shared" ref="AH170" si="181">AF170</f>
        <v>0</v>
      </c>
      <c r="AI170">
        <f t="shared" ref="AI170" si="182">AC170</f>
        <v>0</v>
      </c>
      <c r="AJ170" s="43">
        <f t="shared" ref="AJ170" si="183">AG170+AH170+AI170</f>
        <v>0</v>
      </c>
      <c r="AK170" s="42">
        <f t="shared" ref="AK170" si="184">AG170-O170</f>
        <v>0</v>
      </c>
      <c r="AL170">
        <f t="shared" ref="AL170" si="185">AH170-P170</f>
        <v>0</v>
      </c>
      <c r="AM170">
        <f t="shared" ref="AM170" si="186">AI170-Q170</f>
        <v>0</v>
      </c>
      <c r="AN170" s="43">
        <f t="shared" ref="AN170" si="187">AJ170-R170</f>
        <v>0</v>
      </c>
    </row>
    <row r="171" spans="2:40" x14ac:dyDescent="0.25">
      <c r="B171" s="52" t="s">
        <v>82</v>
      </c>
      <c r="C171">
        <v>4106450807.9677472</v>
      </c>
      <c r="D171">
        <v>0</v>
      </c>
      <c r="E171">
        <f t="shared" si="143"/>
        <v>0</v>
      </c>
      <c r="F171" s="33">
        <f t="shared" si="144"/>
        <v>0</v>
      </c>
      <c r="G171" s="33">
        <f t="shared" si="145"/>
        <v>0</v>
      </c>
      <c r="H171" s="33">
        <f t="shared" si="146"/>
        <v>4106450807.9677472</v>
      </c>
      <c r="I171">
        <v>71.263278313449902</v>
      </c>
      <c r="J171">
        <f t="shared" si="147"/>
        <v>2535290728.1050591</v>
      </c>
      <c r="K171">
        <f t="shared" si="148"/>
        <v>0</v>
      </c>
      <c r="L171">
        <v>15.306422618074849</v>
      </c>
      <c r="M171">
        <f t="shared" si="149"/>
        <v>907578963.11791909</v>
      </c>
      <c r="N171">
        <f t="shared" si="150"/>
        <v>0</v>
      </c>
      <c r="O171" s="42">
        <f t="shared" si="151"/>
        <v>0</v>
      </c>
      <c r="P171">
        <f t="shared" si="152"/>
        <v>0</v>
      </c>
      <c r="Q171">
        <f t="shared" si="153"/>
        <v>0</v>
      </c>
      <c r="R171" s="43">
        <f t="shared" si="154"/>
        <v>0</v>
      </c>
      <c r="T171">
        <v>9340573047.3473167</v>
      </c>
      <c r="U171">
        <f t="shared" si="157"/>
        <v>6227840551.5882874</v>
      </c>
      <c r="V171">
        <v>0</v>
      </c>
      <c r="W171">
        <f t="shared" si="155"/>
        <v>0</v>
      </c>
      <c r="X171" s="33">
        <f t="shared" si="158"/>
        <v>0</v>
      </c>
      <c r="Y171" s="33">
        <f t="shared" si="159"/>
        <v>0</v>
      </c>
      <c r="Z171" s="33">
        <f t="shared" si="156"/>
        <v>6227840551.5882874</v>
      </c>
      <c r="AA171">
        <v>48.123079478448631</v>
      </c>
      <c r="AB171">
        <f t="shared" si="160"/>
        <v>2746782012.1919875</v>
      </c>
      <c r="AC171">
        <f t="shared" si="161"/>
        <v>0</v>
      </c>
      <c r="AD171">
        <v>33.70982476538493</v>
      </c>
      <c r="AE171">
        <f t="shared" si="162"/>
        <v>3206830669.1653805</v>
      </c>
      <c r="AF171">
        <f t="shared" si="163"/>
        <v>0</v>
      </c>
      <c r="AG171" s="42">
        <f t="shared" si="164"/>
        <v>0</v>
      </c>
      <c r="AH171">
        <f t="shared" si="165"/>
        <v>0</v>
      </c>
      <c r="AI171">
        <f t="shared" si="166"/>
        <v>0</v>
      </c>
      <c r="AJ171" s="43">
        <f t="shared" si="167"/>
        <v>0</v>
      </c>
      <c r="AK171" s="42">
        <f t="shared" si="168"/>
        <v>0</v>
      </c>
      <c r="AL171">
        <f t="shared" si="169"/>
        <v>0</v>
      </c>
      <c r="AM171">
        <f t="shared" si="170"/>
        <v>0</v>
      </c>
      <c r="AN171" s="43">
        <f t="shared" si="171"/>
        <v>0</v>
      </c>
    </row>
    <row r="172" spans="2:40" x14ac:dyDescent="0.25">
      <c r="B172" s="52" t="s">
        <v>123</v>
      </c>
      <c r="C172">
        <v>3786415841.7519898</v>
      </c>
      <c r="D172">
        <v>0</v>
      </c>
      <c r="E172">
        <f t="shared" si="143"/>
        <v>0</v>
      </c>
      <c r="F172" s="33">
        <f t="shared" si="144"/>
        <v>0</v>
      </c>
      <c r="G172" s="33">
        <f t="shared" si="145"/>
        <v>0</v>
      </c>
      <c r="H172" s="33">
        <f t="shared" si="146"/>
        <v>3786415841.7519898</v>
      </c>
      <c r="I172">
        <v>41.87957690530564</v>
      </c>
      <c r="J172">
        <f t="shared" si="147"/>
        <v>1899332404.5168138</v>
      </c>
      <c r="K172">
        <f t="shared" si="148"/>
        <v>0</v>
      </c>
      <c r="L172">
        <v>20.737224554650286</v>
      </c>
      <c r="M172">
        <f t="shared" si="149"/>
        <v>1567465794.6619642</v>
      </c>
      <c r="N172">
        <f t="shared" si="150"/>
        <v>0</v>
      </c>
      <c r="O172" s="42">
        <f t="shared" si="151"/>
        <v>0</v>
      </c>
      <c r="P172">
        <f t="shared" si="152"/>
        <v>0</v>
      </c>
      <c r="Q172">
        <f t="shared" si="153"/>
        <v>0</v>
      </c>
      <c r="R172" s="43">
        <f t="shared" si="154"/>
        <v>0</v>
      </c>
      <c r="T172">
        <v>524145207370.2962</v>
      </c>
      <c r="U172">
        <f t="shared" si="157"/>
        <v>214687834048.27094</v>
      </c>
      <c r="V172">
        <v>1.02407550152065</v>
      </c>
      <c r="W172">
        <f t="shared" si="155"/>
        <v>2198565513.2336512</v>
      </c>
      <c r="X172" s="33">
        <f t="shared" si="158"/>
        <v>1</v>
      </c>
      <c r="Y172" s="33">
        <f t="shared" si="159"/>
        <v>14096578622.930536</v>
      </c>
      <c r="Z172" s="33">
        <f t="shared" si="156"/>
        <v>200591255425.34039</v>
      </c>
      <c r="AA172">
        <v>65.088904139029395</v>
      </c>
      <c r="AB172">
        <f t="shared" si="160"/>
        <v>112273613599.03519</v>
      </c>
      <c r="AC172">
        <f t="shared" si="161"/>
        <v>3</v>
      </c>
      <c r="AD172">
        <v>22.128371877414814</v>
      </c>
      <c r="AE172">
        <f t="shared" si="162"/>
        <v>63616379949.950188</v>
      </c>
      <c r="AF172">
        <f t="shared" si="163"/>
        <v>3</v>
      </c>
      <c r="AG172" s="42">
        <f t="shared" si="164"/>
        <v>1</v>
      </c>
      <c r="AH172">
        <f t="shared" si="165"/>
        <v>3</v>
      </c>
      <c r="AI172">
        <f t="shared" si="166"/>
        <v>3</v>
      </c>
      <c r="AJ172" s="43">
        <f t="shared" si="167"/>
        <v>7</v>
      </c>
      <c r="AK172" s="42">
        <f t="shared" si="168"/>
        <v>1</v>
      </c>
      <c r="AL172">
        <f t="shared" si="169"/>
        <v>3</v>
      </c>
      <c r="AM172">
        <f t="shared" si="170"/>
        <v>3</v>
      </c>
      <c r="AN172" s="43">
        <f t="shared" si="171"/>
        <v>7</v>
      </c>
    </row>
    <row r="173" spans="2:40" x14ac:dyDescent="0.25">
      <c r="B173" t="s">
        <v>286</v>
      </c>
      <c r="C173">
        <v>3732335815.3191938</v>
      </c>
      <c r="D173">
        <v>0</v>
      </c>
      <c r="E173">
        <f t="shared" si="143"/>
        <v>0</v>
      </c>
      <c r="F173" s="33">
        <f t="shared" si="144"/>
        <v>0</v>
      </c>
      <c r="G173" s="33">
        <f t="shared" si="145"/>
        <v>0</v>
      </c>
      <c r="H173" s="33">
        <f t="shared" si="146"/>
        <v>3732335815.3191938</v>
      </c>
      <c r="I173">
        <v>69.409823941615329</v>
      </c>
      <c r="J173">
        <f t="shared" si="147"/>
        <v>2408890513.4013534</v>
      </c>
      <c r="K173">
        <f t="shared" si="148"/>
        <v>0</v>
      </c>
      <c r="L173">
        <v>11.247880421989207</v>
      </c>
      <c r="M173">
        <f t="shared" si="149"/>
        <v>650602246.81340325</v>
      </c>
      <c r="N173">
        <f t="shared" si="150"/>
        <v>0</v>
      </c>
      <c r="O173" s="42">
        <f t="shared" si="151"/>
        <v>0</v>
      </c>
      <c r="P173">
        <f t="shared" si="152"/>
        <v>0</v>
      </c>
      <c r="Q173">
        <f t="shared" si="153"/>
        <v>0</v>
      </c>
      <c r="R173" s="43">
        <f t="shared" si="154"/>
        <v>0</v>
      </c>
      <c r="T173">
        <v>565517463226.75464</v>
      </c>
      <c r="U173">
        <f t="shared" si="157"/>
        <v>231423847955.17395</v>
      </c>
      <c r="V173">
        <v>0.68061450962000902</v>
      </c>
      <c r="W173">
        <f t="shared" si="155"/>
        <v>1575104287.9038625</v>
      </c>
      <c r="X173" s="33">
        <f t="shared" si="158"/>
        <v>1</v>
      </c>
      <c r="Y173" s="33">
        <f t="shared" si="159"/>
        <v>14096578622.930536</v>
      </c>
      <c r="Z173" s="33">
        <f t="shared" si="156"/>
        <v>217327269332.24341</v>
      </c>
      <c r="AA173">
        <v>71.026057555951056</v>
      </c>
      <c r="AB173">
        <f t="shared" si="160"/>
        <v>120317289109.59973</v>
      </c>
      <c r="AC173">
        <f t="shared" si="161"/>
        <v>3</v>
      </c>
      <c r="AD173">
        <v>25.19389919944523</v>
      </c>
      <c r="AE173">
        <f t="shared" si="162"/>
        <v>71130271482.638062</v>
      </c>
      <c r="AF173">
        <f t="shared" si="163"/>
        <v>3</v>
      </c>
      <c r="AG173" s="42">
        <f t="shared" si="164"/>
        <v>1</v>
      </c>
      <c r="AH173">
        <f t="shared" si="165"/>
        <v>3</v>
      </c>
      <c r="AI173">
        <f t="shared" si="166"/>
        <v>3</v>
      </c>
      <c r="AJ173" s="43">
        <f t="shared" si="167"/>
        <v>7</v>
      </c>
      <c r="AK173" s="42">
        <f t="shared" si="168"/>
        <v>1</v>
      </c>
      <c r="AL173">
        <f t="shared" si="169"/>
        <v>3</v>
      </c>
      <c r="AM173">
        <f t="shared" si="170"/>
        <v>3</v>
      </c>
      <c r="AN173" s="43">
        <f t="shared" si="171"/>
        <v>7</v>
      </c>
    </row>
    <row r="174" spans="2:40" x14ac:dyDescent="0.25">
      <c r="B174" s="52" t="s">
        <v>266</v>
      </c>
      <c r="C174">
        <v>3291731022.4430618</v>
      </c>
      <c r="D174">
        <v>3.2849261283703299</v>
      </c>
      <c r="E174">
        <f t="shared" si="143"/>
        <v>108130932.43190396</v>
      </c>
      <c r="F174" s="33">
        <f t="shared" si="144"/>
        <v>0</v>
      </c>
      <c r="G174" s="33">
        <f t="shared" si="145"/>
        <v>0</v>
      </c>
      <c r="H174" s="33">
        <f t="shared" si="146"/>
        <v>3291731022.4430618</v>
      </c>
      <c r="I174">
        <v>51.318810383510325</v>
      </c>
      <c r="J174">
        <f t="shared" si="147"/>
        <v>1464977127.5758543</v>
      </c>
      <c r="K174">
        <f t="shared" si="148"/>
        <v>0</v>
      </c>
      <c r="L174">
        <v>35.164307848071367</v>
      </c>
      <c r="M174">
        <f t="shared" si="149"/>
        <v>1673035232.09407</v>
      </c>
      <c r="N174">
        <f t="shared" si="150"/>
        <v>0</v>
      </c>
      <c r="O174" s="42">
        <f t="shared" si="151"/>
        <v>0</v>
      </c>
      <c r="P174">
        <f t="shared" si="152"/>
        <v>0</v>
      </c>
      <c r="Q174">
        <f t="shared" si="153"/>
        <v>0</v>
      </c>
      <c r="R174" s="43">
        <f t="shared" si="154"/>
        <v>0</v>
      </c>
      <c r="U174">
        <v>73150307990</v>
      </c>
      <c r="V174">
        <v>5</v>
      </c>
      <c r="W174">
        <f t="shared" ref="W174" si="188">V174/100*U174</f>
        <v>3657515399.5</v>
      </c>
      <c r="X174" s="33">
        <f t="shared" ref="X174" si="189">ROUND(W174/$C$6,0)</f>
        <v>2</v>
      </c>
      <c r="Y174" s="33">
        <f t="shared" ref="Y174" si="190">X174*$C$6*$C$8</f>
        <v>28193157245.861073</v>
      </c>
      <c r="Z174" s="33">
        <f t="shared" ref="Z174" si="191">U174-Y174</f>
        <v>44957150744.138931</v>
      </c>
      <c r="AA174">
        <v>49</v>
      </c>
      <c r="AB174">
        <f t="shared" ref="AB174" si="192">AA174/(AA174+AD174)*Z174*$F$7</f>
        <v>25815238903.861027</v>
      </c>
      <c r="AC174">
        <f t="shared" ref="AC174" si="193">ROUND(AB174/$F$9,0)</f>
        <v>1</v>
      </c>
      <c r="AD174">
        <v>15</v>
      </c>
      <c r="AE174">
        <f t="shared" ref="AE174" si="194">AD174/(AA174+AD174)*Z174*(2-$F$7)</f>
        <v>13171040257.071953</v>
      </c>
      <c r="AF174">
        <f t="shared" ref="AF174" si="195">ROUND(AE174/$F$8,0)</f>
        <v>1</v>
      </c>
      <c r="AG174" s="42">
        <f t="shared" ref="AG174" si="196">X174</f>
        <v>2</v>
      </c>
      <c r="AH174">
        <f t="shared" ref="AH174" si="197">AF174</f>
        <v>1</v>
      </c>
      <c r="AI174">
        <f t="shared" ref="AI174" si="198">AC174</f>
        <v>1</v>
      </c>
      <c r="AJ174" s="43">
        <f t="shared" ref="AJ174" si="199">AG174+AH174+AI174</f>
        <v>4</v>
      </c>
      <c r="AK174" s="42">
        <f t="shared" ref="AK174" si="200">AG174-O174</f>
        <v>2</v>
      </c>
      <c r="AL174">
        <f t="shared" ref="AL174" si="201">AH174-P174</f>
        <v>1</v>
      </c>
      <c r="AM174">
        <f t="shared" ref="AM174" si="202">AI174-Q174</f>
        <v>1</v>
      </c>
      <c r="AN174" s="43">
        <f t="shared" ref="AN174" si="203">AJ174-R174</f>
        <v>4</v>
      </c>
    </row>
    <row r="175" spans="2:40" x14ac:dyDescent="0.25">
      <c r="B175" s="52" t="s">
        <v>189</v>
      </c>
      <c r="C175">
        <v>2991838218.6277509</v>
      </c>
      <c r="D175">
        <v>0.31579359886356001</v>
      </c>
      <c r="E175">
        <f t="shared" si="143"/>
        <v>9448033.5827799998</v>
      </c>
      <c r="F175" s="33">
        <f t="shared" si="144"/>
        <v>0</v>
      </c>
      <c r="G175" s="33">
        <f t="shared" si="145"/>
        <v>0</v>
      </c>
      <c r="H175" s="33">
        <f t="shared" si="146"/>
        <v>2991838218.6277509</v>
      </c>
      <c r="I175">
        <v>60.645042170544215</v>
      </c>
      <c r="J175">
        <f t="shared" si="147"/>
        <v>1803156690.8862705</v>
      </c>
      <c r="K175">
        <f t="shared" si="148"/>
        <v>0</v>
      </c>
      <c r="L175">
        <v>14.82267335849812</v>
      </c>
      <c r="M175">
        <f t="shared" si="149"/>
        <v>734536621.80757141</v>
      </c>
      <c r="N175">
        <f t="shared" si="150"/>
        <v>0</v>
      </c>
      <c r="O175" s="42">
        <f t="shared" si="151"/>
        <v>0</v>
      </c>
      <c r="P175">
        <f t="shared" si="152"/>
        <v>0</v>
      </c>
      <c r="Q175">
        <f t="shared" si="153"/>
        <v>0</v>
      </c>
      <c r="R175" s="43">
        <f t="shared" si="154"/>
        <v>0</v>
      </c>
      <c r="T175">
        <v>27435856244.302242</v>
      </c>
      <c r="U175">
        <f t="shared" si="157"/>
        <v>12898998724.433622</v>
      </c>
      <c r="V175">
        <v>0.59817453250222596</v>
      </c>
      <c r="W175">
        <f t="shared" si="155"/>
        <v>77158525.317348912</v>
      </c>
      <c r="X175" s="33">
        <f t="shared" si="158"/>
        <v>0</v>
      </c>
      <c r="Y175" s="33">
        <f t="shared" si="159"/>
        <v>0</v>
      </c>
      <c r="Z175" s="33">
        <f t="shared" si="156"/>
        <v>12898998724.433622</v>
      </c>
      <c r="AA175">
        <v>41.444108919304021</v>
      </c>
      <c r="AB175">
        <f t="shared" si="160"/>
        <v>5857655124.8695641</v>
      </c>
      <c r="AC175">
        <f t="shared" si="161"/>
        <v>0</v>
      </c>
      <c r="AD175">
        <v>27.003183131364629</v>
      </c>
      <c r="AE175">
        <f t="shared" si="162"/>
        <v>6360989864.0927544</v>
      </c>
      <c r="AF175">
        <f t="shared" si="163"/>
        <v>0</v>
      </c>
      <c r="AG175" s="42">
        <f t="shared" si="164"/>
        <v>0</v>
      </c>
      <c r="AH175">
        <f t="shared" si="165"/>
        <v>0</v>
      </c>
      <c r="AI175">
        <f t="shared" si="166"/>
        <v>0</v>
      </c>
      <c r="AJ175" s="43">
        <f t="shared" si="167"/>
        <v>0</v>
      </c>
      <c r="AK175" s="42">
        <f t="shared" si="168"/>
        <v>0</v>
      </c>
      <c r="AL175">
        <f t="shared" si="169"/>
        <v>0</v>
      </c>
      <c r="AM175">
        <f t="shared" si="170"/>
        <v>0</v>
      </c>
      <c r="AN175" s="43">
        <f t="shared" si="171"/>
        <v>0</v>
      </c>
    </row>
    <row r="176" spans="2:40" x14ac:dyDescent="0.25">
      <c r="B176" s="52" t="s">
        <v>94</v>
      </c>
      <c r="C176">
        <v>2400402785.5096345</v>
      </c>
      <c r="D176">
        <v>0</v>
      </c>
      <c r="E176">
        <f t="shared" ref="E176:E194" si="204">D176/100*C176</f>
        <v>0</v>
      </c>
      <c r="F176" s="33">
        <f t="shared" ref="F176:F194" si="205">ROUND(E176/$C$6,0)</f>
        <v>0</v>
      </c>
      <c r="G176" s="33">
        <f t="shared" ref="G176:G194" si="206">F176*$C$6*$C$8</f>
        <v>0</v>
      </c>
      <c r="H176" s="33">
        <f t="shared" ref="H176:H194" si="207">C176-G176</f>
        <v>2400402785.5096345</v>
      </c>
      <c r="I176">
        <v>37.074031443675651</v>
      </c>
      <c r="J176">
        <f t="shared" ref="J176:J194" si="208">I176/(I176+L176)*H176*$F$7</f>
        <v>907954002.58346272</v>
      </c>
      <c r="K176">
        <f t="shared" ref="K176:K194" si="209">ROUND(J176/$F$9,0)</f>
        <v>0</v>
      </c>
      <c r="L176">
        <v>36.436802883493577</v>
      </c>
      <c r="M176">
        <f t="shared" ref="M176:M194" si="210">L176/(I176+L176)*H176*(2-$F$7)</f>
        <v>1487246810.9146056</v>
      </c>
      <c r="N176">
        <f t="shared" ref="N176:N194" si="211">ROUND(M176/$F$8,0)</f>
        <v>0</v>
      </c>
      <c r="O176" s="42">
        <f t="shared" ref="O176:O194" si="212">F176</f>
        <v>0</v>
      </c>
      <c r="P176">
        <f t="shared" ref="P176:P194" si="213">N176</f>
        <v>0</v>
      </c>
      <c r="Q176">
        <f t="shared" ref="Q176:Q194" si="214">K176</f>
        <v>0</v>
      </c>
      <c r="R176" s="43">
        <f t="shared" ref="R176:R194" si="215">O176+P176+Q176</f>
        <v>0</v>
      </c>
      <c r="T176">
        <v>134274523119.76755</v>
      </c>
      <c r="U176">
        <f t="shared" si="157"/>
        <v>55848983756.984367</v>
      </c>
      <c r="V176">
        <v>1.17937695928482</v>
      </c>
      <c r="W176">
        <f t="shared" si="155"/>
        <v>658670046.42459524</v>
      </c>
      <c r="X176" s="33">
        <f t="shared" si="158"/>
        <v>0</v>
      </c>
      <c r="Y176" s="33">
        <f t="shared" si="159"/>
        <v>0</v>
      </c>
      <c r="Z176" s="33">
        <f t="shared" si="156"/>
        <v>55848983756.984367</v>
      </c>
      <c r="AA176">
        <v>37.922619843201787</v>
      </c>
      <c r="AB176">
        <f t="shared" si="160"/>
        <v>25204709214.502563</v>
      </c>
      <c r="AC176">
        <f t="shared" si="161"/>
        <v>1</v>
      </c>
      <c r="AD176">
        <v>25.099524995508332</v>
      </c>
      <c r="AE176">
        <f t="shared" si="162"/>
        <v>27803381005.392853</v>
      </c>
      <c r="AF176">
        <f t="shared" si="163"/>
        <v>1</v>
      </c>
      <c r="AG176" s="42">
        <f t="shared" si="164"/>
        <v>0</v>
      </c>
      <c r="AH176">
        <f t="shared" si="165"/>
        <v>1</v>
      </c>
      <c r="AI176">
        <f t="shared" si="166"/>
        <v>1</v>
      </c>
      <c r="AJ176" s="43">
        <f t="shared" si="167"/>
        <v>2</v>
      </c>
      <c r="AK176" s="42">
        <f t="shared" si="168"/>
        <v>0</v>
      </c>
      <c r="AL176">
        <f t="shared" si="169"/>
        <v>1</v>
      </c>
      <c r="AM176">
        <f t="shared" si="170"/>
        <v>1</v>
      </c>
      <c r="AN176" s="43">
        <f t="shared" si="171"/>
        <v>2</v>
      </c>
    </row>
    <row r="177" spans="2:40" x14ac:dyDescent="0.25">
      <c r="B177" s="52" t="s">
        <v>169</v>
      </c>
      <c r="C177">
        <v>2312093825</v>
      </c>
      <c r="D177">
        <v>32</v>
      </c>
      <c r="E177">
        <f t="shared" si="204"/>
        <v>739870024</v>
      </c>
      <c r="F177" s="33">
        <f t="shared" si="205"/>
        <v>0</v>
      </c>
      <c r="G177" s="33">
        <f t="shared" si="206"/>
        <v>0</v>
      </c>
      <c r="H177" s="33">
        <f t="shared" si="207"/>
        <v>2312093825</v>
      </c>
      <c r="I177">
        <v>19</v>
      </c>
      <c r="J177">
        <f t="shared" si="208"/>
        <v>867035184.375</v>
      </c>
      <c r="K177">
        <f t="shared" si="209"/>
        <v>0</v>
      </c>
      <c r="L177">
        <v>19</v>
      </c>
      <c r="M177">
        <f t="shared" si="210"/>
        <v>1445058640.625</v>
      </c>
      <c r="N177">
        <f t="shared" si="211"/>
        <v>0</v>
      </c>
      <c r="O177" s="42">
        <f t="shared" si="212"/>
        <v>0</v>
      </c>
      <c r="P177">
        <f t="shared" si="213"/>
        <v>0</v>
      </c>
      <c r="Q177">
        <f t="shared" si="214"/>
        <v>0</v>
      </c>
      <c r="R177" s="43">
        <f t="shared" si="215"/>
        <v>0</v>
      </c>
      <c r="T177">
        <v>1205674840385.1003</v>
      </c>
      <c r="U177">
        <f t="shared" si="157"/>
        <v>490035015005.80865</v>
      </c>
      <c r="V177">
        <v>1.58392213718507</v>
      </c>
      <c r="W177">
        <f t="shared" si="155"/>
        <v>7761773082.6351833</v>
      </c>
      <c r="X177" s="33">
        <f t="shared" si="158"/>
        <v>4</v>
      </c>
      <c r="Y177" s="33">
        <f t="shared" si="159"/>
        <v>56386314491.722145</v>
      </c>
      <c r="Z177" s="33">
        <f t="shared" si="156"/>
        <v>433648700514.08649</v>
      </c>
      <c r="AA177">
        <v>56.545966884427656</v>
      </c>
      <c r="AB177">
        <f t="shared" si="160"/>
        <v>200774827349.52875</v>
      </c>
      <c r="AC177">
        <f t="shared" si="161"/>
        <v>6</v>
      </c>
      <c r="AD177">
        <v>35.053234254676845</v>
      </c>
      <c r="AE177">
        <f t="shared" si="162"/>
        <v>207436163393.39349</v>
      </c>
      <c r="AF177">
        <f t="shared" si="163"/>
        <v>9</v>
      </c>
      <c r="AG177" s="42">
        <f t="shared" si="164"/>
        <v>4</v>
      </c>
      <c r="AH177">
        <f t="shared" si="165"/>
        <v>9</v>
      </c>
      <c r="AI177">
        <f t="shared" si="166"/>
        <v>6</v>
      </c>
      <c r="AJ177" s="43">
        <f t="shared" si="167"/>
        <v>19</v>
      </c>
      <c r="AK177" s="42">
        <f t="shared" si="168"/>
        <v>4</v>
      </c>
      <c r="AL177">
        <f t="shared" si="169"/>
        <v>9</v>
      </c>
      <c r="AM177">
        <f t="shared" si="170"/>
        <v>6</v>
      </c>
      <c r="AN177" s="43">
        <f t="shared" si="171"/>
        <v>19</v>
      </c>
    </row>
    <row r="178" spans="2:40" x14ac:dyDescent="0.25">
      <c r="B178" s="52" t="s">
        <v>396</v>
      </c>
      <c r="C178">
        <v>2184364645</v>
      </c>
      <c r="D178">
        <v>4.79142088157686</v>
      </c>
      <c r="E178">
        <f t="shared" si="204"/>
        <v>104662103.73031224</v>
      </c>
      <c r="F178" s="33">
        <f t="shared" si="205"/>
        <v>0</v>
      </c>
      <c r="G178" s="33">
        <f t="shared" si="206"/>
        <v>0</v>
      </c>
      <c r="H178" s="33">
        <f t="shared" si="207"/>
        <v>2184364645</v>
      </c>
      <c r="I178">
        <v>35.709011794985663</v>
      </c>
      <c r="J178">
        <f t="shared" si="208"/>
        <v>1048619094.1022747</v>
      </c>
      <c r="K178">
        <f t="shared" si="209"/>
        <v>0</v>
      </c>
      <c r="L178">
        <v>20.079717862587437</v>
      </c>
      <c r="M178">
        <f t="shared" si="210"/>
        <v>982757316.0795424</v>
      </c>
      <c r="N178">
        <f t="shared" si="211"/>
        <v>0</v>
      </c>
      <c r="O178" s="42">
        <f t="shared" si="212"/>
        <v>0</v>
      </c>
      <c r="P178">
        <f t="shared" si="213"/>
        <v>0</v>
      </c>
      <c r="Q178">
        <f t="shared" si="214"/>
        <v>0</v>
      </c>
      <c r="R178" s="43">
        <f t="shared" si="215"/>
        <v>0</v>
      </c>
      <c r="T178">
        <v>3910653344.6535363</v>
      </c>
      <c r="U178">
        <f t="shared" si="157"/>
        <v>2884029454.9695783</v>
      </c>
      <c r="V178">
        <v>0.85501148400089511</v>
      </c>
      <c r="W178">
        <f t="shared" si="155"/>
        <v>24658783.041958317</v>
      </c>
      <c r="X178" s="33">
        <f t="shared" si="158"/>
        <v>0</v>
      </c>
      <c r="Y178" s="33">
        <f t="shared" si="159"/>
        <v>0</v>
      </c>
      <c r="Z178" s="33">
        <f t="shared" si="156"/>
        <v>2884029454.9695783</v>
      </c>
      <c r="AA178">
        <v>68.815030417896011</v>
      </c>
      <c r="AB178">
        <f t="shared" si="160"/>
        <v>1762463298.7770796</v>
      </c>
      <c r="AC178">
        <f t="shared" si="161"/>
        <v>0</v>
      </c>
      <c r="AD178">
        <v>15.639738714409418</v>
      </c>
      <c r="AE178">
        <f t="shared" si="162"/>
        <v>667597987.41684055</v>
      </c>
      <c r="AF178">
        <f t="shared" si="163"/>
        <v>0</v>
      </c>
      <c r="AG178" s="42">
        <f t="shared" si="164"/>
        <v>0</v>
      </c>
      <c r="AH178">
        <f t="shared" si="165"/>
        <v>0</v>
      </c>
      <c r="AI178">
        <f t="shared" si="166"/>
        <v>0</v>
      </c>
      <c r="AJ178" s="43">
        <f t="shared" si="167"/>
        <v>0</v>
      </c>
      <c r="AK178" s="42">
        <f t="shared" si="168"/>
        <v>0</v>
      </c>
      <c r="AL178">
        <f t="shared" si="169"/>
        <v>0</v>
      </c>
      <c r="AM178">
        <f t="shared" si="170"/>
        <v>0</v>
      </c>
      <c r="AN178" s="43">
        <f t="shared" si="171"/>
        <v>0</v>
      </c>
    </row>
    <row r="179" spans="2:40" x14ac:dyDescent="0.25">
      <c r="B179" s="52" t="s">
        <v>210</v>
      </c>
      <c r="C179">
        <v>2069557175.8252182</v>
      </c>
      <c r="D179">
        <v>2.6280303617070699</v>
      </c>
      <c r="E179">
        <f t="shared" si="204"/>
        <v>54388590.933574103</v>
      </c>
      <c r="F179" s="33">
        <f t="shared" si="205"/>
        <v>0</v>
      </c>
      <c r="G179" s="33">
        <f t="shared" si="206"/>
        <v>0</v>
      </c>
      <c r="H179" s="33">
        <f t="shared" si="207"/>
        <v>2069557175.8252182</v>
      </c>
      <c r="I179">
        <v>41.800383221718427</v>
      </c>
      <c r="J179">
        <f t="shared" si="208"/>
        <v>1160462827.6441784</v>
      </c>
      <c r="K179">
        <f t="shared" si="209"/>
        <v>0</v>
      </c>
      <c r="L179">
        <v>14.109388932101458</v>
      </c>
      <c r="M179">
        <f t="shared" si="210"/>
        <v>652841757.04122555</v>
      </c>
      <c r="N179">
        <f t="shared" si="211"/>
        <v>0</v>
      </c>
      <c r="O179" s="42">
        <f t="shared" si="212"/>
        <v>0</v>
      </c>
      <c r="P179">
        <f t="shared" si="213"/>
        <v>0</v>
      </c>
      <c r="Q179">
        <f t="shared" si="214"/>
        <v>0</v>
      </c>
      <c r="R179" s="43">
        <f t="shared" si="215"/>
        <v>0</v>
      </c>
      <c r="T179">
        <v>11674937852.980957</v>
      </c>
      <c r="U179">
        <f t="shared" si="157"/>
        <v>5962617964.2764397</v>
      </c>
      <c r="V179">
        <v>1.8616815271275102</v>
      </c>
      <c r="W179">
        <f t="shared" si="155"/>
        <v>111004957.17412087</v>
      </c>
      <c r="X179" s="33">
        <f t="shared" si="158"/>
        <v>0</v>
      </c>
      <c r="Y179" s="33">
        <f t="shared" si="159"/>
        <v>0</v>
      </c>
      <c r="Z179" s="33">
        <f t="shared" si="156"/>
        <v>5962617964.2764397</v>
      </c>
      <c r="AA179">
        <v>27.82462438861068</v>
      </c>
      <c r="AB179">
        <f t="shared" si="160"/>
        <v>2883425761.1727428</v>
      </c>
      <c r="AC179">
        <f t="shared" si="161"/>
        <v>0</v>
      </c>
      <c r="AD179">
        <v>15.329149707855921</v>
      </c>
      <c r="AE179">
        <f t="shared" si="162"/>
        <v>2647562853.3909788</v>
      </c>
      <c r="AF179">
        <f t="shared" si="163"/>
        <v>0</v>
      </c>
      <c r="AG179" s="42">
        <f t="shared" si="164"/>
        <v>0</v>
      </c>
      <c r="AH179">
        <f t="shared" si="165"/>
        <v>0</v>
      </c>
      <c r="AI179">
        <f t="shared" si="166"/>
        <v>0</v>
      </c>
      <c r="AJ179" s="43">
        <f t="shared" si="167"/>
        <v>0</v>
      </c>
      <c r="AK179" s="42">
        <f t="shared" si="168"/>
        <v>0</v>
      </c>
      <c r="AL179">
        <f t="shared" si="169"/>
        <v>0</v>
      </c>
      <c r="AM179">
        <f t="shared" si="170"/>
        <v>0</v>
      </c>
      <c r="AN179" s="43">
        <f t="shared" si="171"/>
        <v>0</v>
      </c>
    </row>
    <row r="180" spans="2:40" x14ac:dyDescent="0.25">
      <c r="B180" s="52" t="s">
        <v>424</v>
      </c>
      <c r="C180">
        <v>2059073485.3728726</v>
      </c>
      <c r="D180">
        <v>0.85501148400089511</v>
      </c>
      <c r="E180">
        <f t="shared" si="204"/>
        <v>17605314.763955552</v>
      </c>
      <c r="F180" s="33">
        <f t="shared" si="205"/>
        <v>0</v>
      </c>
      <c r="G180" s="33">
        <f t="shared" si="206"/>
        <v>0</v>
      </c>
      <c r="H180" s="33">
        <f t="shared" si="207"/>
        <v>2059073485.3728726</v>
      </c>
      <c r="I180">
        <v>51.050524956011898</v>
      </c>
      <c r="J180">
        <f t="shared" si="208"/>
        <v>1174406509.9727721</v>
      </c>
      <c r="K180">
        <f t="shared" si="209"/>
        <v>0</v>
      </c>
      <c r="L180">
        <v>16.079200649217803</v>
      </c>
      <c r="M180">
        <f t="shared" si="210"/>
        <v>616497673.42813659</v>
      </c>
      <c r="N180">
        <f t="shared" si="211"/>
        <v>0</v>
      </c>
      <c r="O180" s="42">
        <f t="shared" si="212"/>
        <v>0</v>
      </c>
      <c r="P180">
        <f t="shared" si="213"/>
        <v>0</v>
      </c>
      <c r="Q180">
        <f t="shared" si="214"/>
        <v>0</v>
      </c>
      <c r="R180" s="43">
        <f t="shared" si="215"/>
        <v>0</v>
      </c>
      <c r="T180">
        <v>36605373315.551064</v>
      </c>
      <c r="U180">
        <f t="shared" si="157"/>
        <v>16060688806.544094</v>
      </c>
      <c r="V180">
        <v>0.90606707458550706</v>
      </c>
      <c r="W180">
        <f t="shared" si="155"/>
        <v>145520613.22773606</v>
      </c>
      <c r="X180" s="33">
        <f t="shared" si="158"/>
        <v>0</v>
      </c>
      <c r="Y180" s="33">
        <f t="shared" si="159"/>
        <v>0</v>
      </c>
      <c r="Z180" s="33">
        <f t="shared" si="156"/>
        <v>16060688806.544094</v>
      </c>
      <c r="AA180">
        <v>58.092934150914786</v>
      </c>
      <c r="AB180">
        <f t="shared" si="160"/>
        <v>7167880956.1863804</v>
      </c>
      <c r="AC180">
        <f t="shared" si="161"/>
        <v>0</v>
      </c>
      <c r="AD180">
        <v>39.531371724133855</v>
      </c>
      <c r="AE180">
        <f t="shared" si="162"/>
        <v>8129392747.8694868</v>
      </c>
      <c r="AF180">
        <f t="shared" si="163"/>
        <v>0</v>
      </c>
      <c r="AG180" s="42">
        <f t="shared" si="164"/>
        <v>0</v>
      </c>
      <c r="AH180">
        <f t="shared" si="165"/>
        <v>0</v>
      </c>
      <c r="AI180">
        <f t="shared" si="166"/>
        <v>0</v>
      </c>
      <c r="AJ180" s="43">
        <f t="shared" si="167"/>
        <v>0</v>
      </c>
      <c r="AK180" s="42">
        <f t="shared" si="168"/>
        <v>0</v>
      </c>
      <c r="AL180">
        <f t="shared" si="169"/>
        <v>0</v>
      </c>
      <c r="AM180">
        <f t="shared" si="170"/>
        <v>0</v>
      </c>
      <c r="AN180" s="43">
        <f t="shared" si="171"/>
        <v>0</v>
      </c>
    </row>
    <row r="181" spans="2:40" x14ac:dyDescent="0.25">
      <c r="B181" s="52" t="s">
        <v>59</v>
      </c>
      <c r="C181">
        <v>1993812967</v>
      </c>
      <c r="D181">
        <v>0</v>
      </c>
      <c r="E181">
        <f t="shared" si="204"/>
        <v>0</v>
      </c>
      <c r="F181" s="33">
        <f t="shared" si="205"/>
        <v>0</v>
      </c>
      <c r="G181" s="33">
        <f t="shared" si="206"/>
        <v>0</v>
      </c>
      <c r="H181" s="33">
        <f t="shared" si="207"/>
        <v>1993812967</v>
      </c>
      <c r="I181">
        <v>0</v>
      </c>
      <c r="J181">
        <f t="shared" si="208"/>
        <v>0</v>
      </c>
      <c r="K181">
        <f t="shared" si="209"/>
        <v>0</v>
      </c>
      <c r="L181">
        <v>56.020634104948897</v>
      </c>
      <c r="M181">
        <f t="shared" si="210"/>
        <v>2492266208.75</v>
      </c>
      <c r="N181">
        <f t="shared" si="211"/>
        <v>0</v>
      </c>
      <c r="O181" s="42">
        <f t="shared" si="212"/>
        <v>0</v>
      </c>
      <c r="P181">
        <f t="shared" si="213"/>
        <v>0</v>
      </c>
      <c r="Q181">
        <f t="shared" si="214"/>
        <v>0</v>
      </c>
      <c r="R181" s="43">
        <f t="shared" si="215"/>
        <v>0</v>
      </c>
      <c r="T181">
        <v>121254603779.66873</v>
      </c>
      <c r="U181">
        <f t="shared" si="157"/>
        <v>50330211483.374634</v>
      </c>
      <c r="V181">
        <v>2.1443021070998598</v>
      </c>
      <c r="W181">
        <f t="shared" si="155"/>
        <v>1079231785.345818</v>
      </c>
      <c r="X181" s="33">
        <f t="shared" si="158"/>
        <v>0</v>
      </c>
      <c r="Y181" s="33">
        <f t="shared" si="159"/>
        <v>0</v>
      </c>
      <c r="Z181" s="33">
        <f t="shared" si="156"/>
        <v>50330211483.374634</v>
      </c>
      <c r="AA181">
        <v>60.909333527176059</v>
      </c>
      <c r="AB181">
        <f t="shared" si="160"/>
        <v>27180183165.395222</v>
      </c>
      <c r="AC181">
        <f t="shared" si="161"/>
        <v>1</v>
      </c>
      <c r="AD181">
        <v>23.681146025878004</v>
      </c>
      <c r="AE181">
        <f t="shared" si="162"/>
        <v>17612459078.559582</v>
      </c>
      <c r="AF181">
        <f t="shared" si="163"/>
        <v>1</v>
      </c>
      <c r="AG181" s="42">
        <f t="shared" si="164"/>
        <v>0</v>
      </c>
      <c r="AH181">
        <f t="shared" si="165"/>
        <v>1</v>
      </c>
      <c r="AI181">
        <f t="shared" si="166"/>
        <v>1</v>
      </c>
      <c r="AJ181" s="43">
        <f t="shared" si="167"/>
        <v>2</v>
      </c>
      <c r="AK181" s="42">
        <f t="shared" si="168"/>
        <v>0</v>
      </c>
      <c r="AL181">
        <f t="shared" si="169"/>
        <v>1</v>
      </c>
      <c r="AM181">
        <f t="shared" si="170"/>
        <v>1</v>
      </c>
      <c r="AN181" s="43">
        <f t="shared" si="171"/>
        <v>2</v>
      </c>
    </row>
    <row r="182" spans="2:40" x14ac:dyDescent="0.25">
      <c r="B182" s="52" t="s">
        <v>113</v>
      </c>
      <c r="C182">
        <v>1740748844.0548701</v>
      </c>
      <c r="D182">
        <v>1.15402591313906</v>
      </c>
      <c r="E182">
        <f t="shared" si="204"/>
        <v>20088692.743061848</v>
      </c>
      <c r="F182" s="33">
        <f t="shared" si="205"/>
        <v>0</v>
      </c>
      <c r="G182" s="33">
        <f t="shared" si="206"/>
        <v>0</v>
      </c>
      <c r="H182" s="33">
        <f t="shared" si="207"/>
        <v>1740748844.0548701</v>
      </c>
      <c r="I182">
        <v>65.381026515825397</v>
      </c>
      <c r="J182">
        <f t="shared" si="208"/>
        <v>979693633.08801198</v>
      </c>
      <c r="K182">
        <f t="shared" si="209"/>
        <v>0</v>
      </c>
      <c r="L182">
        <v>21.747190780897181</v>
      </c>
      <c r="M182">
        <f t="shared" si="210"/>
        <v>543113333.25523448</v>
      </c>
      <c r="N182">
        <f t="shared" si="211"/>
        <v>0</v>
      </c>
      <c r="O182" s="42">
        <f t="shared" si="212"/>
        <v>0</v>
      </c>
      <c r="P182">
        <f t="shared" si="213"/>
        <v>0</v>
      </c>
      <c r="Q182">
        <f t="shared" si="214"/>
        <v>0</v>
      </c>
      <c r="R182" s="43">
        <f t="shared" si="215"/>
        <v>0</v>
      </c>
      <c r="T182">
        <v>2271499749825.1128</v>
      </c>
      <c r="U182">
        <f t="shared" si="157"/>
        <v>921674071941.67761</v>
      </c>
      <c r="V182">
        <v>2.0652596724157299</v>
      </c>
      <c r="W182">
        <f t="shared" ref="W182:W194" si="216">V182/100*U182</f>
        <v>19034962918.923409</v>
      </c>
      <c r="X182" s="33">
        <f t="shared" si="158"/>
        <v>9</v>
      </c>
      <c r="Y182" s="33">
        <f t="shared" si="159"/>
        <v>126869207606.37483</v>
      </c>
      <c r="Z182" s="33">
        <f t="shared" ref="Z182:Z194" si="217">U182-Y182</f>
        <v>794804864335.30273</v>
      </c>
      <c r="AA182">
        <v>53.536467602316748</v>
      </c>
      <c r="AB182">
        <f t="shared" si="160"/>
        <v>386040677693.79004</v>
      </c>
      <c r="AC182">
        <f t="shared" si="161"/>
        <v>11</v>
      </c>
      <c r="AD182">
        <v>29.131721260287641</v>
      </c>
      <c r="AE182">
        <f t="shared" si="162"/>
        <v>350104950929.47852</v>
      </c>
      <c r="AF182">
        <f t="shared" si="163"/>
        <v>15</v>
      </c>
      <c r="AG182" s="42">
        <f t="shared" si="164"/>
        <v>9</v>
      </c>
      <c r="AH182">
        <f t="shared" si="165"/>
        <v>15</v>
      </c>
      <c r="AI182">
        <f t="shared" si="166"/>
        <v>11</v>
      </c>
      <c r="AJ182" s="43">
        <f t="shared" si="167"/>
        <v>35</v>
      </c>
      <c r="AK182" s="42">
        <f t="shared" si="168"/>
        <v>9</v>
      </c>
      <c r="AL182">
        <f t="shared" si="169"/>
        <v>15</v>
      </c>
      <c r="AM182">
        <f t="shared" si="170"/>
        <v>11</v>
      </c>
      <c r="AN182" s="43">
        <f t="shared" si="171"/>
        <v>35</v>
      </c>
    </row>
    <row r="183" spans="2:40" x14ac:dyDescent="0.25">
      <c r="B183" s="52" t="s">
        <v>88</v>
      </c>
      <c r="C183">
        <v>1612835269.4625235</v>
      </c>
      <c r="D183">
        <v>0.85525208821585208</v>
      </c>
      <c r="E183">
        <f t="shared" si="204"/>
        <v>13793807.321559997</v>
      </c>
      <c r="F183" s="33">
        <f t="shared" si="205"/>
        <v>0</v>
      </c>
      <c r="G183" s="33">
        <f t="shared" si="206"/>
        <v>0</v>
      </c>
      <c r="H183" s="33">
        <f t="shared" si="207"/>
        <v>1612835269.4625235</v>
      </c>
      <c r="I183">
        <v>56.398221260741543</v>
      </c>
      <c r="J183">
        <f t="shared" si="208"/>
        <v>910399150.19301331</v>
      </c>
      <c r="K183">
        <f t="shared" si="209"/>
        <v>0</v>
      </c>
      <c r="L183">
        <v>18.536800673036478</v>
      </c>
      <c r="M183">
        <f t="shared" si="210"/>
        <v>498712169.83979869</v>
      </c>
      <c r="N183">
        <f t="shared" si="211"/>
        <v>0</v>
      </c>
      <c r="O183" s="42">
        <f t="shared" si="212"/>
        <v>0</v>
      </c>
      <c r="P183">
        <f t="shared" si="213"/>
        <v>0</v>
      </c>
      <c r="Q183">
        <f t="shared" si="214"/>
        <v>0</v>
      </c>
      <c r="R183" s="43">
        <f t="shared" si="215"/>
        <v>0</v>
      </c>
      <c r="T183">
        <v>81787812382.050766</v>
      </c>
      <c r="U183">
        <f t="shared" si="157"/>
        <v>34107753493.194538</v>
      </c>
      <c r="V183">
        <v>0</v>
      </c>
      <c r="W183">
        <f t="shared" si="216"/>
        <v>0</v>
      </c>
      <c r="X183" s="33">
        <f t="shared" si="158"/>
        <v>0</v>
      </c>
      <c r="Y183" s="33">
        <f t="shared" si="159"/>
        <v>0</v>
      </c>
      <c r="Z183" s="33">
        <f t="shared" si="217"/>
        <v>34107753493.194538</v>
      </c>
      <c r="AA183">
        <v>28.895270917097456</v>
      </c>
      <c r="AB183">
        <f t="shared" si="160"/>
        <v>10566141052.861927</v>
      </c>
      <c r="AC183">
        <f t="shared" si="161"/>
        <v>0</v>
      </c>
      <c r="AD183">
        <v>41.060693088263449</v>
      </c>
      <c r="AE183">
        <f t="shared" si="162"/>
        <v>25024456778.389965</v>
      </c>
      <c r="AF183">
        <f t="shared" si="163"/>
        <v>1</v>
      </c>
      <c r="AG183" s="42">
        <f t="shared" si="164"/>
        <v>0</v>
      </c>
      <c r="AH183">
        <f t="shared" si="165"/>
        <v>1</v>
      </c>
      <c r="AI183">
        <f t="shared" si="166"/>
        <v>0</v>
      </c>
      <c r="AJ183" s="43">
        <f t="shared" si="167"/>
        <v>1</v>
      </c>
      <c r="AK183" s="42">
        <f t="shared" si="168"/>
        <v>0</v>
      </c>
      <c r="AL183">
        <f t="shared" si="169"/>
        <v>1</v>
      </c>
      <c r="AM183">
        <f t="shared" si="170"/>
        <v>0</v>
      </c>
      <c r="AN183" s="43">
        <f t="shared" si="171"/>
        <v>1</v>
      </c>
    </row>
    <row r="184" spans="2:40" x14ac:dyDescent="0.25">
      <c r="B184" s="52" t="s">
        <v>379</v>
      </c>
      <c r="C184">
        <v>1542456419.6178298</v>
      </c>
      <c r="D184">
        <v>1.67933282099451</v>
      </c>
      <c r="E184">
        <f t="shared" si="204"/>
        <v>25902976.904179018</v>
      </c>
      <c r="F184" s="33">
        <f t="shared" si="205"/>
        <v>0</v>
      </c>
      <c r="G184" s="33">
        <f t="shared" si="206"/>
        <v>0</v>
      </c>
      <c r="H184" s="33">
        <f t="shared" si="207"/>
        <v>1542456419.6178298</v>
      </c>
      <c r="I184">
        <v>50.497705860586919</v>
      </c>
      <c r="J184">
        <f t="shared" si="208"/>
        <v>734668208.25580454</v>
      </c>
      <c r="K184">
        <f t="shared" si="209"/>
        <v>0</v>
      </c>
      <c r="L184">
        <v>29.018301881422026</v>
      </c>
      <c r="M184">
        <f t="shared" si="210"/>
        <v>703623510.76261282</v>
      </c>
      <c r="N184">
        <f t="shared" si="211"/>
        <v>0</v>
      </c>
      <c r="O184" s="42">
        <f t="shared" si="212"/>
        <v>0</v>
      </c>
      <c r="P184">
        <f t="shared" si="213"/>
        <v>0</v>
      </c>
      <c r="Q184">
        <f t="shared" si="214"/>
        <v>0</v>
      </c>
      <c r="R184" s="43">
        <f t="shared" si="215"/>
        <v>0</v>
      </c>
      <c r="T184">
        <v>85406362066.351395</v>
      </c>
      <c r="U184">
        <f t="shared" si="157"/>
        <v>35532497378.238945</v>
      </c>
      <c r="V184">
        <v>1.2935933645316999</v>
      </c>
      <c r="W184">
        <f t="shared" si="216"/>
        <v>459646028.33729923</v>
      </c>
      <c r="X184" s="33">
        <f t="shared" si="158"/>
        <v>0</v>
      </c>
      <c r="Y184" s="33">
        <f t="shared" si="159"/>
        <v>0</v>
      </c>
      <c r="Z184" s="33">
        <f t="shared" si="217"/>
        <v>35532497378.238945</v>
      </c>
      <c r="AA184">
        <v>43.478499405025772</v>
      </c>
      <c r="AB184">
        <f t="shared" si="160"/>
        <v>16669301979.538307</v>
      </c>
      <c r="AC184">
        <f t="shared" si="161"/>
        <v>0</v>
      </c>
      <c r="AD184">
        <v>26.030994814433051</v>
      </c>
      <c r="AE184">
        <f t="shared" si="162"/>
        <v>16633451756.901508</v>
      </c>
      <c r="AF184">
        <f t="shared" si="163"/>
        <v>1</v>
      </c>
      <c r="AG184" s="42">
        <f t="shared" si="164"/>
        <v>0</v>
      </c>
      <c r="AH184">
        <f t="shared" si="165"/>
        <v>1</v>
      </c>
      <c r="AI184">
        <f t="shared" si="166"/>
        <v>0</v>
      </c>
      <c r="AJ184" s="43">
        <f t="shared" si="167"/>
        <v>1</v>
      </c>
      <c r="AK184" s="42">
        <f t="shared" si="168"/>
        <v>0</v>
      </c>
      <c r="AL184">
        <f t="shared" si="169"/>
        <v>1</v>
      </c>
      <c r="AM184">
        <f t="shared" si="170"/>
        <v>0</v>
      </c>
      <c r="AN184" s="43">
        <f t="shared" si="171"/>
        <v>1</v>
      </c>
    </row>
    <row r="185" spans="2:40" x14ac:dyDescent="0.25">
      <c r="B185" s="52" t="s">
        <v>134</v>
      </c>
      <c r="C185">
        <v>1536820756.1327829</v>
      </c>
      <c r="D185">
        <v>0</v>
      </c>
      <c r="E185">
        <f t="shared" si="204"/>
        <v>0</v>
      </c>
      <c r="F185" s="33">
        <f t="shared" si="205"/>
        <v>0</v>
      </c>
      <c r="G185" s="33">
        <f t="shared" si="206"/>
        <v>0</v>
      </c>
      <c r="H185" s="33">
        <f t="shared" si="207"/>
        <v>1536820756.1327829</v>
      </c>
      <c r="I185">
        <v>54.534178095008954</v>
      </c>
      <c r="J185">
        <f t="shared" si="208"/>
        <v>941811793.93264079</v>
      </c>
      <c r="K185">
        <f t="shared" si="209"/>
        <v>0</v>
      </c>
      <c r="L185">
        <v>12.206271553452561</v>
      </c>
      <c r="M185">
        <f t="shared" si="210"/>
        <v>351339621.94491053</v>
      </c>
      <c r="N185">
        <f t="shared" si="211"/>
        <v>0</v>
      </c>
      <c r="O185" s="42">
        <f t="shared" si="212"/>
        <v>0</v>
      </c>
      <c r="P185">
        <f t="shared" si="213"/>
        <v>0</v>
      </c>
      <c r="Q185">
        <f t="shared" si="214"/>
        <v>0</v>
      </c>
      <c r="R185" s="43">
        <f t="shared" si="215"/>
        <v>0</v>
      </c>
      <c r="T185">
        <v>504350302211.01373</v>
      </c>
      <c r="U185">
        <f t="shared" si="157"/>
        <v>205327124789.79602</v>
      </c>
      <c r="V185">
        <v>2.8844015189715901</v>
      </c>
      <c r="W185">
        <f t="shared" si="216"/>
        <v>5922458706.2975683</v>
      </c>
      <c r="X185" s="33">
        <f t="shared" si="158"/>
        <v>3</v>
      </c>
      <c r="Y185" s="33">
        <f t="shared" si="159"/>
        <v>42289735868.791611</v>
      </c>
      <c r="Z185" s="33">
        <f t="shared" si="217"/>
        <v>163037388921.00439</v>
      </c>
      <c r="AA185">
        <v>50.883178356248671</v>
      </c>
      <c r="AB185">
        <f t="shared" si="160"/>
        <v>83793559987.407791</v>
      </c>
      <c r="AC185">
        <f t="shared" si="161"/>
        <v>2</v>
      </c>
      <c r="AD185">
        <v>23.369489812264693</v>
      </c>
      <c r="AE185">
        <f t="shared" si="162"/>
        <v>64140802838.909142</v>
      </c>
      <c r="AF185">
        <f t="shared" si="163"/>
        <v>3</v>
      </c>
      <c r="AG185" s="42">
        <f t="shared" si="164"/>
        <v>3</v>
      </c>
      <c r="AH185">
        <f t="shared" si="165"/>
        <v>3</v>
      </c>
      <c r="AI185">
        <f t="shared" si="166"/>
        <v>2</v>
      </c>
      <c r="AJ185" s="43">
        <f t="shared" si="167"/>
        <v>8</v>
      </c>
      <c r="AK185" s="42">
        <f t="shared" si="168"/>
        <v>3</v>
      </c>
      <c r="AL185">
        <f t="shared" si="169"/>
        <v>3</v>
      </c>
      <c r="AM185">
        <f t="shared" si="170"/>
        <v>2</v>
      </c>
      <c r="AN185" s="43">
        <f t="shared" si="171"/>
        <v>8</v>
      </c>
    </row>
    <row r="186" spans="2:40" x14ac:dyDescent="0.25">
      <c r="B186" s="52" t="s">
        <v>63</v>
      </c>
      <c r="C186">
        <v>1391930018.5371604</v>
      </c>
      <c r="D186">
        <v>0</v>
      </c>
      <c r="E186">
        <f t="shared" si="204"/>
        <v>0</v>
      </c>
      <c r="F186" s="33">
        <f t="shared" si="205"/>
        <v>0</v>
      </c>
      <c r="G186" s="33">
        <f t="shared" si="206"/>
        <v>0</v>
      </c>
      <c r="H186" s="33">
        <f t="shared" si="207"/>
        <v>1391930018.5371604</v>
      </c>
      <c r="I186">
        <v>76.206525636428822</v>
      </c>
      <c r="J186">
        <f t="shared" si="208"/>
        <v>882997058.49487805</v>
      </c>
      <c r="K186">
        <f t="shared" si="209"/>
        <v>0</v>
      </c>
      <c r="L186">
        <v>13.89073144496235</v>
      </c>
      <c r="M186">
        <f t="shared" si="210"/>
        <v>268250759.01332051</v>
      </c>
      <c r="N186">
        <f t="shared" si="211"/>
        <v>0</v>
      </c>
      <c r="O186" s="42">
        <f t="shared" si="212"/>
        <v>0</v>
      </c>
      <c r="P186">
        <f t="shared" si="213"/>
        <v>0</v>
      </c>
      <c r="Q186">
        <f t="shared" si="214"/>
        <v>0</v>
      </c>
      <c r="R186" s="43">
        <f t="shared" si="215"/>
        <v>0</v>
      </c>
      <c r="T186">
        <v>637384703420.79285</v>
      </c>
      <c r="U186">
        <f t="shared" si="157"/>
        <v>259159801078.47141</v>
      </c>
      <c r="V186">
        <v>8.3237222448449</v>
      </c>
      <c r="W186">
        <f t="shared" si="216"/>
        <v>21571742012.064518</v>
      </c>
      <c r="X186" s="33">
        <f t="shared" si="158"/>
        <v>10</v>
      </c>
      <c r="Y186" s="33">
        <f t="shared" si="159"/>
        <v>140965786229.30539</v>
      </c>
      <c r="Z186" s="33">
        <f t="shared" si="217"/>
        <v>118194014849.16602</v>
      </c>
      <c r="AA186">
        <v>56.65483949847858</v>
      </c>
      <c r="AB186">
        <f t="shared" si="160"/>
        <v>50611955148.473862</v>
      </c>
      <c r="AC186">
        <f t="shared" si="161"/>
        <v>1</v>
      </c>
      <c r="AD186">
        <v>42.574624982536605</v>
      </c>
      <c r="AE186">
        <f t="shared" si="162"/>
        <v>63389259980.66774</v>
      </c>
      <c r="AF186">
        <f t="shared" si="163"/>
        <v>3</v>
      </c>
      <c r="AG186" s="42">
        <f t="shared" si="164"/>
        <v>10</v>
      </c>
      <c r="AH186">
        <f t="shared" si="165"/>
        <v>3</v>
      </c>
      <c r="AI186">
        <f t="shared" si="166"/>
        <v>1</v>
      </c>
      <c r="AJ186" s="43">
        <f t="shared" si="167"/>
        <v>14</v>
      </c>
      <c r="AK186" s="42">
        <f t="shared" si="168"/>
        <v>10</v>
      </c>
      <c r="AL186">
        <f t="shared" si="169"/>
        <v>3</v>
      </c>
      <c r="AM186">
        <f t="shared" si="170"/>
        <v>1</v>
      </c>
      <c r="AN186" s="43">
        <f t="shared" si="171"/>
        <v>14</v>
      </c>
    </row>
    <row r="187" spans="2:40" x14ac:dyDescent="0.25">
      <c r="B187" s="52" t="s">
        <v>202</v>
      </c>
      <c r="C187">
        <v>1194288798.3820019</v>
      </c>
      <c r="D187">
        <v>0</v>
      </c>
      <c r="E187">
        <f t="shared" si="204"/>
        <v>0</v>
      </c>
      <c r="F187" s="33">
        <f t="shared" si="205"/>
        <v>0</v>
      </c>
      <c r="G187" s="33">
        <f t="shared" si="206"/>
        <v>0</v>
      </c>
      <c r="H187" s="33">
        <f t="shared" si="207"/>
        <v>1194288798.3820019</v>
      </c>
      <c r="I187">
        <v>64.705661155123664</v>
      </c>
      <c r="J187">
        <f t="shared" si="208"/>
        <v>701540984.85743594</v>
      </c>
      <c r="K187">
        <f t="shared" si="209"/>
        <v>0</v>
      </c>
      <c r="L187">
        <v>17.909518831655248</v>
      </c>
      <c r="M187">
        <f t="shared" si="210"/>
        <v>323626023.21510905</v>
      </c>
      <c r="N187">
        <f t="shared" si="211"/>
        <v>0</v>
      </c>
      <c r="O187" s="42">
        <f t="shared" si="212"/>
        <v>0</v>
      </c>
      <c r="P187">
        <f t="shared" si="213"/>
        <v>0</v>
      </c>
      <c r="Q187">
        <f t="shared" si="214"/>
        <v>0</v>
      </c>
      <c r="R187" s="43">
        <f t="shared" si="215"/>
        <v>0</v>
      </c>
      <c r="T187">
        <v>3035756467405.7988</v>
      </c>
      <c r="U187">
        <f t="shared" si="157"/>
        <v>1231102339787.9683</v>
      </c>
      <c r="V187">
        <v>1.7666367913412602</v>
      </c>
      <c r="W187">
        <f t="shared" si="216"/>
        <v>21749106873.757339</v>
      </c>
      <c r="X187" s="33">
        <f t="shared" si="158"/>
        <v>10</v>
      </c>
      <c r="Y187" s="33">
        <f t="shared" si="159"/>
        <v>140965786229.30539</v>
      </c>
      <c r="Z187" s="33">
        <f t="shared" si="217"/>
        <v>1090136553558.6628</v>
      </c>
      <c r="AA187">
        <v>70.934180058860804</v>
      </c>
      <c r="AB187">
        <f t="shared" si="160"/>
        <v>655345243969.75427</v>
      </c>
      <c r="AC187">
        <f t="shared" si="161"/>
        <v>19</v>
      </c>
      <c r="AD187">
        <v>17.562619861203562</v>
      </c>
      <c r="AE187">
        <f t="shared" si="162"/>
        <v>270428618665.40485</v>
      </c>
      <c r="AF187">
        <f t="shared" si="163"/>
        <v>12</v>
      </c>
      <c r="AG187" s="42">
        <f t="shared" si="164"/>
        <v>10</v>
      </c>
      <c r="AH187">
        <f t="shared" si="165"/>
        <v>12</v>
      </c>
      <c r="AI187">
        <f t="shared" si="166"/>
        <v>19</v>
      </c>
      <c r="AJ187" s="43">
        <f t="shared" si="167"/>
        <v>41</v>
      </c>
      <c r="AK187" s="42">
        <f t="shared" si="168"/>
        <v>10</v>
      </c>
      <c r="AL187">
        <f t="shared" si="169"/>
        <v>12</v>
      </c>
      <c r="AM187">
        <f t="shared" si="170"/>
        <v>19</v>
      </c>
      <c r="AN187" s="43">
        <f t="shared" si="171"/>
        <v>41</v>
      </c>
    </row>
    <row r="188" spans="2:40" x14ac:dyDescent="0.25">
      <c r="B188" s="52" t="s">
        <v>157</v>
      </c>
      <c r="C188">
        <v>669439808.77807438</v>
      </c>
      <c r="D188">
        <v>0</v>
      </c>
      <c r="E188">
        <f t="shared" si="204"/>
        <v>0</v>
      </c>
      <c r="F188" s="33">
        <f t="shared" si="205"/>
        <v>0</v>
      </c>
      <c r="G188" s="33">
        <f t="shared" si="206"/>
        <v>0</v>
      </c>
      <c r="H188" s="33">
        <f t="shared" si="207"/>
        <v>669439808.77807438</v>
      </c>
      <c r="I188">
        <v>62.137108686911766</v>
      </c>
      <c r="J188">
        <f t="shared" si="208"/>
        <v>399984819.74264228</v>
      </c>
      <c r="K188">
        <f t="shared" si="209"/>
        <v>0</v>
      </c>
      <c r="L188">
        <v>15.860327911093933</v>
      </c>
      <c r="M188">
        <f t="shared" si="210"/>
        <v>170158394.73485589</v>
      </c>
      <c r="N188">
        <f t="shared" si="211"/>
        <v>0</v>
      </c>
      <c r="O188" s="42">
        <f t="shared" si="212"/>
        <v>0</v>
      </c>
      <c r="P188">
        <f t="shared" si="213"/>
        <v>0</v>
      </c>
      <c r="Q188">
        <f t="shared" si="214"/>
        <v>0</v>
      </c>
      <c r="R188" s="43">
        <f t="shared" si="215"/>
        <v>0</v>
      </c>
      <c r="T188">
        <v>73285946717.27446</v>
      </c>
      <c r="U188">
        <f t="shared" si="157"/>
        <v>30100910058.79166</v>
      </c>
      <c r="V188">
        <v>1.95640677715968</v>
      </c>
      <c r="W188">
        <f t="shared" si="216"/>
        <v>588896244.37693989</v>
      </c>
      <c r="X188" s="33">
        <f t="shared" si="158"/>
        <v>0</v>
      </c>
      <c r="Y188" s="33">
        <f t="shared" si="159"/>
        <v>0</v>
      </c>
      <c r="Z188" s="33">
        <f t="shared" si="217"/>
        <v>30100910058.79166</v>
      </c>
      <c r="AA188">
        <v>60.98076827056191</v>
      </c>
      <c r="AB188">
        <f t="shared" si="160"/>
        <v>16057774018.799961</v>
      </c>
      <c r="AC188">
        <f t="shared" si="161"/>
        <v>0</v>
      </c>
      <c r="AD188">
        <v>24.752314294890287</v>
      </c>
      <c r="AE188">
        <f t="shared" si="162"/>
        <v>10863180875.489639</v>
      </c>
      <c r="AF188">
        <f t="shared" si="163"/>
        <v>0</v>
      </c>
      <c r="AG188" s="42">
        <f t="shared" si="164"/>
        <v>0</v>
      </c>
      <c r="AH188">
        <f t="shared" si="165"/>
        <v>0</v>
      </c>
      <c r="AI188">
        <f t="shared" si="166"/>
        <v>0</v>
      </c>
      <c r="AJ188" s="43">
        <f t="shared" si="167"/>
        <v>0</v>
      </c>
      <c r="AK188" s="42">
        <f t="shared" si="168"/>
        <v>0</v>
      </c>
      <c r="AL188">
        <f t="shared" si="169"/>
        <v>0</v>
      </c>
      <c r="AM188">
        <f t="shared" si="170"/>
        <v>0</v>
      </c>
      <c r="AN188" s="43">
        <f t="shared" si="171"/>
        <v>0</v>
      </c>
    </row>
    <row r="189" spans="2:40" x14ac:dyDescent="0.25">
      <c r="B189" s="52" t="s">
        <v>155</v>
      </c>
      <c r="C189">
        <v>571750670.75617099</v>
      </c>
      <c r="D189">
        <v>5.0691011913242701</v>
      </c>
      <c r="E189">
        <f t="shared" si="204"/>
        <v>28982620.062705565</v>
      </c>
      <c r="F189" s="33">
        <f t="shared" si="205"/>
        <v>0</v>
      </c>
      <c r="G189" s="33">
        <f t="shared" si="206"/>
        <v>0</v>
      </c>
      <c r="H189" s="33">
        <f t="shared" si="207"/>
        <v>571750670.75617099</v>
      </c>
      <c r="I189">
        <v>79.188891284585992</v>
      </c>
      <c r="J189">
        <f t="shared" si="208"/>
        <v>371077460.40273798</v>
      </c>
      <c r="K189">
        <f t="shared" si="209"/>
        <v>0</v>
      </c>
      <c r="L189">
        <v>12.320914362044173</v>
      </c>
      <c r="M189">
        <f t="shared" si="210"/>
        <v>96225904.440650344</v>
      </c>
      <c r="N189">
        <f t="shared" si="211"/>
        <v>0</v>
      </c>
      <c r="O189" s="42">
        <f t="shared" si="212"/>
        <v>0</v>
      </c>
      <c r="P189">
        <f t="shared" si="213"/>
        <v>0</v>
      </c>
      <c r="Q189">
        <f t="shared" si="214"/>
        <v>0</v>
      </c>
      <c r="R189" s="43">
        <f t="shared" si="215"/>
        <v>0</v>
      </c>
      <c r="T189">
        <v>211134957472.6264</v>
      </c>
      <c r="U189">
        <f t="shared" si="157"/>
        <v>85913018387.554169</v>
      </c>
      <c r="V189">
        <v>1.15177987264903</v>
      </c>
      <c r="W189">
        <f t="shared" si="216"/>
        <v>989528853.7731092</v>
      </c>
      <c r="X189" s="33">
        <f t="shared" si="158"/>
        <v>0</v>
      </c>
      <c r="Y189" s="33">
        <f t="shared" si="159"/>
        <v>0</v>
      </c>
      <c r="Z189" s="33">
        <f t="shared" si="217"/>
        <v>85913018387.554169</v>
      </c>
      <c r="AA189">
        <v>33.702336646117473</v>
      </c>
      <c r="AB189">
        <f t="shared" si="160"/>
        <v>37168253610.67514</v>
      </c>
      <c r="AC189">
        <f t="shared" si="161"/>
        <v>1</v>
      </c>
      <c r="AD189">
        <v>24.723924747083021</v>
      </c>
      <c r="AE189">
        <f t="shared" si="162"/>
        <v>45444183633.31749</v>
      </c>
      <c r="AF189">
        <f t="shared" si="163"/>
        <v>2</v>
      </c>
      <c r="AG189" s="42">
        <f t="shared" si="164"/>
        <v>0</v>
      </c>
      <c r="AH189">
        <f t="shared" si="165"/>
        <v>2</v>
      </c>
      <c r="AI189">
        <f t="shared" si="166"/>
        <v>1</v>
      </c>
      <c r="AJ189" s="43">
        <f t="shared" si="167"/>
        <v>3</v>
      </c>
      <c r="AK189" s="42">
        <f t="shared" si="168"/>
        <v>0</v>
      </c>
      <c r="AL189">
        <f t="shared" si="169"/>
        <v>2</v>
      </c>
      <c r="AM189">
        <f t="shared" si="170"/>
        <v>1</v>
      </c>
      <c r="AN189" s="43">
        <f t="shared" si="171"/>
        <v>3</v>
      </c>
    </row>
    <row r="190" spans="2:40" x14ac:dyDescent="0.25">
      <c r="B190" s="52" t="s">
        <v>300</v>
      </c>
      <c r="C190">
        <v>369126270.95417964</v>
      </c>
      <c r="D190">
        <v>0</v>
      </c>
      <c r="E190">
        <f t="shared" si="204"/>
        <v>0</v>
      </c>
      <c r="F190" s="33">
        <f t="shared" si="205"/>
        <v>0</v>
      </c>
      <c r="G190" s="33">
        <f t="shared" si="206"/>
        <v>0</v>
      </c>
      <c r="H190" s="33">
        <f t="shared" si="207"/>
        <v>369126270.95417964</v>
      </c>
      <c r="I190">
        <v>62.762579960372413</v>
      </c>
      <c r="J190">
        <f t="shared" si="208"/>
        <v>244914575.62482423</v>
      </c>
      <c r="K190">
        <f t="shared" si="209"/>
        <v>0</v>
      </c>
      <c r="L190">
        <v>8.1825149889527999</v>
      </c>
      <c r="M190">
        <f t="shared" si="210"/>
        <v>53216879.31801752</v>
      </c>
      <c r="N190">
        <f t="shared" si="211"/>
        <v>0</v>
      </c>
      <c r="O190" s="42">
        <f t="shared" si="212"/>
        <v>0</v>
      </c>
      <c r="P190">
        <f t="shared" si="213"/>
        <v>0</v>
      </c>
      <c r="Q190">
        <f t="shared" si="214"/>
        <v>0</v>
      </c>
      <c r="R190" s="43">
        <f t="shared" si="215"/>
        <v>0</v>
      </c>
      <c r="T190">
        <v>141632345013</v>
      </c>
      <c r="U190">
        <f t="shared" ref="U190" si="218">(T190-C190)*$U$11+C190</f>
        <v>57623108827.105339</v>
      </c>
      <c r="V190">
        <v>0.48784414488216299</v>
      </c>
      <c r="W190">
        <f t="shared" ref="W190" si="219">V190/100*U190</f>
        <v>281110962.51211023</v>
      </c>
      <c r="X190" s="33">
        <f t="shared" ref="X190" si="220">ROUND(W190/$C$6,0)</f>
        <v>0</v>
      </c>
      <c r="Y190" s="33">
        <f t="shared" ref="Y190" si="221">X190*$C$6*$C$8</f>
        <v>0</v>
      </c>
      <c r="Z190" s="33">
        <f t="shared" ref="Z190" si="222">U190-Y190</f>
        <v>57623108827.105339</v>
      </c>
      <c r="AA190">
        <v>43.081849066103153</v>
      </c>
      <c r="AB190">
        <f t="shared" ref="AB190" si="223">AA190/(AA190+AD190)*Z190*$F$7</f>
        <v>20806249572.509106</v>
      </c>
      <c r="AC190">
        <f t="shared" ref="AC190" si="224">ROUND(AB190/$F$9,0)</f>
        <v>1</v>
      </c>
      <c r="AD190">
        <v>46.404848256167305</v>
      </c>
      <c r="AE190">
        <f t="shared" ref="AE190" si="225">AD190/(AA190+AD190)*Z190*(2-$F$7)</f>
        <v>37351803413.033173</v>
      </c>
      <c r="AF190">
        <f t="shared" ref="AF190" si="226">ROUND(AE190/$F$8,0)</f>
        <v>2</v>
      </c>
      <c r="AG190" s="42">
        <f t="shared" ref="AG190" si="227">X190</f>
        <v>0</v>
      </c>
      <c r="AH190">
        <f t="shared" ref="AH190" si="228">AF190</f>
        <v>2</v>
      </c>
      <c r="AI190">
        <f t="shared" ref="AI190" si="229">AC190</f>
        <v>1</v>
      </c>
      <c r="AJ190" s="43">
        <f t="shared" ref="AJ190" si="230">AG190+AH190+AI190</f>
        <v>3</v>
      </c>
      <c r="AK190" s="42">
        <f t="shared" ref="AK190" si="231">AG190-O190</f>
        <v>0</v>
      </c>
      <c r="AL190">
        <f t="shared" ref="AL190" si="232">AH190-P190</f>
        <v>2</v>
      </c>
      <c r="AM190">
        <f t="shared" ref="AM190" si="233">AI190-Q190</f>
        <v>1</v>
      </c>
      <c r="AN190" s="43">
        <f t="shared" ref="AN190" si="234">AJ190-R190</f>
        <v>3</v>
      </c>
    </row>
    <row r="191" spans="2:40" x14ac:dyDescent="0.25">
      <c r="B191" s="52" t="s">
        <v>342</v>
      </c>
      <c r="C191">
        <v>259764268.87140167</v>
      </c>
      <c r="D191">
        <v>0</v>
      </c>
      <c r="E191">
        <f t="shared" si="204"/>
        <v>0</v>
      </c>
      <c r="F191" s="33">
        <f t="shared" si="205"/>
        <v>0</v>
      </c>
      <c r="G191" s="33">
        <f t="shared" si="206"/>
        <v>0</v>
      </c>
      <c r="H191" s="33">
        <f t="shared" si="207"/>
        <v>259764268.87140167</v>
      </c>
      <c r="I191">
        <v>73.455961009658409</v>
      </c>
      <c r="J191">
        <f t="shared" si="208"/>
        <v>163352039.9750115</v>
      </c>
      <c r="K191">
        <f t="shared" si="209"/>
        <v>0</v>
      </c>
      <c r="L191">
        <v>14.151916471573337</v>
      </c>
      <c r="M191">
        <f t="shared" si="210"/>
        <v>52451936.130899571</v>
      </c>
      <c r="N191">
        <f t="shared" si="211"/>
        <v>0</v>
      </c>
      <c r="O191" s="42">
        <f t="shared" si="212"/>
        <v>0</v>
      </c>
      <c r="P191">
        <f t="shared" si="213"/>
        <v>0</v>
      </c>
      <c r="Q191">
        <f t="shared" si="214"/>
        <v>0</v>
      </c>
      <c r="R191" s="43">
        <f t="shared" si="215"/>
        <v>0</v>
      </c>
      <c r="T191">
        <v>676909526449.60107</v>
      </c>
      <c r="U191">
        <f t="shared" si="157"/>
        <v>274505912880.7211</v>
      </c>
      <c r="V191">
        <v>0</v>
      </c>
      <c r="W191">
        <f t="shared" si="216"/>
        <v>0</v>
      </c>
      <c r="X191" s="33">
        <f t="shared" si="158"/>
        <v>0</v>
      </c>
      <c r="Y191" s="33">
        <f t="shared" si="159"/>
        <v>0</v>
      </c>
      <c r="Z191" s="33">
        <f t="shared" si="217"/>
        <v>274505912880.7211</v>
      </c>
      <c r="AA191">
        <v>41.260453757759478</v>
      </c>
      <c r="AB191">
        <f t="shared" si="160"/>
        <v>113778816981.17728</v>
      </c>
      <c r="AC191">
        <f t="shared" si="161"/>
        <v>3</v>
      </c>
      <c r="AD191">
        <v>33.399128041989826</v>
      </c>
      <c r="AE191">
        <f t="shared" si="162"/>
        <v>153501029465.60596</v>
      </c>
      <c r="AF191">
        <f t="shared" si="163"/>
        <v>7</v>
      </c>
      <c r="AG191" s="42">
        <f t="shared" si="164"/>
        <v>0</v>
      </c>
      <c r="AH191">
        <f t="shared" si="165"/>
        <v>7</v>
      </c>
      <c r="AI191">
        <f t="shared" si="166"/>
        <v>3</v>
      </c>
      <c r="AJ191" s="43">
        <f t="shared" si="167"/>
        <v>10</v>
      </c>
      <c r="AK191" s="42">
        <f t="shared" si="168"/>
        <v>0</v>
      </c>
      <c r="AL191">
        <f t="shared" si="169"/>
        <v>7</v>
      </c>
      <c r="AM191">
        <f t="shared" si="170"/>
        <v>3</v>
      </c>
      <c r="AN191" s="43">
        <f t="shared" si="171"/>
        <v>10</v>
      </c>
    </row>
    <row r="192" spans="2:40" x14ac:dyDescent="0.25">
      <c r="B192" s="52" t="s">
        <v>248</v>
      </c>
      <c r="C192">
        <v>184456490.58677438</v>
      </c>
      <c r="D192">
        <v>0</v>
      </c>
      <c r="E192">
        <f t="shared" si="204"/>
        <v>0</v>
      </c>
      <c r="F192" s="33">
        <f t="shared" si="205"/>
        <v>0</v>
      </c>
      <c r="G192" s="33">
        <f t="shared" si="206"/>
        <v>0</v>
      </c>
      <c r="H192" s="33">
        <f t="shared" si="207"/>
        <v>184456490.58677438</v>
      </c>
      <c r="I192">
        <v>58.287327586206892</v>
      </c>
      <c r="J192">
        <f t="shared" si="208"/>
        <v>117236494.13231291</v>
      </c>
      <c r="K192">
        <f t="shared" si="209"/>
        <v>0</v>
      </c>
      <c r="L192">
        <v>10.493362068965517</v>
      </c>
      <c r="M192">
        <f t="shared" si="210"/>
        <v>35176456.346279807</v>
      </c>
      <c r="N192">
        <f t="shared" si="211"/>
        <v>0</v>
      </c>
      <c r="O192" s="42">
        <f t="shared" si="212"/>
        <v>0</v>
      </c>
      <c r="P192">
        <f t="shared" si="213"/>
        <v>0</v>
      </c>
      <c r="Q192">
        <f t="shared" si="214"/>
        <v>0</v>
      </c>
      <c r="R192" s="43">
        <f t="shared" si="215"/>
        <v>0</v>
      </c>
      <c r="U192">
        <v>66914452000</v>
      </c>
      <c r="V192">
        <v>4.9000000000000004</v>
      </c>
      <c r="W192">
        <f t="shared" ref="W192" si="235">V192/100*U192</f>
        <v>3278808148</v>
      </c>
      <c r="X192" s="33">
        <f t="shared" ref="X192" si="236">ROUND(W192/$C$6,0)</f>
        <v>1</v>
      </c>
      <c r="Y192" s="33">
        <f t="shared" ref="Y192" si="237">X192*$C$6*$C$8</f>
        <v>14096578622.930536</v>
      </c>
      <c r="Z192" s="33">
        <f t="shared" ref="Z192" si="238">U192-Y192</f>
        <v>52817873377.069466</v>
      </c>
      <c r="AA192">
        <v>19</v>
      </c>
      <c r="AB192">
        <f t="shared" ref="AB192" si="239">AA192/(AA192+AD192)*Z192*$F$7</f>
        <v>12338601567.594097</v>
      </c>
      <c r="AC192">
        <f t="shared" ref="AC192" si="240">ROUND(AB192/$F$9,0)</f>
        <v>0</v>
      </c>
      <c r="AD192">
        <v>42</v>
      </c>
      <c r="AE192">
        <f t="shared" ref="AE192" si="241">AD192/(AA192+AD192)*Z192*(2-$F$7)</f>
        <v>45458005775.346672</v>
      </c>
      <c r="AF192">
        <f t="shared" ref="AF192" si="242">ROUND(AE192/$F$8,0)</f>
        <v>2</v>
      </c>
      <c r="AG192" s="42">
        <f t="shared" ref="AG192" si="243">X192</f>
        <v>1</v>
      </c>
      <c r="AH192">
        <f t="shared" ref="AH192" si="244">AF192</f>
        <v>2</v>
      </c>
      <c r="AI192">
        <f t="shared" ref="AI192" si="245">AC192</f>
        <v>0</v>
      </c>
      <c r="AJ192" s="43">
        <f t="shared" ref="AJ192" si="246">AG192+AH192+AI192</f>
        <v>3</v>
      </c>
      <c r="AK192" s="42">
        <f t="shared" ref="AK192" si="247">AG192-O192</f>
        <v>1</v>
      </c>
      <c r="AL192">
        <f t="shared" ref="AL192" si="248">AH192-P192</f>
        <v>2</v>
      </c>
      <c r="AM192">
        <f t="shared" ref="AM192" si="249">AI192-Q192</f>
        <v>0</v>
      </c>
      <c r="AN192" s="43">
        <f t="shared" ref="AN192" si="250">AJ192-R192</f>
        <v>3</v>
      </c>
    </row>
    <row r="193" spans="2:40" x14ac:dyDescent="0.25">
      <c r="B193" s="52" t="s">
        <v>292</v>
      </c>
      <c r="C193">
        <v>173509306.12722534</v>
      </c>
      <c r="D193">
        <v>0</v>
      </c>
      <c r="E193">
        <f t="shared" si="204"/>
        <v>0</v>
      </c>
      <c r="F193" s="33">
        <f t="shared" si="205"/>
        <v>0</v>
      </c>
      <c r="G193" s="33">
        <f t="shared" si="206"/>
        <v>0</v>
      </c>
      <c r="H193" s="33">
        <f t="shared" si="207"/>
        <v>173509306.12722534</v>
      </c>
      <c r="I193">
        <v>72.59671861115325</v>
      </c>
      <c r="J193">
        <f t="shared" si="208"/>
        <v>110780950.0187158</v>
      </c>
      <c r="K193">
        <f t="shared" si="209"/>
        <v>0</v>
      </c>
      <c r="L193">
        <v>12.68107241162574</v>
      </c>
      <c r="M193">
        <f t="shared" si="210"/>
        <v>32251715.961172018</v>
      </c>
      <c r="N193">
        <f t="shared" si="211"/>
        <v>0</v>
      </c>
      <c r="O193" s="42">
        <f t="shared" si="212"/>
        <v>0</v>
      </c>
      <c r="P193">
        <f t="shared" si="213"/>
        <v>0</v>
      </c>
      <c r="Q193">
        <f t="shared" si="214"/>
        <v>0</v>
      </c>
      <c r="R193" s="43">
        <f t="shared" si="215"/>
        <v>0</v>
      </c>
      <c r="T193">
        <v>58735190955.723938</v>
      </c>
      <c r="U193">
        <f t="shared" si="157"/>
        <v>23908558878.708771</v>
      </c>
      <c r="V193">
        <v>1.3095961053559599</v>
      </c>
      <c r="W193">
        <f t="shared" si="216"/>
        <v>313105555.9223066</v>
      </c>
      <c r="X193" s="33">
        <f t="shared" si="158"/>
        <v>0</v>
      </c>
      <c r="Y193" s="33">
        <f t="shared" si="159"/>
        <v>0</v>
      </c>
      <c r="Z193" s="33">
        <f t="shared" si="217"/>
        <v>23908558878.708771</v>
      </c>
      <c r="AA193">
        <v>52.093884963370854</v>
      </c>
      <c r="AB193">
        <f t="shared" si="160"/>
        <v>10448981180.033461</v>
      </c>
      <c r="AC193">
        <f t="shared" si="161"/>
        <v>0</v>
      </c>
      <c r="AD193">
        <v>37.304044921462562</v>
      </c>
      <c r="AE193">
        <f t="shared" si="162"/>
        <v>12470729964.996864</v>
      </c>
      <c r="AF193">
        <f t="shared" si="163"/>
        <v>1</v>
      </c>
      <c r="AG193" s="42">
        <f t="shared" si="164"/>
        <v>0</v>
      </c>
      <c r="AH193">
        <f t="shared" si="165"/>
        <v>1</v>
      </c>
      <c r="AI193">
        <f t="shared" si="166"/>
        <v>0</v>
      </c>
      <c r="AJ193" s="43">
        <f t="shared" si="167"/>
        <v>1</v>
      </c>
      <c r="AK193" s="42">
        <f t="shared" si="168"/>
        <v>0</v>
      </c>
      <c r="AL193">
        <f t="shared" si="169"/>
        <v>1</v>
      </c>
      <c r="AM193">
        <f t="shared" si="170"/>
        <v>0</v>
      </c>
      <c r="AN193" s="43">
        <f t="shared" si="171"/>
        <v>1</v>
      </c>
    </row>
    <row r="194" spans="2:40" ht="15.75" thickBot="1" x14ac:dyDescent="0.3">
      <c r="B194" s="52" t="s">
        <v>372</v>
      </c>
      <c r="C194">
        <v>101479295.89129585</v>
      </c>
      <c r="D194">
        <v>0</v>
      </c>
      <c r="E194">
        <f t="shared" si="204"/>
        <v>0</v>
      </c>
      <c r="F194" s="33">
        <f t="shared" si="205"/>
        <v>0</v>
      </c>
      <c r="G194" s="33">
        <f t="shared" si="206"/>
        <v>0</v>
      </c>
      <c r="H194" s="33">
        <f t="shared" si="207"/>
        <v>101479295.89129585</v>
      </c>
      <c r="I194">
        <v>71.125172733616935</v>
      </c>
      <c r="J194">
        <f t="shared" si="208"/>
        <v>62254457.798129514</v>
      </c>
      <c r="K194">
        <f t="shared" si="209"/>
        <v>0</v>
      </c>
      <c r="L194">
        <v>15.829232273317803</v>
      </c>
      <c r="M194">
        <f t="shared" si="210"/>
        <v>23091690.200570621</v>
      </c>
      <c r="N194">
        <f t="shared" si="211"/>
        <v>0</v>
      </c>
      <c r="O194" s="44">
        <f t="shared" si="212"/>
        <v>0</v>
      </c>
      <c r="P194" s="45">
        <f t="shared" si="213"/>
        <v>0</v>
      </c>
      <c r="Q194" s="45">
        <f t="shared" si="214"/>
        <v>0</v>
      </c>
      <c r="R194" s="46">
        <f t="shared" si="215"/>
        <v>0</v>
      </c>
      <c r="T194">
        <v>43112365756.24472</v>
      </c>
      <c r="U194">
        <f t="shared" si="157"/>
        <v>17533791578.272537</v>
      </c>
      <c r="V194">
        <v>1.5449480513588301</v>
      </c>
      <c r="W194">
        <f t="shared" si="216"/>
        <v>270887971.31784022</v>
      </c>
      <c r="X194" s="33">
        <f t="shared" si="158"/>
        <v>0</v>
      </c>
      <c r="Y194" s="33">
        <f t="shared" si="159"/>
        <v>0</v>
      </c>
      <c r="Z194" s="33">
        <f t="shared" si="217"/>
        <v>17533791578.272537</v>
      </c>
      <c r="AA194">
        <v>60.591645107015424</v>
      </c>
      <c r="AB194">
        <f t="shared" si="160"/>
        <v>9717482549.941143</v>
      </c>
      <c r="AC194">
        <f t="shared" si="161"/>
        <v>0</v>
      </c>
      <c r="AD194">
        <v>21.404998923297256</v>
      </c>
      <c r="AE194">
        <f t="shared" si="162"/>
        <v>5721435222.9387665</v>
      </c>
      <c r="AF194">
        <f t="shared" si="163"/>
        <v>0</v>
      </c>
      <c r="AG194" s="44">
        <f t="shared" si="164"/>
        <v>0</v>
      </c>
      <c r="AH194" s="45">
        <f t="shared" si="165"/>
        <v>0</v>
      </c>
      <c r="AI194" s="45">
        <f t="shared" si="166"/>
        <v>0</v>
      </c>
      <c r="AJ194" s="46">
        <f t="shared" si="167"/>
        <v>0</v>
      </c>
      <c r="AK194" s="44">
        <f t="shared" si="168"/>
        <v>0</v>
      </c>
      <c r="AL194" s="45">
        <f t="shared" si="169"/>
        <v>0</v>
      </c>
      <c r="AM194" s="45">
        <f t="shared" si="170"/>
        <v>0</v>
      </c>
      <c r="AN194" s="46">
        <f t="shared" si="171"/>
        <v>0</v>
      </c>
    </row>
  </sheetData>
  <sortState xmlns:xlrd2="http://schemas.microsoft.com/office/spreadsheetml/2017/richdata2" ref="B16:R194">
    <sortCondition descending="1" ref="C16:C194"/>
  </sortState>
  <mergeCells count="1">
    <mergeCell ref="AK14:AN1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1928-D4A9-416E-8851-372636ED6942}">
  <dimension ref="A1:BH275"/>
  <sheetViews>
    <sheetView tabSelected="1" workbookViewId="0">
      <pane xSplit="1" ySplit="9" topLeftCell="AK72" activePane="bottomRight" state="frozen"/>
      <selection pane="topRight" activeCell="C1" sqref="C1"/>
      <selection pane="bottomLeft" activeCell="A16" sqref="A16"/>
      <selection pane="bottomRight" activeCell="BA86" sqref="BA86"/>
    </sheetView>
  </sheetViews>
  <sheetFormatPr defaultColWidth="8.85546875" defaultRowHeight="15" x14ac:dyDescent="0.25"/>
  <cols>
    <col min="1" max="1" width="16.85546875" style="53" customWidth="1"/>
    <col min="2" max="2" width="14.7109375" style="33" customWidth="1"/>
    <col min="3" max="5" width="15.140625" style="53" customWidth="1"/>
    <col min="6" max="6" width="11.5703125" style="33" customWidth="1"/>
    <col min="7" max="7" width="22.140625" style="53" customWidth="1"/>
    <col min="8" max="8" width="10.42578125" style="33" customWidth="1"/>
    <col min="9" max="9" width="18" style="82" customWidth="1"/>
    <col min="10" max="10" width="18" style="53" customWidth="1"/>
    <col min="11" max="11" width="22.7109375" style="53" customWidth="1"/>
    <col min="12" max="12" width="19.28515625" style="53" customWidth="1"/>
    <col min="13" max="13" width="15" style="33" customWidth="1"/>
    <col min="14" max="14" width="15.140625" style="53" customWidth="1"/>
    <col min="15" max="15" width="18.7109375" style="33" bestFit="1" customWidth="1"/>
    <col min="16" max="18" width="17.5703125" style="53" customWidth="1"/>
    <col min="19" max="19" width="19.7109375" style="53" customWidth="1"/>
    <col min="20" max="22" width="22.42578125" style="53" customWidth="1"/>
    <col min="23" max="23" width="21.42578125" style="53" customWidth="1"/>
    <col min="24" max="24" width="15.28515625" style="53" customWidth="1"/>
    <col min="25" max="25" width="22.28515625" style="53" customWidth="1"/>
    <col min="26" max="26" width="18" style="53" customWidth="1"/>
    <col min="27" max="27" width="26.140625" style="53" customWidth="1"/>
    <col min="28" max="28" width="17.5703125" style="53" customWidth="1"/>
    <col min="29" max="29" width="19.28515625" customWidth="1"/>
    <col min="30" max="30" width="9.28515625" style="33" customWidth="1"/>
    <col min="31" max="31" width="18.140625" style="53" customWidth="1"/>
    <col min="32" max="32" width="17" style="53" customWidth="1"/>
    <col min="33" max="35" width="21.140625" style="53" customWidth="1"/>
    <col min="36" max="36" width="19.42578125" style="53" customWidth="1"/>
    <col min="37" max="37" width="10" style="33" customWidth="1"/>
    <col min="38" max="38" width="18.7109375" style="53" customWidth="1"/>
    <col min="39" max="39" width="21.7109375" style="53" customWidth="1"/>
    <col min="40" max="40" width="18.42578125" style="53" customWidth="1"/>
    <col min="41" max="41" width="9.85546875" style="33" customWidth="1"/>
    <col min="42" max="42" width="7.42578125" style="33" bestFit="1" customWidth="1"/>
    <col min="43" max="43" width="8.140625" style="33" bestFit="1" customWidth="1"/>
    <col min="44" max="44" width="9" style="33" bestFit="1" customWidth="1"/>
    <col min="45" max="45" width="9" style="33" customWidth="1"/>
    <col min="46" max="46" width="9" style="33" bestFit="1" customWidth="1"/>
    <col min="47" max="47" width="15.7109375" style="53" customWidth="1"/>
    <col min="51" max="52" width="9" style="33" customWidth="1"/>
    <col min="53" max="53" width="17.85546875" style="53" customWidth="1"/>
    <col min="54" max="54" width="16.7109375" style="53" customWidth="1"/>
    <col min="55" max="55" width="18" style="53" customWidth="1"/>
    <col min="56" max="56" width="8.7109375" customWidth="1"/>
    <col min="57" max="16384" width="8.85546875" style="53"/>
  </cols>
  <sheetData>
    <row r="1" spans="1:60" ht="15.75" thickBot="1" x14ac:dyDescent="0.3">
      <c r="A1" s="54" t="s">
        <v>502</v>
      </c>
      <c r="B1" s="54">
        <v>0.5</v>
      </c>
      <c r="C1" s="53" t="s">
        <v>513</v>
      </c>
      <c r="F1" s="53"/>
      <c r="G1" s="54" t="s">
        <v>520</v>
      </c>
      <c r="H1" s="54">
        <v>0.36</v>
      </c>
      <c r="I1" s="82" t="s">
        <v>577</v>
      </c>
      <c r="L1" s="53" t="s">
        <v>568</v>
      </c>
      <c r="M1" s="53"/>
    </row>
    <row r="2" spans="1:60" ht="15.75" thickBot="1" x14ac:dyDescent="0.3">
      <c r="A2" s="55" t="s">
        <v>501</v>
      </c>
      <c r="B2" s="54">
        <v>0.1</v>
      </c>
      <c r="C2" s="53" t="s">
        <v>550</v>
      </c>
      <c r="F2" s="53"/>
      <c r="G2" s="79" t="s">
        <v>521</v>
      </c>
      <c r="H2" s="80">
        <f>H1*1.75</f>
        <v>0.63</v>
      </c>
      <c r="I2" s="82" t="s">
        <v>576</v>
      </c>
      <c r="L2" s="54">
        <v>20</v>
      </c>
      <c r="M2" s="53" t="s">
        <v>492</v>
      </c>
    </row>
    <row r="3" spans="1:60" ht="15.75" thickBot="1" x14ac:dyDescent="0.3">
      <c r="A3" s="79" t="s">
        <v>580</v>
      </c>
      <c r="B3" s="54">
        <v>0.75</v>
      </c>
      <c r="C3" s="53" t="s">
        <v>584</v>
      </c>
      <c r="F3" s="53"/>
      <c r="G3" s="54" t="s">
        <v>551</v>
      </c>
      <c r="H3" s="54">
        <v>2.5000000000000001E-2</v>
      </c>
      <c r="I3" s="82" t="s">
        <v>578</v>
      </c>
      <c r="L3" s="79">
        <f>L2*2.5</f>
        <v>50</v>
      </c>
      <c r="M3" s="53" t="s">
        <v>493</v>
      </c>
    </row>
    <row r="4" spans="1:60" ht="15.75" thickBot="1" x14ac:dyDescent="0.3">
      <c r="A4" s="81" t="s">
        <v>581</v>
      </c>
      <c r="B4" s="79">
        <f>1/L4</f>
        <v>0.2857142857142857</v>
      </c>
      <c r="C4" s="53" t="s">
        <v>488</v>
      </c>
      <c r="G4" s="54" t="s">
        <v>552</v>
      </c>
      <c r="H4" s="54">
        <v>20</v>
      </c>
      <c r="I4" s="82" t="s">
        <v>572</v>
      </c>
      <c r="L4" s="54">
        <v>3.5</v>
      </c>
      <c r="M4" s="53" t="s">
        <v>556</v>
      </c>
      <c r="AP4" s="33">
        <v>6</v>
      </c>
      <c r="AQ4" s="33">
        <v>17</v>
      </c>
      <c r="AR4" s="33">
        <v>9</v>
      </c>
    </row>
    <row r="5" spans="1:60" ht="15.75" thickBot="1" x14ac:dyDescent="0.3">
      <c r="B5" s="75">
        <v>1.5</v>
      </c>
      <c r="C5" s="53" t="s">
        <v>571</v>
      </c>
      <c r="G5" s="75" t="s">
        <v>558</v>
      </c>
      <c r="H5" s="75">
        <v>1.0764928212279887</v>
      </c>
      <c r="L5" s="53" t="s">
        <v>569</v>
      </c>
      <c r="M5" s="53"/>
      <c r="AC5" s="53"/>
      <c r="AP5" s="33">
        <f>AP4-AP31</f>
        <v>0</v>
      </c>
      <c r="AQ5" s="33">
        <f>AQ4-AQ31</f>
        <v>0</v>
      </c>
      <c r="AR5" s="33">
        <f>AR4-AR31</f>
        <v>0</v>
      </c>
      <c r="AV5" t="s">
        <v>599</v>
      </c>
    </row>
    <row r="6" spans="1:60" ht="15.75" thickBot="1" x14ac:dyDescent="0.3">
      <c r="B6" s="54">
        <v>3</v>
      </c>
      <c r="C6" s="53" t="s">
        <v>596</v>
      </c>
      <c r="G6" s="54" t="s">
        <v>570</v>
      </c>
      <c r="H6" s="54">
        <v>1.3370955005926524</v>
      </c>
      <c r="AC6" s="53"/>
      <c r="AX6" t="s">
        <v>579</v>
      </c>
    </row>
    <row r="7" spans="1:60" ht="15.75" thickBot="1" x14ac:dyDescent="0.3">
      <c r="B7" s="54">
        <v>3</v>
      </c>
      <c r="C7" s="53" t="s">
        <v>597</v>
      </c>
      <c r="F7" s="53"/>
      <c r="I7" s="82" t="s">
        <v>590</v>
      </c>
      <c r="AP7" s="33" t="s">
        <v>600</v>
      </c>
      <c r="AV7" s="33">
        <f>SUM(AV10:AV189)</f>
        <v>62</v>
      </c>
      <c r="AW7" s="33">
        <f>SUM(AW10:AW189)</f>
        <v>368</v>
      </c>
      <c r="AX7" s="33">
        <f>SUM(AX10:AX189)</f>
        <v>131</v>
      </c>
      <c r="AY7" s="33">
        <f>SUM(AY10:AY189)</f>
        <v>499</v>
      </c>
      <c r="AZ7" s="33">
        <f>SUM(AZ10:AZ189)</f>
        <v>547</v>
      </c>
    </row>
    <row r="8" spans="1:60" ht="15.75" thickBot="1" x14ac:dyDescent="0.3">
      <c r="F8" s="33" t="s">
        <v>604</v>
      </c>
      <c r="G8" s="53" t="s">
        <v>598</v>
      </c>
      <c r="I8" s="82" t="s">
        <v>591</v>
      </c>
      <c r="L8" s="53" t="s">
        <v>567</v>
      </c>
      <c r="AC8" s="53" t="s">
        <v>555</v>
      </c>
      <c r="AF8" s="60" t="s">
        <v>524</v>
      </c>
      <c r="AG8" s="61" t="s">
        <v>531</v>
      </c>
      <c r="AL8" s="62" t="s">
        <v>527</v>
      </c>
      <c r="AV8" s="68"/>
      <c r="AW8" s="74"/>
      <c r="AX8" s="69" t="s">
        <v>564</v>
      </c>
      <c r="AY8" s="69"/>
      <c r="AZ8" s="70"/>
      <c r="BA8" s="53" t="s">
        <v>529</v>
      </c>
      <c r="BE8" s="53" t="s">
        <v>560</v>
      </c>
      <c r="BF8" s="53" t="s">
        <v>560</v>
      </c>
      <c r="BG8" s="53" t="s">
        <v>560</v>
      </c>
      <c r="BH8" s="53" t="s">
        <v>560</v>
      </c>
    </row>
    <row r="9" spans="1:60" ht="15.75" thickBot="1" x14ac:dyDescent="0.3">
      <c r="A9" s="53" t="s">
        <v>508</v>
      </c>
      <c r="B9" s="33" t="s">
        <v>470</v>
      </c>
      <c r="C9" s="53" t="s">
        <v>517</v>
      </c>
      <c r="D9" s="53" t="s">
        <v>603</v>
      </c>
      <c r="E9" s="53" t="s">
        <v>602</v>
      </c>
      <c r="F9" s="33" t="s">
        <v>509</v>
      </c>
      <c r="G9" s="53" t="s">
        <v>515</v>
      </c>
      <c r="H9" s="33" t="s">
        <v>605</v>
      </c>
      <c r="I9" s="82" t="s">
        <v>589</v>
      </c>
      <c r="J9" s="53" t="s">
        <v>588</v>
      </c>
      <c r="K9" s="56" t="s">
        <v>533</v>
      </c>
      <c r="L9" s="56" t="s">
        <v>532</v>
      </c>
      <c r="M9" s="87" t="s">
        <v>510</v>
      </c>
      <c r="N9" s="56" t="s">
        <v>595</v>
      </c>
      <c r="O9" s="33" t="s">
        <v>511</v>
      </c>
      <c r="P9" s="53" t="s">
        <v>593</v>
      </c>
      <c r="Q9" s="53" t="s">
        <v>594</v>
      </c>
      <c r="R9" s="53" t="s">
        <v>592</v>
      </c>
      <c r="S9" s="56" t="s">
        <v>516</v>
      </c>
      <c r="T9" s="56" t="s">
        <v>583</v>
      </c>
      <c r="U9" s="56" t="s">
        <v>519</v>
      </c>
      <c r="V9" s="56" t="s">
        <v>585</v>
      </c>
      <c r="W9" s="56" t="s">
        <v>582</v>
      </c>
      <c r="X9" s="56" t="s">
        <v>557</v>
      </c>
      <c r="Y9" s="56" t="s">
        <v>518</v>
      </c>
      <c r="Z9" s="53" t="s">
        <v>512</v>
      </c>
      <c r="AA9" s="53" t="s">
        <v>477</v>
      </c>
      <c r="AB9" s="53" t="s">
        <v>553</v>
      </c>
      <c r="AC9" t="s">
        <v>554</v>
      </c>
      <c r="AD9" s="33" t="s">
        <v>483</v>
      </c>
      <c r="AE9" s="53" t="s">
        <v>522</v>
      </c>
      <c r="AF9" s="60" t="s">
        <v>523</v>
      </c>
      <c r="AG9" s="61" t="s">
        <v>525</v>
      </c>
      <c r="AH9" s="53" t="s">
        <v>573</v>
      </c>
      <c r="AI9" s="53" t="s">
        <v>574</v>
      </c>
      <c r="AJ9" s="53" t="s">
        <v>586</v>
      </c>
      <c r="AK9" s="33" t="s">
        <v>494</v>
      </c>
      <c r="AL9" s="62" t="s">
        <v>526</v>
      </c>
      <c r="AM9" s="53" t="s">
        <v>575</v>
      </c>
      <c r="AN9" s="53" t="s">
        <v>587</v>
      </c>
      <c r="AO9" s="33" t="s">
        <v>39</v>
      </c>
      <c r="AP9" s="77" t="s">
        <v>38</v>
      </c>
      <c r="AQ9" s="76" t="s">
        <v>39</v>
      </c>
      <c r="AR9" s="76" t="s">
        <v>495</v>
      </c>
      <c r="AS9" s="76" t="s">
        <v>549</v>
      </c>
      <c r="AT9" s="78" t="s">
        <v>496</v>
      </c>
      <c r="AU9" s="53" t="s">
        <v>530</v>
      </c>
      <c r="AV9" s="71" t="s">
        <v>561</v>
      </c>
      <c r="AW9" s="72" t="s">
        <v>565</v>
      </c>
      <c r="AX9" s="72" t="s">
        <v>521</v>
      </c>
      <c r="AY9" s="72" t="s">
        <v>562</v>
      </c>
      <c r="AZ9" s="73" t="s">
        <v>563</v>
      </c>
      <c r="BA9" s="53" t="s">
        <v>528</v>
      </c>
      <c r="BB9" s="53" t="s">
        <v>508</v>
      </c>
      <c r="BC9" s="53" t="s">
        <v>514</v>
      </c>
      <c r="BD9" s="53" t="s">
        <v>566</v>
      </c>
      <c r="BE9" s="53" t="s">
        <v>38</v>
      </c>
      <c r="BF9" s="53" t="s">
        <v>39</v>
      </c>
      <c r="BG9" s="53" t="s">
        <v>495</v>
      </c>
      <c r="BH9" s="53" t="s">
        <v>496</v>
      </c>
    </row>
    <row r="10" spans="1:60" x14ac:dyDescent="0.25">
      <c r="A10" s="83" t="s">
        <v>449</v>
      </c>
      <c r="B10" s="33">
        <f>14154363997496</f>
        <v>14154363997496</v>
      </c>
      <c r="C10" s="53">
        <f t="shared" ref="C10:C41" si="0">B10/1000000000</f>
        <v>14154.363997496001</v>
      </c>
      <c r="D10" s="53">
        <f t="shared" ref="D10:D41" si="1">C10*(E10/100)</f>
        <v>5857.6417923674253</v>
      </c>
      <c r="E10">
        <v>41.383998556230999</v>
      </c>
      <c r="F10" s="58">
        <v>282162411</v>
      </c>
      <c r="G10" s="57">
        <v>288</v>
      </c>
      <c r="H10" s="57">
        <f>C10/G10</f>
        <v>49.147097213527779</v>
      </c>
      <c r="I10" s="82">
        <v>3.99</v>
      </c>
      <c r="J10" s="53">
        <v>3.99</v>
      </c>
      <c r="K10" s="53">
        <f>S10*((I10+L10)/100)</f>
        <v>6.5847274517998917</v>
      </c>
      <c r="L10" s="53">
        <f>IF(H10&gt;$H$4,0,($H$4-H10)*$B$5)</f>
        <v>0</v>
      </c>
      <c r="M10" s="88">
        <v>1503</v>
      </c>
      <c r="N10" s="53">
        <v>1.266</v>
      </c>
      <c r="O10" s="33">
        <f t="shared" ref="O10:O41" si="2">M10*N10*$B$1*V10</f>
        <v>951.399</v>
      </c>
      <c r="P10" s="53">
        <f t="shared" ref="P10:P41" si="3">0.6*(1+Q10)</f>
        <v>0.57302348334376663</v>
      </c>
      <c r="Q10" s="53">
        <f t="shared" ref="Q10:Q41" si="4">((R10/0.6)-1)+(0.1-0.002*H10)</f>
        <v>-4.4960861093722299E-2</v>
      </c>
      <c r="R10" s="53">
        <v>0.57199999999999995</v>
      </c>
      <c r="S10" s="53">
        <f t="shared" ref="S10:S41" si="5">G10*P10</f>
        <v>165.0307632030048</v>
      </c>
      <c r="T10" s="53">
        <f t="shared" ref="T10:T41" si="6">M10*($B$2/H10)</f>
        <v>3.0581663724104908</v>
      </c>
      <c r="U10" s="53">
        <f t="shared" ref="U10:U41" si="7">W10*S10</f>
        <v>3.0581663724104908</v>
      </c>
      <c r="V10" s="53">
        <f t="shared" ref="V10:V41" si="8">IF(T10=0,1,U10/T10)</f>
        <v>1</v>
      </c>
      <c r="W10" s="53">
        <f t="shared" ref="W10:W41" si="9">IF(T10/S10&lt;$B$3,T10/S10,$B$3)</f>
        <v>1.8530886684736663E-2</v>
      </c>
      <c r="X10" s="53">
        <f t="shared" ref="X10:X41" si="10">IF((S10-U10)&gt;0,S10-U10,0)</f>
        <v>161.97259683059431</v>
      </c>
      <c r="Y10" s="53">
        <f>IF(H10&lt;1.3,0.9-H10*0.02,(1.076*0.9)/MAX(H10,1.076)*(2-1.076/MAX(H10,1.076)))*X10</f>
        <v>6.3131794272176363</v>
      </c>
      <c r="Z10" s="53">
        <f t="shared" ref="Z10:Z41" si="11">Y10*H10*$H$6</f>
        <v>414.8665617322049</v>
      </c>
      <c r="AA10" s="53">
        <v>3.11224214697679</v>
      </c>
      <c r="AB10" s="53">
        <f t="shared" ref="AB10:AB41" si="12">(AA10/100)*C10</f>
        <v>440.5180819665793</v>
      </c>
      <c r="AC10">
        <v>11.779400000000001</v>
      </c>
      <c r="AD10" s="33">
        <f t="shared" ref="AD10:AD41" si="13">ROUND((AB10/$L$4)*($BD$10/BD10),0)</f>
        <v>126</v>
      </c>
      <c r="AE10" s="53">
        <f t="shared" ref="AE10:AE41" si="14">AD10*$H$3</f>
        <v>3.1500000000000004</v>
      </c>
      <c r="AF10" s="53">
        <f t="shared" ref="AF10:AF41" si="15">IF(((S10-U10-Y10-K10)-AE10)&gt;0,((S10-U10-Y10-K10)-AE10),0)</f>
        <v>145.92468995157677</v>
      </c>
      <c r="AG10">
        <v>75.036950000000004</v>
      </c>
      <c r="AH10">
        <f t="shared" ref="AH10:AH41" si="16">AF10*(AG10/100)</f>
        <v>109.49743663661968</v>
      </c>
      <c r="AI10">
        <f t="shared" ref="AI10:AI41" si="17">(1+$B$7/H10)*$H$2</f>
        <v>0.66845598432372477</v>
      </c>
      <c r="AJ10">
        <f t="shared" ref="AJ10:AJ41" si="18">IF(AH10&lt;AI10,AH10/AI10,1)</f>
        <v>1</v>
      </c>
      <c r="AK10" s="33">
        <f t="shared" ref="AK10:AK41" si="19">IF(H10&gt;20,CEILING(AH10/AI10,1),FLOOR(AH10/AI10,1))</f>
        <v>164</v>
      </c>
      <c r="AL10" s="53">
        <f t="shared" ref="AL10:AL41" si="20">AF10-AH10</f>
        <v>36.427253314957085</v>
      </c>
      <c r="AM10" s="53">
        <f t="shared" ref="AM10:AM41" si="21">(1+1/(H10/$B$6))*$H$1</f>
        <v>0.38197484818498556</v>
      </c>
      <c r="AN10" s="53">
        <f t="shared" ref="AN10:AN41" si="22">IF(AL10&lt;AM10,AL10/AM10,1)</f>
        <v>1</v>
      </c>
      <c r="AO10" s="33">
        <f t="shared" ref="AO10:AO41" si="23">IF(H10&lt;20,CEILING(AL10/AM10,1),ROUND(AL10/AM10,0))</f>
        <v>95</v>
      </c>
      <c r="AP10" s="84">
        <f t="shared" ref="AP10:AP41" si="24">AD10</f>
        <v>126</v>
      </c>
      <c r="AQ10" s="85">
        <f t="shared" ref="AQ10:AQ41" si="25">AO10</f>
        <v>95</v>
      </c>
      <c r="AR10" s="85">
        <f t="shared" ref="AR10:AR41" si="26">AK10</f>
        <v>164</v>
      </c>
      <c r="AS10" s="85">
        <f t="shared" ref="AS10:AS41" si="27">AQ10+AR10</f>
        <v>259</v>
      </c>
      <c r="AT10" s="86">
        <f t="shared" ref="AT10:AT41" si="28">AP10+AQ10+AR10</f>
        <v>385</v>
      </c>
      <c r="AU10" s="53">
        <f t="shared" ref="AU10:AU41" si="29">O10+Z10+AP10*$L$4*$B$4+AQ10*$L$2*AN10+AR10*$L$3*AJ10</f>
        <v>11592.265561732205</v>
      </c>
      <c r="AV10" s="63">
        <f t="shared" ref="AV10:AV41" si="30">AP10-BE10</f>
        <v>26</v>
      </c>
      <c r="AW10" s="33">
        <f t="shared" ref="AW10:AW41" si="31">AQ10-BF10</f>
        <v>-11</v>
      </c>
      <c r="AX10" s="33">
        <f t="shared" ref="AX10:AX41" si="32">AR10-BG10</f>
        <v>70</v>
      </c>
      <c r="AY10" s="33">
        <f t="shared" ref="AY10:AY41" si="33">AS10-(BF10+BG10)</f>
        <v>59</v>
      </c>
      <c r="AZ10" s="64">
        <f t="shared" ref="AZ10:AZ41" si="34">AT10-BH10</f>
        <v>85</v>
      </c>
      <c r="BA10" s="53">
        <f t="shared" ref="BA10:BA41" si="35">C10/AU10</f>
        <v>1.2210179211405978</v>
      </c>
      <c r="BB10" s="53" t="s">
        <v>449</v>
      </c>
      <c r="BC10" s="53">
        <v>90701.0703125</v>
      </c>
      <c r="BD10" s="53">
        <v>1.2210179211405978</v>
      </c>
      <c r="BE10" s="53">
        <v>100</v>
      </c>
      <c r="BF10" s="53">
        <v>106</v>
      </c>
      <c r="BG10" s="53">
        <v>94</v>
      </c>
      <c r="BH10" s="53">
        <v>300</v>
      </c>
    </row>
    <row r="11" spans="1:60" x14ac:dyDescent="0.25">
      <c r="A11" s="53" t="s">
        <v>31</v>
      </c>
      <c r="B11" s="33">
        <v>4531101261674.8672</v>
      </c>
      <c r="C11" s="53">
        <f t="shared" si="0"/>
        <v>4531.1012616748676</v>
      </c>
      <c r="D11" s="53">
        <f t="shared" si="1"/>
        <v>4267.2871623446881</v>
      </c>
      <c r="E11">
        <v>94.177704622017998</v>
      </c>
      <c r="F11" s="58">
        <v>126843000</v>
      </c>
      <c r="G11" s="57">
        <f t="shared" ref="G11:G42" si="36">F11/1000000</f>
        <v>126.843</v>
      </c>
      <c r="H11" s="57">
        <f t="shared" ref="H11:H74" si="37">C11/G11</f>
        <v>35.722123110261251</v>
      </c>
      <c r="I11" s="82">
        <v>4.75</v>
      </c>
      <c r="J11" s="53">
        <v>4.75</v>
      </c>
      <c r="K11" s="53">
        <f t="shared" ref="K11:K41" si="38">S11*((I11+L11)/100)</f>
        <v>3.5857043430845326</v>
      </c>
      <c r="L11" s="53">
        <f t="shared" ref="L11:L41" si="39">IF(H11&gt;$H$4,0,($H$4-H11)*$B$5)</f>
        <v>0</v>
      </c>
      <c r="M11" s="88">
        <v>240</v>
      </c>
      <c r="N11" s="53">
        <v>1.02</v>
      </c>
      <c r="O11" s="33">
        <f t="shared" si="2"/>
        <v>122.4</v>
      </c>
      <c r="P11" s="53">
        <f t="shared" si="3"/>
        <v>0.59513345226768644</v>
      </c>
      <c r="Q11" s="53">
        <f t="shared" si="4"/>
        <v>-8.1109128871892366E-3</v>
      </c>
      <c r="R11" s="53">
        <v>0.57799999999999996</v>
      </c>
      <c r="S11" s="53">
        <f t="shared" si="5"/>
        <v>75.488512485990157</v>
      </c>
      <c r="T11" s="53">
        <f t="shared" si="6"/>
        <v>0.67185256391174453</v>
      </c>
      <c r="U11" s="53">
        <f t="shared" si="7"/>
        <v>0.67185256391174453</v>
      </c>
      <c r="V11" s="53">
        <f t="shared" si="8"/>
        <v>1</v>
      </c>
      <c r="W11" s="53">
        <f t="shared" si="9"/>
        <v>8.9000636227456863E-3</v>
      </c>
      <c r="X11" s="53">
        <f t="shared" si="10"/>
        <v>74.816659922078415</v>
      </c>
      <c r="Y11" s="53">
        <f>IF(H11&lt;1.3,0.9-H11*0.02,(1.076*0.9)/MAX(H11,1.076)*(2-1.076/MAX(H11,1.076)))*X11</f>
        <v>3.9953543044707072</v>
      </c>
      <c r="Z11" s="53">
        <f t="shared" si="11"/>
        <v>190.83366383877129</v>
      </c>
      <c r="AA11" s="53">
        <v>0.93113615565419794</v>
      </c>
      <c r="AB11" s="53">
        <f t="shared" si="12"/>
        <v>42.190722096758222</v>
      </c>
      <c r="AC11">
        <v>-1.4009</v>
      </c>
      <c r="AD11" s="33">
        <f t="shared" si="13"/>
        <v>15</v>
      </c>
      <c r="AE11" s="53">
        <f t="shared" si="14"/>
        <v>0.375</v>
      </c>
      <c r="AF11" s="53">
        <f t="shared" si="15"/>
        <v>66.860601274523177</v>
      </c>
      <c r="AG11">
        <v>63.657609999999998</v>
      </c>
      <c r="AH11">
        <f t="shared" si="16"/>
        <v>42.561860802990992</v>
      </c>
      <c r="AI11">
        <f t="shared" si="17"/>
        <v>0.68290838940804999</v>
      </c>
      <c r="AJ11">
        <f t="shared" si="18"/>
        <v>1</v>
      </c>
      <c r="AK11" s="33">
        <f t="shared" si="19"/>
        <v>63</v>
      </c>
      <c r="AL11" s="53">
        <f t="shared" si="20"/>
        <v>24.298740471532184</v>
      </c>
      <c r="AM11" s="53">
        <f t="shared" si="21"/>
        <v>0.39023336537602854</v>
      </c>
      <c r="AN11" s="53">
        <f t="shared" si="22"/>
        <v>1</v>
      </c>
      <c r="AO11" s="33">
        <f t="shared" si="23"/>
        <v>62</v>
      </c>
      <c r="AP11" s="63">
        <f t="shared" si="24"/>
        <v>15</v>
      </c>
      <c r="AQ11" s="33">
        <f t="shared" si="25"/>
        <v>62</v>
      </c>
      <c r="AR11" s="33">
        <f t="shared" si="26"/>
        <v>63</v>
      </c>
      <c r="AS11" s="33">
        <f t="shared" si="27"/>
        <v>125</v>
      </c>
      <c r="AT11" s="64">
        <f t="shared" si="28"/>
        <v>140</v>
      </c>
      <c r="AU11" s="53">
        <f t="shared" si="29"/>
        <v>4718.2336638387715</v>
      </c>
      <c r="AV11" s="63">
        <f t="shared" si="30"/>
        <v>-4</v>
      </c>
      <c r="AW11" s="33">
        <f t="shared" si="31"/>
        <v>-16</v>
      </c>
      <c r="AX11" s="33">
        <f t="shared" si="32"/>
        <v>1</v>
      </c>
      <c r="AY11" s="33">
        <f t="shared" si="33"/>
        <v>-15</v>
      </c>
      <c r="AZ11" s="64">
        <f t="shared" si="34"/>
        <v>-19</v>
      </c>
      <c r="BA11" s="53">
        <f t="shared" si="35"/>
        <v>0.96033846233642184</v>
      </c>
      <c r="BB11" s="53" t="s">
        <v>31</v>
      </c>
      <c r="BC11" s="53">
        <v>81526.1015625</v>
      </c>
      <c r="BD11" s="53">
        <v>0.96033846233642184</v>
      </c>
      <c r="BE11" s="53">
        <v>19</v>
      </c>
      <c r="BF11" s="53">
        <v>78</v>
      </c>
      <c r="BG11" s="53">
        <v>62</v>
      </c>
      <c r="BH11" s="53">
        <v>159</v>
      </c>
    </row>
    <row r="12" spans="1:60" x14ac:dyDescent="0.25">
      <c r="A12" s="53" t="s">
        <v>29</v>
      </c>
      <c r="B12" s="33">
        <v>4358245522543.2354</v>
      </c>
      <c r="C12" s="53">
        <f t="shared" si="0"/>
        <v>4358.245522543235</v>
      </c>
      <c r="D12" s="53">
        <f t="shared" si="1"/>
        <v>1002.3964701849441</v>
      </c>
      <c r="E12" s="53">
        <v>23</v>
      </c>
      <c r="F12" s="58">
        <v>1262645000</v>
      </c>
      <c r="G12" s="57">
        <f t="shared" si="36"/>
        <v>1262.645</v>
      </c>
      <c r="H12" s="57">
        <f t="shared" si="37"/>
        <v>3.4516792309344551</v>
      </c>
      <c r="I12" s="82">
        <v>0</v>
      </c>
      <c r="J12" s="53">
        <v>3.26</v>
      </c>
      <c r="K12" s="53">
        <f t="shared" si="38"/>
        <v>196.7831348381371</v>
      </c>
      <c r="L12" s="53">
        <f t="shared" si="39"/>
        <v>24.822481153598318</v>
      </c>
      <c r="M12" s="88">
        <v>2398</v>
      </c>
      <c r="N12" s="53">
        <v>1</v>
      </c>
      <c r="O12" s="33">
        <f t="shared" si="2"/>
        <v>1199</v>
      </c>
      <c r="P12" s="53">
        <f t="shared" si="3"/>
        <v>0.62785798492287859</v>
      </c>
      <c r="Q12" s="53">
        <f t="shared" si="4"/>
        <v>4.6429974871464344E-2</v>
      </c>
      <c r="R12" s="53">
        <v>0.57199999999999995</v>
      </c>
      <c r="S12" s="53">
        <f t="shared" si="5"/>
        <v>792.76174537294798</v>
      </c>
      <c r="T12" s="53">
        <f t="shared" si="6"/>
        <v>69.473431323188223</v>
      </c>
      <c r="U12" s="53">
        <f t="shared" si="7"/>
        <v>69.473431323188223</v>
      </c>
      <c r="V12" s="53">
        <f t="shared" si="8"/>
        <v>1</v>
      </c>
      <c r="W12" s="53">
        <f t="shared" si="9"/>
        <v>8.7634691921852303E-2</v>
      </c>
      <c r="X12" s="53">
        <f t="shared" si="10"/>
        <v>723.28831404975972</v>
      </c>
      <c r="Y12" s="53">
        <f t="shared" ref="Y12:Y75" si="40">IF(H12&lt;1.3,0.9-H12*0.02,(1.076*0.9)/MAX(H12,1.076)*(2-1.076/MAX(H12,1.076)))*X12</f>
        <v>342.59191085843975</v>
      </c>
      <c r="Z12" s="53">
        <f t="shared" si="11"/>
        <v>1581.1386727116885</v>
      </c>
      <c r="AA12" s="53">
        <v>1.8873537833821101</v>
      </c>
      <c r="AB12" s="53">
        <f t="shared" si="12"/>
        <v>82.255511758801163</v>
      </c>
      <c r="AC12">
        <v>-0.34160000000000001</v>
      </c>
      <c r="AD12" s="33">
        <f t="shared" si="13"/>
        <v>58</v>
      </c>
      <c r="AE12" s="53">
        <f t="shared" si="14"/>
        <v>1.4500000000000002</v>
      </c>
      <c r="AF12" s="53">
        <f t="shared" si="15"/>
        <v>182.46326835318288</v>
      </c>
      <c r="AG12">
        <v>27.49436</v>
      </c>
      <c r="AH12">
        <f t="shared" si="16"/>
        <v>50.167107868790175</v>
      </c>
      <c r="AI12">
        <f t="shared" si="17"/>
        <v>1.1775595713128681</v>
      </c>
      <c r="AJ12">
        <f t="shared" si="18"/>
        <v>1</v>
      </c>
      <c r="AK12" s="33">
        <f t="shared" si="19"/>
        <v>42</v>
      </c>
      <c r="AL12" s="53">
        <f t="shared" si="20"/>
        <v>132.29616048439271</v>
      </c>
      <c r="AM12" s="53">
        <f t="shared" si="21"/>
        <v>0.67289118360735312</v>
      </c>
      <c r="AN12" s="53">
        <f t="shared" si="22"/>
        <v>1</v>
      </c>
      <c r="AO12" s="33">
        <f t="shared" si="23"/>
        <v>197</v>
      </c>
      <c r="AP12" s="63">
        <f t="shared" si="24"/>
        <v>58</v>
      </c>
      <c r="AQ12" s="33">
        <f t="shared" si="25"/>
        <v>197</v>
      </c>
      <c r="AR12" s="33">
        <f t="shared" si="26"/>
        <v>42</v>
      </c>
      <c r="AS12" s="33">
        <f t="shared" si="27"/>
        <v>239</v>
      </c>
      <c r="AT12" s="64">
        <f t="shared" si="28"/>
        <v>297</v>
      </c>
      <c r="AU12" s="53">
        <f t="shared" si="29"/>
        <v>8878.1386727116878</v>
      </c>
      <c r="AV12" s="63">
        <f t="shared" si="30"/>
        <v>21</v>
      </c>
      <c r="AW12" s="33">
        <f t="shared" si="31"/>
        <v>85</v>
      </c>
      <c r="AX12" s="33">
        <f t="shared" si="32"/>
        <v>3</v>
      </c>
      <c r="AY12" s="33">
        <f t="shared" si="33"/>
        <v>88</v>
      </c>
      <c r="AZ12" s="64">
        <f t="shared" si="34"/>
        <v>109</v>
      </c>
      <c r="BA12" s="53">
        <f t="shared" si="35"/>
        <v>0.49089631095073644</v>
      </c>
      <c r="BB12" s="53" t="s">
        <v>29</v>
      </c>
      <c r="BC12" s="53">
        <v>3100.824462890625</v>
      </c>
      <c r="BD12" s="53">
        <v>0.49089631095073644</v>
      </c>
      <c r="BE12" s="53">
        <v>37</v>
      </c>
      <c r="BF12" s="53">
        <v>112</v>
      </c>
      <c r="BG12" s="53">
        <v>39</v>
      </c>
      <c r="BH12" s="53">
        <v>188</v>
      </c>
    </row>
    <row r="13" spans="1:60" x14ac:dyDescent="0.25">
      <c r="A13" s="83" t="s">
        <v>19</v>
      </c>
      <c r="B13" s="33">
        <v>3535245146895.1909</v>
      </c>
      <c r="C13" s="53">
        <f t="shared" si="0"/>
        <v>3535.2451468951908</v>
      </c>
      <c r="D13" s="53">
        <f t="shared" si="1"/>
        <v>1351.4150876599822</v>
      </c>
      <c r="E13">
        <v>38.226913028841999</v>
      </c>
      <c r="F13" s="58">
        <v>82211508</v>
      </c>
      <c r="G13" s="57">
        <f t="shared" si="36"/>
        <v>82.211507999999995</v>
      </c>
      <c r="H13" s="57">
        <f t="shared" si="37"/>
        <v>43.001828246420089</v>
      </c>
      <c r="I13" s="53">
        <v>7.92</v>
      </c>
      <c r="J13" s="53">
        <v>7.92</v>
      </c>
      <c r="K13" s="53">
        <f t="shared" si="38"/>
        <v>3.8181249158758801</v>
      </c>
      <c r="L13" s="53">
        <f t="shared" si="39"/>
        <v>0</v>
      </c>
      <c r="M13" s="88">
        <v>844</v>
      </c>
      <c r="N13" s="53">
        <v>1.06</v>
      </c>
      <c r="O13" s="33">
        <f t="shared" si="2"/>
        <v>447.32000000000005</v>
      </c>
      <c r="P13" s="53">
        <f t="shared" si="3"/>
        <v>0.58639780610429582</v>
      </c>
      <c r="Q13" s="53">
        <f t="shared" si="4"/>
        <v>-2.2670323159506914E-2</v>
      </c>
      <c r="R13" s="53">
        <v>0.57799999999999996</v>
      </c>
      <c r="S13" s="53">
        <f t="shared" si="5"/>
        <v>48.208647927725764</v>
      </c>
      <c r="T13" s="53">
        <f t="shared" si="6"/>
        <v>1.9627072485464923</v>
      </c>
      <c r="U13" s="53">
        <f t="shared" si="7"/>
        <v>1.9627072485464923</v>
      </c>
      <c r="V13" s="53">
        <f t="shared" si="8"/>
        <v>1</v>
      </c>
      <c r="W13" s="53">
        <f t="shared" si="9"/>
        <v>4.0712762811539044E-2</v>
      </c>
      <c r="X13" s="53">
        <f t="shared" si="10"/>
        <v>46.24594067917927</v>
      </c>
      <c r="Y13" s="53">
        <f t="shared" si="40"/>
        <v>2.0568551020768955</v>
      </c>
      <c r="Z13" s="53">
        <f t="shared" si="11"/>
        <v>118.2641312660958</v>
      </c>
      <c r="AA13" s="53">
        <v>1.3807951998721602</v>
      </c>
      <c r="AB13" s="53">
        <f t="shared" si="12"/>
        <v>48.814495292042288</v>
      </c>
      <c r="AC13">
        <v>1.4658</v>
      </c>
      <c r="AD13" s="33">
        <f t="shared" si="13"/>
        <v>16</v>
      </c>
      <c r="AE13" s="53">
        <f t="shared" si="14"/>
        <v>0.4</v>
      </c>
      <c r="AF13" s="53">
        <f t="shared" si="15"/>
        <v>39.970960661226499</v>
      </c>
      <c r="AG13">
        <v>63.831629999999997</v>
      </c>
      <c r="AH13">
        <f t="shared" si="16"/>
        <v>25.514115716719651</v>
      </c>
      <c r="AI13">
        <f t="shared" si="17"/>
        <v>0.67395161966531836</v>
      </c>
      <c r="AJ13">
        <f t="shared" si="18"/>
        <v>1</v>
      </c>
      <c r="AK13" s="33">
        <f t="shared" si="19"/>
        <v>38</v>
      </c>
      <c r="AL13" s="53">
        <f t="shared" si="20"/>
        <v>14.456844944506848</v>
      </c>
      <c r="AM13" s="53">
        <f t="shared" si="21"/>
        <v>0.38511521123732478</v>
      </c>
      <c r="AN13" s="53">
        <f t="shared" si="22"/>
        <v>1</v>
      </c>
      <c r="AO13" s="33">
        <f t="shared" si="23"/>
        <v>38</v>
      </c>
      <c r="AP13" s="84">
        <f t="shared" si="24"/>
        <v>16</v>
      </c>
      <c r="AQ13" s="85">
        <f t="shared" si="25"/>
        <v>38</v>
      </c>
      <c r="AR13" s="85">
        <f t="shared" si="26"/>
        <v>38</v>
      </c>
      <c r="AS13" s="85">
        <f t="shared" si="27"/>
        <v>76</v>
      </c>
      <c r="AT13" s="86">
        <f t="shared" si="28"/>
        <v>92</v>
      </c>
      <c r="AU13" s="53">
        <f t="shared" si="29"/>
        <v>3241.5841312660959</v>
      </c>
      <c r="AV13" s="63">
        <f t="shared" si="30"/>
        <v>-6</v>
      </c>
      <c r="AW13" s="33">
        <f t="shared" si="31"/>
        <v>-17</v>
      </c>
      <c r="AX13" s="33">
        <f t="shared" si="32"/>
        <v>-10</v>
      </c>
      <c r="AY13" s="33">
        <f t="shared" si="33"/>
        <v>-27</v>
      </c>
      <c r="AZ13" s="64">
        <f t="shared" si="34"/>
        <v>-33</v>
      </c>
      <c r="BA13" s="53">
        <f t="shared" si="35"/>
        <v>1.0905918229289939</v>
      </c>
      <c r="BB13" s="53" t="s">
        <v>19</v>
      </c>
      <c r="BC13" s="53">
        <v>78196.2734375</v>
      </c>
      <c r="BD13" s="53">
        <v>1.0905918229289939</v>
      </c>
      <c r="BE13" s="53">
        <v>22</v>
      </c>
      <c r="BF13" s="53">
        <v>55</v>
      </c>
      <c r="BG13" s="53">
        <v>48</v>
      </c>
      <c r="BH13" s="53">
        <v>125</v>
      </c>
    </row>
    <row r="14" spans="1:60" x14ac:dyDescent="0.25">
      <c r="A14" s="53" t="s">
        <v>28</v>
      </c>
      <c r="B14" s="33">
        <v>2719467508259.8696</v>
      </c>
      <c r="C14" s="53">
        <f t="shared" si="0"/>
        <v>2719.4675082598696</v>
      </c>
      <c r="D14" s="53">
        <f t="shared" si="1"/>
        <v>1511.894842195343</v>
      </c>
      <c r="E14">
        <v>55.595253026677</v>
      </c>
      <c r="F14" s="58">
        <v>1059633675</v>
      </c>
      <c r="G14" s="57">
        <f t="shared" si="36"/>
        <v>1059.633675</v>
      </c>
      <c r="H14" s="57">
        <f t="shared" si="37"/>
        <v>2.5664223140698783</v>
      </c>
      <c r="I14" s="82">
        <v>-6</v>
      </c>
      <c r="J14" s="53">
        <v>7.7</v>
      </c>
      <c r="K14" s="53">
        <f t="shared" si="38"/>
        <v>134.28710464103816</v>
      </c>
      <c r="L14" s="53">
        <f t="shared" si="39"/>
        <v>26.150366528895184</v>
      </c>
      <c r="M14" s="88">
        <v>738</v>
      </c>
      <c r="N14" s="53">
        <v>1</v>
      </c>
      <c r="O14" s="33">
        <f t="shared" si="2"/>
        <v>369.00000000000006</v>
      </c>
      <c r="P14" s="53">
        <f t="shared" si="3"/>
        <v>0.62892029322311604</v>
      </c>
      <c r="Q14" s="53">
        <f t="shared" si="4"/>
        <v>4.82004887051935E-2</v>
      </c>
      <c r="R14" s="53">
        <v>0.57199999999999995</v>
      </c>
      <c r="S14" s="53">
        <f t="shared" si="5"/>
        <v>666.42512159008811</v>
      </c>
      <c r="T14" s="53">
        <f t="shared" si="6"/>
        <v>28.755984389399519</v>
      </c>
      <c r="U14" s="53">
        <f t="shared" si="7"/>
        <v>28.755984389399522</v>
      </c>
      <c r="V14" s="53">
        <f t="shared" si="8"/>
        <v>1.0000000000000002</v>
      </c>
      <c r="W14" s="53">
        <f t="shared" si="9"/>
        <v>4.3149610448039291E-2</v>
      </c>
      <c r="X14" s="53">
        <f t="shared" si="10"/>
        <v>637.66913720068862</v>
      </c>
      <c r="Y14" s="53">
        <f t="shared" si="40"/>
        <v>380.34902603936968</v>
      </c>
      <c r="Z14" s="53">
        <f t="shared" si="11"/>
        <v>1305.1873578388811</v>
      </c>
      <c r="AA14" s="53">
        <v>2.9489299062257199</v>
      </c>
      <c r="AB14" s="53">
        <f t="shared" si="12"/>
        <v>80.19519064116669</v>
      </c>
      <c r="AC14">
        <v>-1.1556999999999999</v>
      </c>
      <c r="AD14" s="33">
        <f t="shared" si="13"/>
        <v>53</v>
      </c>
      <c r="AE14" s="53">
        <f t="shared" si="14"/>
        <v>1.3250000000000002</v>
      </c>
      <c r="AF14" s="53">
        <f t="shared" si="15"/>
        <v>121.70800652028079</v>
      </c>
      <c r="AG14">
        <v>24.035360000000001</v>
      </c>
      <c r="AH14">
        <f t="shared" si="16"/>
        <v>29.252957515972962</v>
      </c>
      <c r="AI14">
        <f t="shared" si="17"/>
        <v>1.3664337465577925</v>
      </c>
      <c r="AJ14">
        <f t="shared" si="18"/>
        <v>1</v>
      </c>
      <c r="AK14" s="33">
        <f t="shared" si="19"/>
        <v>21</v>
      </c>
      <c r="AL14" s="53">
        <f t="shared" si="20"/>
        <v>92.455049004307824</v>
      </c>
      <c r="AM14" s="53">
        <f t="shared" si="21"/>
        <v>0.78081928374730991</v>
      </c>
      <c r="AN14" s="53">
        <f t="shared" si="22"/>
        <v>1</v>
      </c>
      <c r="AO14" s="33">
        <f t="shared" si="23"/>
        <v>119</v>
      </c>
      <c r="AP14" s="63">
        <f t="shared" si="24"/>
        <v>53</v>
      </c>
      <c r="AQ14" s="33">
        <f t="shared" si="25"/>
        <v>119</v>
      </c>
      <c r="AR14" s="33">
        <f t="shared" si="26"/>
        <v>21</v>
      </c>
      <c r="AS14" s="33">
        <f t="shared" si="27"/>
        <v>140</v>
      </c>
      <c r="AT14" s="64">
        <f t="shared" si="28"/>
        <v>193</v>
      </c>
      <c r="AU14" s="53">
        <f t="shared" si="29"/>
        <v>5157.1873578388813</v>
      </c>
      <c r="AV14" s="63">
        <f t="shared" si="30"/>
        <v>17</v>
      </c>
      <c r="AW14" s="33">
        <f t="shared" si="31"/>
        <v>72</v>
      </c>
      <c r="AX14" s="33">
        <f t="shared" si="32"/>
        <v>-8</v>
      </c>
      <c r="AY14" s="33">
        <f t="shared" si="33"/>
        <v>64</v>
      </c>
      <c r="AZ14" s="64">
        <f t="shared" si="34"/>
        <v>81</v>
      </c>
      <c r="BA14" s="53">
        <f t="shared" si="35"/>
        <v>0.52731601928836302</v>
      </c>
      <c r="BB14" s="53" t="s">
        <v>28</v>
      </c>
      <c r="BC14" s="53">
        <v>2118.37451171875</v>
      </c>
      <c r="BD14" s="53">
        <v>0.52731601928836302</v>
      </c>
      <c r="BE14" s="53">
        <v>36</v>
      </c>
      <c r="BF14" s="53">
        <v>47</v>
      </c>
      <c r="BG14" s="53">
        <v>29</v>
      </c>
      <c r="BH14" s="53">
        <v>112</v>
      </c>
    </row>
    <row r="15" spans="1:60" x14ac:dyDescent="0.25">
      <c r="A15" s="83" t="s">
        <v>237</v>
      </c>
      <c r="B15" s="33">
        <v>2459410238079.7642</v>
      </c>
      <c r="C15" s="53">
        <f t="shared" si="0"/>
        <v>2459.410238079764</v>
      </c>
      <c r="D15" s="53">
        <f t="shared" si="1"/>
        <v>2605.6622958021212</v>
      </c>
      <c r="E15">
        <v>105.94663124752</v>
      </c>
      <c r="F15" s="58">
        <v>56942108</v>
      </c>
      <c r="G15" s="57">
        <f t="shared" si="36"/>
        <v>56.942107999999998</v>
      </c>
      <c r="H15" s="57">
        <f t="shared" si="37"/>
        <v>43.19141535960987</v>
      </c>
      <c r="I15" s="82">
        <v>10.83</v>
      </c>
      <c r="J15" s="53">
        <v>10.83</v>
      </c>
      <c r="K15" s="53">
        <f t="shared" si="38"/>
        <v>3.5778117927839537</v>
      </c>
      <c r="L15" s="53">
        <f t="shared" si="39"/>
        <v>0</v>
      </c>
      <c r="M15" s="88">
        <v>182</v>
      </c>
      <c r="N15" s="53">
        <v>1.1499999999999999</v>
      </c>
      <c r="O15" s="33">
        <f t="shared" si="2"/>
        <v>104.64999999999999</v>
      </c>
      <c r="P15" s="53">
        <f t="shared" si="3"/>
        <v>0.58017030156846805</v>
      </c>
      <c r="Q15" s="53">
        <f t="shared" si="4"/>
        <v>-3.3049497385886487E-2</v>
      </c>
      <c r="R15" s="53">
        <v>0.57199999999999995</v>
      </c>
      <c r="S15" s="53">
        <f t="shared" si="5"/>
        <v>33.036119970304277</v>
      </c>
      <c r="T15" s="53">
        <f t="shared" si="6"/>
        <v>0.4213800323158568</v>
      </c>
      <c r="U15" s="53">
        <f t="shared" si="7"/>
        <v>0.4213800323158568</v>
      </c>
      <c r="V15" s="53">
        <f t="shared" si="8"/>
        <v>1</v>
      </c>
      <c r="W15" s="53">
        <f t="shared" si="9"/>
        <v>1.2755130829365847E-2</v>
      </c>
      <c r="X15" s="53">
        <f t="shared" si="10"/>
        <v>32.614739937988418</v>
      </c>
      <c r="Y15" s="53">
        <f t="shared" si="40"/>
        <v>1.4443007490026076</v>
      </c>
      <c r="Z15" s="53">
        <f t="shared" si="11"/>
        <v>83.409880642243948</v>
      </c>
      <c r="AA15" s="53">
        <v>1.74105950432123</v>
      </c>
      <c r="AB15" s="53">
        <f t="shared" si="12"/>
        <v>42.819795700337117</v>
      </c>
      <c r="AC15">
        <v>0.1086</v>
      </c>
      <c r="AD15" s="33">
        <f t="shared" si="13"/>
        <v>12</v>
      </c>
      <c r="AE15" s="53">
        <f t="shared" si="14"/>
        <v>0.30000000000000004</v>
      </c>
      <c r="AF15" s="53">
        <f t="shared" si="15"/>
        <v>27.292627396201855</v>
      </c>
      <c r="AG15">
        <v>62.981000000000002</v>
      </c>
      <c r="AH15">
        <f t="shared" si="16"/>
        <v>17.189169660401891</v>
      </c>
      <c r="AI15">
        <f t="shared" si="17"/>
        <v>0.67375869566356972</v>
      </c>
      <c r="AJ15">
        <f t="shared" si="18"/>
        <v>1</v>
      </c>
      <c r="AK15" s="33">
        <f t="shared" si="19"/>
        <v>26</v>
      </c>
      <c r="AL15" s="53">
        <f t="shared" si="20"/>
        <v>10.103457735799964</v>
      </c>
      <c r="AM15" s="53">
        <f t="shared" si="21"/>
        <v>0.38500496895061126</v>
      </c>
      <c r="AN15" s="53">
        <f t="shared" si="22"/>
        <v>1</v>
      </c>
      <c r="AO15" s="33">
        <f t="shared" si="23"/>
        <v>26</v>
      </c>
      <c r="AP15" s="84">
        <f t="shared" si="24"/>
        <v>12</v>
      </c>
      <c r="AQ15" s="85">
        <f t="shared" si="25"/>
        <v>26</v>
      </c>
      <c r="AR15" s="85">
        <f t="shared" si="26"/>
        <v>26</v>
      </c>
      <c r="AS15" s="85">
        <f t="shared" si="27"/>
        <v>52</v>
      </c>
      <c r="AT15" s="86">
        <f t="shared" si="28"/>
        <v>64</v>
      </c>
      <c r="AU15" s="53">
        <f t="shared" si="29"/>
        <v>2020.059880642244</v>
      </c>
      <c r="AV15" s="63">
        <f t="shared" si="30"/>
        <v>-7</v>
      </c>
      <c r="AW15" s="33">
        <f t="shared" si="31"/>
        <v>-8</v>
      </c>
      <c r="AX15" s="33">
        <f t="shared" si="32"/>
        <v>-8</v>
      </c>
      <c r="AY15" s="33">
        <f t="shared" si="33"/>
        <v>-16</v>
      </c>
      <c r="AZ15" s="64">
        <f t="shared" si="34"/>
        <v>-23</v>
      </c>
      <c r="BA15" s="53">
        <f t="shared" si="35"/>
        <v>1.2174937295907466</v>
      </c>
      <c r="BB15" s="53" t="s">
        <v>237</v>
      </c>
      <c r="BC15" s="53">
        <v>89946.25</v>
      </c>
      <c r="BD15" s="53">
        <v>1.2174937295907466</v>
      </c>
      <c r="BE15" s="53">
        <v>19</v>
      </c>
      <c r="BF15" s="53">
        <v>34</v>
      </c>
      <c r="BG15" s="53">
        <v>34</v>
      </c>
      <c r="BH15" s="53">
        <v>87</v>
      </c>
    </row>
    <row r="16" spans="1:60" x14ac:dyDescent="0.25">
      <c r="A16" s="83" t="s">
        <v>183</v>
      </c>
      <c r="B16" s="33">
        <v>2427923076608.0107</v>
      </c>
      <c r="C16" s="53">
        <f t="shared" si="0"/>
        <v>2427.9230766080109</v>
      </c>
      <c r="D16" s="53">
        <f t="shared" si="1"/>
        <v>1179.4906251095081</v>
      </c>
      <c r="E16">
        <v>48.580230423006</v>
      </c>
      <c r="F16" s="58">
        <v>60921384</v>
      </c>
      <c r="G16" s="57">
        <f t="shared" si="36"/>
        <v>60.921384000000003</v>
      </c>
      <c r="H16" s="57">
        <f t="shared" si="37"/>
        <v>39.853380162998441</v>
      </c>
      <c r="I16" s="82">
        <v>10.220000000000001</v>
      </c>
      <c r="J16" s="53">
        <v>10.220000000000001</v>
      </c>
      <c r="K16" s="53">
        <f t="shared" si="38"/>
        <v>3.6371760749983935</v>
      </c>
      <c r="L16" s="53">
        <f t="shared" si="39"/>
        <v>0</v>
      </c>
      <c r="M16" s="88">
        <v>246</v>
      </c>
      <c r="N16" s="53">
        <v>1.004</v>
      </c>
      <c r="O16" s="33">
        <f t="shared" si="2"/>
        <v>123.492</v>
      </c>
      <c r="P16" s="53">
        <f t="shared" si="3"/>
        <v>0.58417594380440174</v>
      </c>
      <c r="Q16" s="53">
        <f t="shared" si="4"/>
        <v>-2.6373426992663623E-2</v>
      </c>
      <c r="R16" s="53">
        <v>0.57199999999999995</v>
      </c>
      <c r="S16" s="53">
        <f t="shared" si="5"/>
        <v>35.588806996070382</v>
      </c>
      <c r="T16" s="53">
        <f t="shared" si="6"/>
        <v>0.61726257344765145</v>
      </c>
      <c r="U16" s="53">
        <f t="shared" si="7"/>
        <v>0.61726257344765145</v>
      </c>
      <c r="V16" s="53">
        <f t="shared" si="8"/>
        <v>1</v>
      </c>
      <c r="W16" s="53">
        <f t="shared" si="9"/>
        <v>1.7344289554741408E-2</v>
      </c>
      <c r="X16" s="53">
        <f t="shared" si="10"/>
        <v>34.971544422622728</v>
      </c>
      <c r="Y16" s="53">
        <f t="shared" si="40"/>
        <v>1.6766088109022819</v>
      </c>
      <c r="Z16" s="53">
        <f t="shared" si="11"/>
        <v>89.34275358027736</v>
      </c>
      <c r="AA16" s="53">
        <v>2.0850182448033299</v>
      </c>
      <c r="AB16" s="53">
        <f t="shared" si="12"/>
        <v>50.622639117067358</v>
      </c>
      <c r="AC16">
        <v>1.3826000000000001</v>
      </c>
      <c r="AD16" s="33">
        <f t="shared" si="13"/>
        <v>16</v>
      </c>
      <c r="AE16" s="53">
        <f t="shared" si="14"/>
        <v>0.4</v>
      </c>
      <c r="AF16" s="53">
        <f t="shared" si="15"/>
        <v>29.257759536722055</v>
      </c>
      <c r="AG16">
        <v>69.583320000000001</v>
      </c>
      <c r="AH16">
        <f t="shared" si="16"/>
        <v>20.358520443267828</v>
      </c>
      <c r="AI16">
        <f t="shared" si="17"/>
        <v>0.67742383186244159</v>
      </c>
      <c r="AJ16">
        <f t="shared" si="18"/>
        <v>1</v>
      </c>
      <c r="AK16" s="33">
        <f t="shared" si="19"/>
        <v>31</v>
      </c>
      <c r="AL16" s="53">
        <f t="shared" si="20"/>
        <v>8.8992390934542271</v>
      </c>
      <c r="AM16" s="53">
        <f t="shared" si="21"/>
        <v>0.38709933249282374</v>
      </c>
      <c r="AN16" s="53">
        <f t="shared" si="22"/>
        <v>1</v>
      </c>
      <c r="AO16" s="33">
        <f t="shared" si="23"/>
        <v>23</v>
      </c>
      <c r="AP16" s="84">
        <f t="shared" si="24"/>
        <v>16</v>
      </c>
      <c r="AQ16" s="85">
        <f t="shared" si="25"/>
        <v>23</v>
      </c>
      <c r="AR16" s="85">
        <f t="shared" si="26"/>
        <v>31</v>
      </c>
      <c r="AS16" s="85">
        <f t="shared" si="27"/>
        <v>54</v>
      </c>
      <c r="AT16" s="86">
        <f t="shared" si="28"/>
        <v>70</v>
      </c>
      <c r="AU16" s="53">
        <f t="shared" si="29"/>
        <v>2238.8347535802773</v>
      </c>
      <c r="AV16" s="63">
        <f t="shared" si="30"/>
        <v>-7</v>
      </c>
      <c r="AW16" s="33">
        <f t="shared" si="31"/>
        <v>-5</v>
      </c>
      <c r="AX16" s="33">
        <f t="shared" si="32"/>
        <v>-4</v>
      </c>
      <c r="AY16" s="33">
        <f t="shared" si="33"/>
        <v>-9</v>
      </c>
      <c r="AZ16" s="64">
        <f t="shared" si="34"/>
        <v>-16</v>
      </c>
      <c r="BA16" s="53">
        <f t="shared" si="35"/>
        <v>1.0844583651050392</v>
      </c>
      <c r="BB16" s="53" t="s">
        <v>183</v>
      </c>
      <c r="BC16" s="53">
        <v>91234.9609375</v>
      </c>
      <c r="BD16" s="53">
        <v>1.0844583651050392</v>
      </c>
      <c r="BE16" s="53">
        <v>23</v>
      </c>
      <c r="BF16" s="53">
        <v>28</v>
      </c>
      <c r="BG16" s="53">
        <v>35</v>
      </c>
      <c r="BH16" s="53">
        <v>86</v>
      </c>
    </row>
    <row r="17" spans="1:60" x14ac:dyDescent="0.25">
      <c r="A17" s="83" t="s">
        <v>447</v>
      </c>
      <c r="B17" s="33">
        <v>2244698116398.293</v>
      </c>
      <c r="C17" s="53">
        <f t="shared" si="0"/>
        <v>2244.6981163982928</v>
      </c>
      <c r="D17" s="53">
        <f t="shared" si="1"/>
        <v>839.70509027735329</v>
      </c>
      <c r="E17">
        <v>37.408375056895999</v>
      </c>
      <c r="F17" s="58">
        <v>58892514</v>
      </c>
      <c r="G17" s="57">
        <f t="shared" si="36"/>
        <v>58.892513999999998</v>
      </c>
      <c r="H17" s="57">
        <f t="shared" si="37"/>
        <v>38.115168871858529</v>
      </c>
      <c r="I17" s="82">
        <v>5.56</v>
      </c>
      <c r="J17" s="53">
        <v>5.56</v>
      </c>
      <c r="K17" s="53">
        <f t="shared" si="38"/>
        <v>1.9196695696227055</v>
      </c>
      <c r="L17" s="53">
        <f t="shared" si="39"/>
        <v>0</v>
      </c>
      <c r="M17" s="88">
        <v>295</v>
      </c>
      <c r="N17" s="53">
        <v>1.0640000000000001</v>
      </c>
      <c r="O17" s="33">
        <f t="shared" si="2"/>
        <v>156.94</v>
      </c>
      <c r="P17" s="53">
        <f t="shared" si="3"/>
        <v>0.58626179735376971</v>
      </c>
      <c r="Q17" s="53">
        <f t="shared" si="4"/>
        <v>-2.2897004410383795E-2</v>
      </c>
      <c r="R17" s="53">
        <v>0.57199999999999995</v>
      </c>
      <c r="S17" s="53">
        <f t="shared" si="5"/>
        <v>34.526431108322043</v>
      </c>
      <c r="T17" s="53">
        <f t="shared" si="6"/>
        <v>0.77397007210377744</v>
      </c>
      <c r="U17" s="53">
        <f t="shared" si="7"/>
        <v>0.77397007210377744</v>
      </c>
      <c r="V17" s="53">
        <f t="shared" si="8"/>
        <v>1</v>
      </c>
      <c r="W17" s="53">
        <f t="shared" si="9"/>
        <v>2.241674124022695E-2</v>
      </c>
      <c r="X17" s="53">
        <f t="shared" si="10"/>
        <v>33.752461036218264</v>
      </c>
      <c r="Y17" s="53">
        <f t="shared" si="40"/>
        <v>1.6909025573331626</v>
      </c>
      <c r="Z17" s="53">
        <f t="shared" si="11"/>
        <v>86.174516746566226</v>
      </c>
      <c r="AA17" s="53">
        <v>2.1389996337235098</v>
      </c>
      <c r="AB17" s="53">
        <f t="shared" si="12"/>
        <v>48.014084487958009</v>
      </c>
      <c r="AC17">
        <v>0.86099999999999999</v>
      </c>
      <c r="AD17" s="33">
        <f t="shared" si="13"/>
        <v>17</v>
      </c>
      <c r="AE17" s="53">
        <f t="shared" si="14"/>
        <v>0.42500000000000004</v>
      </c>
      <c r="AF17" s="53">
        <f t="shared" si="15"/>
        <v>29.716888909262398</v>
      </c>
      <c r="AG17">
        <v>73.298159999999996</v>
      </c>
      <c r="AH17">
        <f t="shared" si="16"/>
        <v>21.781932779733406</v>
      </c>
      <c r="AI17">
        <f t="shared" si="17"/>
        <v>0.67958655716190308</v>
      </c>
      <c r="AJ17">
        <f t="shared" si="18"/>
        <v>1</v>
      </c>
      <c r="AK17" s="33">
        <f t="shared" si="19"/>
        <v>33</v>
      </c>
      <c r="AL17" s="53">
        <f t="shared" si="20"/>
        <v>7.9349561295289917</v>
      </c>
      <c r="AM17" s="53">
        <f t="shared" si="21"/>
        <v>0.38833517552108743</v>
      </c>
      <c r="AN17" s="53">
        <f t="shared" si="22"/>
        <v>1</v>
      </c>
      <c r="AO17" s="33">
        <f t="shared" si="23"/>
        <v>20</v>
      </c>
      <c r="AP17" s="84">
        <f t="shared" si="24"/>
        <v>17</v>
      </c>
      <c r="AQ17" s="85">
        <f t="shared" si="25"/>
        <v>20</v>
      </c>
      <c r="AR17" s="85">
        <f t="shared" si="26"/>
        <v>33</v>
      </c>
      <c r="AS17" s="85">
        <f t="shared" si="27"/>
        <v>53</v>
      </c>
      <c r="AT17" s="86">
        <f t="shared" si="28"/>
        <v>70</v>
      </c>
      <c r="AU17" s="53">
        <f t="shared" si="29"/>
        <v>2310.1145167465661</v>
      </c>
      <c r="AV17" s="63">
        <f t="shared" si="30"/>
        <v>-5</v>
      </c>
      <c r="AW17" s="33">
        <f t="shared" si="31"/>
        <v>-8</v>
      </c>
      <c r="AX17" s="33">
        <f t="shared" si="32"/>
        <v>2</v>
      </c>
      <c r="AY17" s="33">
        <f t="shared" si="33"/>
        <v>-6</v>
      </c>
      <c r="AZ17" s="64">
        <f t="shared" si="34"/>
        <v>-11</v>
      </c>
      <c r="BA17" s="53">
        <f t="shared" si="35"/>
        <v>0.97168261578633686</v>
      </c>
      <c r="BB17" s="53" t="s">
        <v>447</v>
      </c>
      <c r="BC17" s="53">
        <v>76441.0859375</v>
      </c>
      <c r="BD17" s="53">
        <v>0.97168261578633686</v>
      </c>
      <c r="BE17" s="53">
        <v>22</v>
      </c>
      <c r="BF17" s="53">
        <v>28</v>
      </c>
      <c r="BG17" s="53">
        <v>31</v>
      </c>
      <c r="BH17" s="53">
        <v>81</v>
      </c>
    </row>
    <row r="18" spans="1:60" x14ac:dyDescent="0.25">
      <c r="A18" s="83" t="s">
        <v>364</v>
      </c>
      <c r="B18" s="33">
        <v>2142459547755.9143</v>
      </c>
      <c r="C18" s="53">
        <f t="shared" si="0"/>
        <v>2142.4595477559142</v>
      </c>
      <c r="D18" s="53">
        <f t="shared" si="1"/>
        <v>1259.7662140804775</v>
      </c>
      <c r="E18">
        <v>58.8</v>
      </c>
      <c r="F18" s="58">
        <v>146596869</v>
      </c>
      <c r="G18" s="57">
        <f t="shared" si="36"/>
        <v>146.596869</v>
      </c>
      <c r="H18" s="57">
        <f t="shared" si="37"/>
        <v>14.614633739250694</v>
      </c>
      <c r="I18" s="82">
        <v>15</v>
      </c>
      <c r="J18" s="53">
        <v>10.58</v>
      </c>
      <c r="K18" s="53">
        <f t="shared" si="38"/>
        <v>20.382327209730846</v>
      </c>
      <c r="L18" s="53">
        <f t="shared" si="39"/>
        <v>8.0780493911239581</v>
      </c>
      <c r="M18" s="88">
        <v>1317</v>
      </c>
      <c r="N18" s="53">
        <v>1.2</v>
      </c>
      <c r="O18" s="33">
        <f t="shared" si="2"/>
        <v>790.19999999999993</v>
      </c>
      <c r="P18" s="53">
        <f t="shared" si="3"/>
        <v>0.60246243951289924</v>
      </c>
      <c r="Q18" s="53">
        <f t="shared" si="4"/>
        <v>4.1040658548320841E-3</v>
      </c>
      <c r="R18" s="53">
        <v>0.56000000000000005</v>
      </c>
      <c r="S18" s="53">
        <f t="shared" si="5"/>
        <v>88.319107322692915</v>
      </c>
      <c r="T18" s="53">
        <f t="shared" si="6"/>
        <v>9.0115156048209251</v>
      </c>
      <c r="U18" s="53">
        <f t="shared" si="7"/>
        <v>9.0115156048209251</v>
      </c>
      <c r="V18" s="53">
        <f t="shared" si="8"/>
        <v>1</v>
      </c>
      <c r="W18" s="53">
        <f t="shared" si="9"/>
        <v>0.1020335902161625</v>
      </c>
      <c r="X18" s="53">
        <f t="shared" si="10"/>
        <v>79.307591717871986</v>
      </c>
      <c r="Y18" s="53">
        <f t="shared" si="40"/>
        <v>10.123308635435693</v>
      </c>
      <c r="Z18" s="53">
        <f t="shared" si="11"/>
        <v>197.82120405527482</v>
      </c>
      <c r="AA18" s="53">
        <v>3.3070298366754098</v>
      </c>
      <c r="AB18" s="53">
        <f t="shared" si="12"/>
        <v>70.851776482989123</v>
      </c>
      <c r="AC18">
        <v>2.8877999999999999</v>
      </c>
      <c r="AD18" s="33">
        <f t="shared" si="13"/>
        <v>43</v>
      </c>
      <c r="AE18" s="53">
        <f t="shared" si="14"/>
        <v>1.075</v>
      </c>
      <c r="AF18" s="53">
        <f t="shared" si="15"/>
        <v>47.726955872705446</v>
      </c>
      <c r="AG18">
        <v>56.266330000000004</v>
      </c>
      <c r="AH18">
        <f t="shared" si="16"/>
        <v>26.854206490290832</v>
      </c>
      <c r="AI18">
        <f t="shared" si="17"/>
        <v>0.75932243350881967</v>
      </c>
      <c r="AJ18">
        <f t="shared" si="18"/>
        <v>1</v>
      </c>
      <c r="AK18" s="33">
        <f t="shared" si="19"/>
        <v>35</v>
      </c>
      <c r="AL18" s="53">
        <f t="shared" si="20"/>
        <v>20.872749382414614</v>
      </c>
      <c r="AM18" s="53">
        <f t="shared" si="21"/>
        <v>0.43389853343361123</v>
      </c>
      <c r="AN18" s="53">
        <f t="shared" si="22"/>
        <v>1</v>
      </c>
      <c r="AO18" s="33">
        <f t="shared" si="23"/>
        <v>49</v>
      </c>
      <c r="AP18" s="84">
        <f t="shared" si="24"/>
        <v>43</v>
      </c>
      <c r="AQ18" s="85">
        <f t="shared" si="25"/>
        <v>49</v>
      </c>
      <c r="AR18" s="85">
        <f t="shared" si="26"/>
        <v>35</v>
      </c>
      <c r="AS18" s="85">
        <f t="shared" si="27"/>
        <v>84</v>
      </c>
      <c r="AT18" s="86">
        <f t="shared" si="28"/>
        <v>127</v>
      </c>
      <c r="AU18" s="53">
        <f t="shared" si="29"/>
        <v>3761.0212040552747</v>
      </c>
      <c r="AV18" s="63">
        <f t="shared" si="30"/>
        <v>11</v>
      </c>
      <c r="AW18" s="33">
        <f t="shared" si="31"/>
        <v>11</v>
      </c>
      <c r="AX18" s="33">
        <f t="shared" si="32"/>
        <v>13</v>
      </c>
      <c r="AY18" s="33">
        <f t="shared" si="33"/>
        <v>24</v>
      </c>
      <c r="AZ18" s="64">
        <f t="shared" si="34"/>
        <v>35</v>
      </c>
      <c r="BA18" s="53">
        <f t="shared" si="35"/>
        <v>0.56964835652769885</v>
      </c>
      <c r="BB18" s="53" t="s">
        <v>364</v>
      </c>
      <c r="BC18" s="53">
        <v>14669.01953125</v>
      </c>
      <c r="BD18" s="53">
        <v>0.56995143987073138</v>
      </c>
      <c r="BE18" s="53">
        <v>32</v>
      </c>
      <c r="BF18" s="53">
        <v>38</v>
      </c>
      <c r="BG18" s="53">
        <v>22</v>
      </c>
      <c r="BH18" s="53">
        <v>92</v>
      </c>
    </row>
    <row r="19" spans="1:60" x14ac:dyDescent="0.25">
      <c r="A19" s="53" t="s">
        <v>18</v>
      </c>
      <c r="B19" s="33">
        <v>2027068628277.9006</v>
      </c>
      <c r="C19" s="53">
        <f t="shared" si="0"/>
        <v>2027.0686282779006</v>
      </c>
      <c r="D19" s="53">
        <f t="shared" si="1"/>
        <v>1269.8708469749795</v>
      </c>
      <c r="E19">
        <v>62.645676089112001</v>
      </c>
      <c r="F19" s="58">
        <v>175873720</v>
      </c>
      <c r="G19" s="57">
        <f t="shared" si="36"/>
        <v>175.87371999999999</v>
      </c>
      <c r="H19" s="57">
        <f t="shared" si="37"/>
        <v>11.525705081338478</v>
      </c>
      <c r="I19" s="82">
        <v>20</v>
      </c>
      <c r="J19" s="53">
        <v>10.53</v>
      </c>
      <c r="K19" s="53">
        <f t="shared" si="38"/>
        <v>35.90896984381871</v>
      </c>
      <c r="L19" s="53">
        <f t="shared" si="39"/>
        <v>12.711442377992284</v>
      </c>
      <c r="M19" s="88">
        <v>351</v>
      </c>
      <c r="N19" s="53">
        <v>1</v>
      </c>
      <c r="O19" s="33">
        <f t="shared" si="2"/>
        <v>175.5</v>
      </c>
      <c r="P19" s="53">
        <f t="shared" si="3"/>
        <v>0.6241691539023938</v>
      </c>
      <c r="Q19" s="53">
        <f t="shared" si="4"/>
        <v>4.028192317065632E-2</v>
      </c>
      <c r="R19" s="53">
        <v>0.57799999999999996</v>
      </c>
      <c r="S19" s="53">
        <f t="shared" si="5"/>
        <v>109.77495100606652</v>
      </c>
      <c r="T19" s="53">
        <f t="shared" si="6"/>
        <v>3.0453668345922877</v>
      </c>
      <c r="U19" s="53">
        <f t="shared" si="7"/>
        <v>3.0453668345922877</v>
      </c>
      <c r="V19" s="53">
        <f t="shared" si="8"/>
        <v>1</v>
      </c>
      <c r="W19" s="53">
        <f t="shared" si="9"/>
        <v>2.774191021432559E-2</v>
      </c>
      <c r="X19" s="53">
        <f t="shared" si="10"/>
        <v>106.72958417147423</v>
      </c>
      <c r="Y19" s="53">
        <f t="shared" si="40"/>
        <v>17.097853142678193</v>
      </c>
      <c r="Z19" s="53">
        <f t="shared" si="11"/>
        <v>263.49447458224859</v>
      </c>
      <c r="AA19" s="53">
        <v>1.73072614713627</v>
      </c>
      <c r="AB19" s="53">
        <f t="shared" si="12"/>
        <v>35.08300677000215</v>
      </c>
      <c r="AC19">
        <v>-0.21629999999999999</v>
      </c>
      <c r="AD19" s="33">
        <f t="shared" si="13"/>
        <v>21</v>
      </c>
      <c r="AE19" s="53">
        <f t="shared" si="14"/>
        <v>0.52500000000000002</v>
      </c>
      <c r="AF19" s="53">
        <f t="shared" si="15"/>
        <v>53.197761184977331</v>
      </c>
      <c r="AG19">
        <v>61.438699999999997</v>
      </c>
      <c r="AH19">
        <f t="shared" si="16"/>
        <v>32.684012901154667</v>
      </c>
      <c r="AI19">
        <f t="shared" si="17"/>
        <v>0.79398129109343085</v>
      </c>
      <c r="AJ19">
        <f t="shared" si="18"/>
        <v>1</v>
      </c>
      <c r="AK19" s="33">
        <f t="shared" si="19"/>
        <v>41</v>
      </c>
      <c r="AL19" s="53">
        <f t="shared" si="20"/>
        <v>20.513748283822665</v>
      </c>
      <c r="AM19" s="53">
        <f t="shared" si="21"/>
        <v>0.45370359491053192</v>
      </c>
      <c r="AN19" s="53">
        <f t="shared" si="22"/>
        <v>1</v>
      </c>
      <c r="AO19" s="33">
        <f t="shared" si="23"/>
        <v>46</v>
      </c>
      <c r="AP19" s="63">
        <f t="shared" si="24"/>
        <v>21</v>
      </c>
      <c r="AQ19" s="33">
        <f t="shared" si="25"/>
        <v>46</v>
      </c>
      <c r="AR19" s="33">
        <f t="shared" si="26"/>
        <v>41</v>
      </c>
      <c r="AS19" s="33">
        <f t="shared" si="27"/>
        <v>87</v>
      </c>
      <c r="AT19" s="64">
        <f t="shared" si="28"/>
        <v>108</v>
      </c>
      <c r="AU19" s="53">
        <f t="shared" si="29"/>
        <v>3429.9944745822486</v>
      </c>
      <c r="AV19" s="63">
        <f t="shared" si="30"/>
        <v>5</v>
      </c>
      <c r="AW19" s="33">
        <f t="shared" si="31"/>
        <v>18</v>
      </c>
      <c r="AX19" s="33">
        <f t="shared" si="32"/>
        <v>13</v>
      </c>
      <c r="AY19" s="33">
        <f t="shared" si="33"/>
        <v>31</v>
      </c>
      <c r="AZ19" s="64">
        <f t="shared" si="34"/>
        <v>36</v>
      </c>
      <c r="BA19" s="53">
        <f t="shared" si="35"/>
        <v>0.59098305938955908</v>
      </c>
      <c r="BB19" s="53" t="s">
        <v>18</v>
      </c>
      <c r="BC19" s="53">
        <v>19551.2265625</v>
      </c>
      <c r="BD19" s="53">
        <v>0.59098305938955908</v>
      </c>
      <c r="BE19" s="53">
        <v>16</v>
      </c>
      <c r="BF19" s="53">
        <v>28</v>
      </c>
      <c r="BG19" s="53">
        <v>28</v>
      </c>
      <c r="BH19" s="53">
        <v>72</v>
      </c>
    </row>
    <row r="20" spans="1:60" x14ac:dyDescent="0.25">
      <c r="A20" s="83" t="s">
        <v>298</v>
      </c>
      <c r="B20" s="33">
        <v>1761878008669.9336</v>
      </c>
      <c r="C20" s="53">
        <f t="shared" si="0"/>
        <v>1761.8780086699337</v>
      </c>
      <c r="D20" s="53">
        <f t="shared" si="1"/>
        <v>335.98121323733358</v>
      </c>
      <c r="E20">
        <v>19.069493550859999</v>
      </c>
      <c r="F20" s="58">
        <v>97873442</v>
      </c>
      <c r="G20" s="57">
        <f t="shared" si="36"/>
        <v>97.873441999999997</v>
      </c>
      <c r="H20" s="57">
        <f t="shared" si="37"/>
        <v>18.00159443324711</v>
      </c>
      <c r="I20" s="82">
        <v>10</v>
      </c>
      <c r="J20" s="53">
        <v>2.65</v>
      </c>
      <c r="K20" s="53">
        <f t="shared" si="38"/>
        <v>7.7650002116002552</v>
      </c>
      <c r="L20" s="53">
        <f t="shared" si="39"/>
        <v>2.9976083501293349</v>
      </c>
      <c r="M20" s="88">
        <v>197</v>
      </c>
      <c r="N20" s="53">
        <v>1.0900000000000001</v>
      </c>
      <c r="O20" s="33">
        <f t="shared" si="2"/>
        <v>107.36500000000001</v>
      </c>
      <c r="P20" s="53">
        <f t="shared" si="3"/>
        <v>0.61039808668010342</v>
      </c>
      <c r="Q20" s="53">
        <f t="shared" si="4"/>
        <v>1.7330144466839031E-2</v>
      </c>
      <c r="R20" s="53">
        <v>0.57199999999999995</v>
      </c>
      <c r="S20" s="53">
        <f t="shared" si="5"/>
        <v>59.741761733596071</v>
      </c>
      <c r="T20" s="53">
        <f t="shared" si="6"/>
        <v>1.0943475075527815</v>
      </c>
      <c r="U20" s="53">
        <f t="shared" si="7"/>
        <v>1.0943475075527815</v>
      </c>
      <c r="V20" s="53">
        <f t="shared" si="8"/>
        <v>1</v>
      </c>
      <c r="W20" s="53">
        <f t="shared" si="9"/>
        <v>1.8317965118483773E-2</v>
      </c>
      <c r="X20" s="53">
        <f t="shared" si="10"/>
        <v>58.647414226043288</v>
      </c>
      <c r="Y20" s="53">
        <f t="shared" si="40"/>
        <v>6.1213235612365766</v>
      </c>
      <c r="Z20" s="53">
        <f t="shared" si="11"/>
        <v>147.33934555320144</v>
      </c>
      <c r="AA20" s="53">
        <v>0.44604782044975905</v>
      </c>
      <c r="AB20" s="53">
        <f t="shared" si="12"/>
        <v>7.8588184566558557</v>
      </c>
      <c r="AC20">
        <v>-0.13469999999999999</v>
      </c>
      <c r="AD20" s="33">
        <f t="shared" si="13"/>
        <v>4</v>
      </c>
      <c r="AE20" s="53">
        <f t="shared" si="14"/>
        <v>0.1</v>
      </c>
      <c r="AF20" s="53">
        <f t="shared" si="15"/>
        <v>44.661090453206455</v>
      </c>
      <c r="AG20">
        <v>55.529310000000002</v>
      </c>
      <c r="AH20">
        <f t="shared" si="16"/>
        <v>24.799995367141417</v>
      </c>
      <c r="AI20">
        <f t="shared" si="17"/>
        <v>0.73499069996318567</v>
      </c>
      <c r="AJ20">
        <f t="shared" si="18"/>
        <v>1</v>
      </c>
      <c r="AK20" s="33">
        <f t="shared" si="19"/>
        <v>33</v>
      </c>
      <c r="AL20" s="53">
        <f t="shared" si="20"/>
        <v>19.861095086065038</v>
      </c>
      <c r="AM20" s="53">
        <f t="shared" si="21"/>
        <v>0.41999468569324894</v>
      </c>
      <c r="AN20" s="53">
        <f t="shared" si="22"/>
        <v>1</v>
      </c>
      <c r="AO20" s="33">
        <f t="shared" si="23"/>
        <v>48</v>
      </c>
      <c r="AP20" s="84">
        <f t="shared" si="24"/>
        <v>4</v>
      </c>
      <c r="AQ20" s="85">
        <f t="shared" si="25"/>
        <v>48</v>
      </c>
      <c r="AR20" s="85">
        <f t="shared" si="26"/>
        <v>33</v>
      </c>
      <c r="AS20" s="85">
        <f t="shared" si="27"/>
        <v>81</v>
      </c>
      <c r="AT20" s="86">
        <f t="shared" si="28"/>
        <v>85</v>
      </c>
      <c r="AU20" s="53">
        <f t="shared" si="29"/>
        <v>2868.7043455532012</v>
      </c>
      <c r="AV20" s="63">
        <f t="shared" si="30"/>
        <v>0</v>
      </c>
      <c r="AW20" s="33">
        <f t="shared" si="31"/>
        <v>13</v>
      </c>
      <c r="AX20" s="33">
        <f t="shared" si="32"/>
        <v>10</v>
      </c>
      <c r="AY20" s="33">
        <f t="shared" si="33"/>
        <v>23</v>
      </c>
      <c r="AZ20" s="64">
        <f t="shared" si="34"/>
        <v>23</v>
      </c>
      <c r="BA20" s="53">
        <f t="shared" si="35"/>
        <v>0.61417204299949324</v>
      </c>
      <c r="BB20" s="53" t="s">
        <v>298</v>
      </c>
      <c r="BC20" s="53">
        <v>24344.54296875</v>
      </c>
      <c r="BD20" s="53">
        <v>0.61417204299949324</v>
      </c>
      <c r="BE20" s="53">
        <v>4</v>
      </c>
      <c r="BF20" s="53">
        <v>35</v>
      </c>
      <c r="BG20" s="53">
        <v>23</v>
      </c>
      <c r="BH20" s="53">
        <v>62</v>
      </c>
    </row>
    <row r="21" spans="1:60" x14ac:dyDescent="0.25">
      <c r="A21" s="83" t="s">
        <v>398</v>
      </c>
      <c r="B21" s="33">
        <v>1414544783692.3816</v>
      </c>
      <c r="C21" s="53">
        <f t="shared" si="0"/>
        <v>1414.5447836923815</v>
      </c>
      <c r="D21" s="53">
        <f t="shared" si="1"/>
        <v>687.37750575198368</v>
      </c>
      <c r="E21">
        <v>48.593548516557</v>
      </c>
      <c r="F21" s="58">
        <v>40567864</v>
      </c>
      <c r="G21" s="57">
        <f t="shared" si="36"/>
        <v>40.567864</v>
      </c>
      <c r="H21" s="57">
        <f t="shared" si="37"/>
        <v>34.868603969200386</v>
      </c>
      <c r="I21" s="82">
        <v>13.79</v>
      </c>
      <c r="J21" s="53">
        <v>13.79</v>
      </c>
      <c r="K21" s="53">
        <f t="shared" si="38"/>
        <v>3.2847411414769847</v>
      </c>
      <c r="L21" s="53">
        <f t="shared" si="39"/>
        <v>0</v>
      </c>
      <c r="M21" s="88">
        <v>222</v>
      </c>
      <c r="N21" s="53">
        <v>1</v>
      </c>
      <c r="O21" s="33">
        <f t="shared" si="2"/>
        <v>111</v>
      </c>
      <c r="P21" s="53">
        <f t="shared" si="3"/>
        <v>0.5871576752369595</v>
      </c>
      <c r="Q21" s="53">
        <f t="shared" si="4"/>
        <v>-2.1403874605067513E-2</v>
      </c>
      <c r="R21" s="53">
        <v>0.56899999999999995</v>
      </c>
      <c r="S21" s="53">
        <f t="shared" si="5"/>
        <v>23.819732715569142</v>
      </c>
      <c r="T21" s="53">
        <f t="shared" si="6"/>
        <v>0.63667590533906582</v>
      </c>
      <c r="U21" s="53">
        <f t="shared" si="7"/>
        <v>0.63667590533906582</v>
      </c>
      <c r="V21" s="53">
        <f t="shared" si="8"/>
        <v>1</v>
      </c>
      <c r="W21" s="53">
        <f t="shared" si="9"/>
        <v>2.6728927353702813E-2</v>
      </c>
      <c r="X21" s="53">
        <f t="shared" si="10"/>
        <v>23.183056810230077</v>
      </c>
      <c r="Y21" s="53">
        <f t="shared" si="40"/>
        <v>1.2678497810380571</v>
      </c>
      <c r="Z21" s="53">
        <f t="shared" si="11"/>
        <v>59.110521004972476</v>
      </c>
      <c r="AA21" s="53">
        <v>1.7255179883945801</v>
      </c>
      <c r="AB21" s="53">
        <f t="shared" si="12"/>
        <v>24.408224696509247</v>
      </c>
      <c r="AC21">
        <v>-0.1588</v>
      </c>
      <c r="AD21" s="33">
        <f t="shared" si="13"/>
        <v>8</v>
      </c>
      <c r="AE21" s="53">
        <f t="shared" si="14"/>
        <v>0.2</v>
      </c>
      <c r="AF21" s="53">
        <f t="shared" si="15"/>
        <v>18.430465887715037</v>
      </c>
      <c r="AG21">
        <v>62.48536</v>
      </c>
      <c r="AH21">
        <f t="shared" si="16"/>
        <v>11.516342959615937</v>
      </c>
      <c r="AI21">
        <f t="shared" si="17"/>
        <v>0.68420348923832597</v>
      </c>
      <c r="AJ21">
        <f t="shared" si="18"/>
        <v>1</v>
      </c>
      <c r="AK21" s="33">
        <f t="shared" si="19"/>
        <v>17</v>
      </c>
      <c r="AL21" s="53">
        <f t="shared" si="20"/>
        <v>6.9141229280991006</v>
      </c>
      <c r="AM21" s="53">
        <f t="shared" si="21"/>
        <v>0.39097342242190053</v>
      </c>
      <c r="AN21" s="53">
        <f t="shared" si="22"/>
        <v>1</v>
      </c>
      <c r="AO21" s="33">
        <f t="shared" si="23"/>
        <v>18</v>
      </c>
      <c r="AP21" s="84">
        <f t="shared" si="24"/>
        <v>8</v>
      </c>
      <c r="AQ21" s="85">
        <f t="shared" si="25"/>
        <v>18</v>
      </c>
      <c r="AR21" s="85">
        <f t="shared" si="26"/>
        <v>17</v>
      </c>
      <c r="AS21" s="85">
        <f t="shared" si="27"/>
        <v>35</v>
      </c>
      <c r="AT21" s="86">
        <f t="shared" si="28"/>
        <v>43</v>
      </c>
      <c r="AU21" s="53">
        <f t="shared" si="29"/>
        <v>1388.1105210049725</v>
      </c>
      <c r="AV21" s="63">
        <f t="shared" si="30"/>
        <v>-3</v>
      </c>
      <c r="AW21" s="33">
        <f t="shared" si="31"/>
        <v>-4</v>
      </c>
      <c r="AX21" s="33">
        <f t="shared" si="32"/>
        <v>-2</v>
      </c>
      <c r="AY21" s="33">
        <f t="shared" si="33"/>
        <v>-6</v>
      </c>
      <c r="AZ21" s="64">
        <f t="shared" si="34"/>
        <v>-9</v>
      </c>
      <c r="BA21" s="53">
        <f t="shared" si="35"/>
        <v>1.0190433414972397</v>
      </c>
      <c r="BB21" s="53" t="s">
        <v>398</v>
      </c>
      <c r="BC21" s="53">
        <v>69115.5390625</v>
      </c>
      <c r="BD21" s="53">
        <v>1.0190433414972397</v>
      </c>
      <c r="BE21" s="53">
        <v>11</v>
      </c>
      <c r="BF21" s="53">
        <v>22</v>
      </c>
      <c r="BG21" s="53">
        <v>19</v>
      </c>
      <c r="BH21" s="53">
        <v>52</v>
      </c>
    </row>
    <row r="22" spans="1:60" x14ac:dyDescent="0.25">
      <c r="A22" s="53" t="s">
        <v>225</v>
      </c>
      <c r="B22" s="33">
        <v>1203357174106.1865</v>
      </c>
      <c r="C22" s="53">
        <f t="shared" si="0"/>
        <v>1203.3571741061864</v>
      </c>
      <c r="D22" s="53">
        <f t="shared" si="1"/>
        <v>1052.1830072593673</v>
      </c>
      <c r="E22">
        <v>87.437298742237004</v>
      </c>
      <c r="F22" s="58">
        <v>214072421</v>
      </c>
      <c r="G22" s="57">
        <f t="shared" si="36"/>
        <v>214.07242099999999</v>
      </c>
      <c r="H22" s="57">
        <f t="shared" si="37"/>
        <v>5.6212620405978706</v>
      </c>
      <c r="I22" s="82">
        <v>10</v>
      </c>
      <c r="J22" s="53">
        <v>6.08</v>
      </c>
      <c r="K22" s="53">
        <f t="shared" si="38"/>
        <v>42.659301187506344</v>
      </c>
      <c r="L22" s="53">
        <f t="shared" si="39"/>
        <v>21.568106939103195</v>
      </c>
      <c r="M22" s="88">
        <v>544</v>
      </c>
      <c r="N22" s="53">
        <v>1</v>
      </c>
      <c r="O22" s="33">
        <f t="shared" si="2"/>
        <v>272</v>
      </c>
      <c r="P22" s="53">
        <f t="shared" si="3"/>
        <v>0.6312544855512825</v>
      </c>
      <c r="Q22" s="53">
        <f t="shared" si="4"/>
        <v>5.2090809252137521E-2</v>
      </c>
      <c r="R22" s="53">
        <v>0.57799999999999996</v>
      </c>
      <c r="S22" s="53">
        <f t="shared" si="5"/>
        <v>135.13417598907256</v>
      </c>
      <c r="T22" s="53">
        <f t="shared" si="6"/>
        <v>9.6775420905683447</v>
      </c>
      <c r="U22" s="53">
        <f t="shared" si="7"/>
        <v>9.6775420905683447</v>
      </c>
      <c r="V22" s="53">
        <f t="shared" si="8"/>
        <v>1</v>
      </c>
      <c r="W22" s="53">
        <f t="shared" si="9"/>
        <v>7.1614319765792675E-2</v>
      </c>
      <c r="X22" s="53">
        <f t="shared" si="10"/>
        <v>125.45663389850421</v>
      </c>
      <c r="Y22" s="53">
        <f t="shared" si="40"/>
        <v>39.088881510236</v>
      </c>
      <c r="Z22" s="53">
        <f t="shared" si="11"/>
        <v>293.79845112698166</v>
      </c>
      <c r="AA22" s="53">
        <v>0.68448376350043494</v>
      </c>
      <c r="AB22" s="53">
        <f t="shared" si="12"/>
        <v>8.2367844736745059</v>
      </c>
      <c r="AC22">
        <v>-0.17799999999999999</v>
      </c>
      <c r="AD22" s="33">
        <f t="shared" si="13"/>
        <v>6</v>
      </c>
      <c r="AE22" s="53">
        <f t="shared" si="14"/>
        <v>0.15000000000000002</v>
      </c>
      <c r="AF22" s="53">
        <f t="shared" si="15"/>
        <v>43.558451200761859</v>
      </c>
      <c r="AG22">
        <v>37.284950000000002</v>
      </c>
      <c r="AH22">
        <f t="shared" si="16"/>
        <v>16.24074675097846</v>
      </c>
      <c r="AI22">
        <f t="shared" si="17"/>
        <v>0.96622342924952531</v>
      </c>
      <c r="AJ22">
        <f t="shared" si="18"/>
        <v>1</v>
      </c>
      <c r="AK22" s="33">
        <f t="shared" si="19"/>
        <v>16</v>
      </c>
      <c r="AL22" s="53">
        <f t="shared" si="20"/>
        <v>27.317704449783399</v>
      </c>
      <c r="AM22" s="53">
        <f t="shared" si="21"/>
        <v>0.55212767385687156</v>
      </c>
      <c r="AN22" s="53">
        <f t="shared" si="22"/>
        <v>1</v>
      </c>
      <c r="AO22" s="33">
        <f t="shared" si="23"/>
        <v>50</v>
      </c>
      <c r="AP22" s="63">
        <f t="shared" si="24"/>
        <v>6</v>
      </c>
      <c r="AQ22" s="33">
        <f t="shared" si="25"/>
        <v>50</v>
      </c>
      <c r="AR22" s="33">
        <f t="shared" si="26"/>
        <v>16</v>
      </c>
      <c r="AS22" s="33">
        <f t="shared" si="27"/>
        <v>66</v>
      </c>
      <c r="AT22" s="64">
        <f t="shared" si="28"/>
        <v>72</v>
      </c>
      <c r="AU22" s="53">
        <f t="shared" si="29"/>
        <v>2371.7984511269815</v>
      </c>
      <c r="AV22" s="63">
        <f t="shared" si="30"/>
        <v>2</v>
      </c>
      <c r="AW22" s="33">
        <f t="shared" si="31"/>
        <v>15</v>
      </c>
      <c r="AX22" s="33">
        <f t="shared" si="32"/>
        <v>5</v>
      </c>
      <c r="AY22" s="33">
        <f t="shared" si="33"/>
        <v>20</v>
      </c>
      <c r="AZ22" s="64">
        <f t="shared" si="34"/>
        <v>22</v>
      </c>
      <c r="BA22" s="53">
        <f t="shared" si="35"/>
        <v>0.50736063746664495</v>
      </c>
      <c r="BB22" s="53" t="s">
        <v>225</v>
      </c>
      <c r="BC22" s="53">
        <v>4924.2353515625</v>
      </c>
      <c r="BD22" s="53">
        <v>0.50736063746664495</v>
      </c>
      <c r="BE22" s="53">
        <v>4</v>
      </c>
      <c r="BF22" s="53">
        <v>35</v>
      </c>
      <c r="BG22" s="53">
        <v>11</v>
      </c>
      <c r="BH22" s="53">
        <v>50</v>
      </c>
    </row>
    <row r="23" spans="1:60" x14ac:dyDescent="0.25">
      <c r="A23" s="83" t="s">
        <v>119</v>
      </c>
      <c r="B23" s="33">
        <v>1143915914911.3147</v>
      </c>
      <c r="C23" s="53">
        <f t="shared" si="0"/>
        <v>1143.9159149113148</v>
      </c>
      <c r="D23" s="53">
        <f t="shared" si="1"/>
        <v>528.37973060705269</v>
      </c>
      <c r="E23">
        <v>46.190434429615998</v>
      </c>
      <c r="F23" s="58">
        <v>30685730</v>
      </c>
      <c r="G23" s="57">
        <f t="shared" si="36"/>
        <v>30.68573</v>
      </c>
      <c r="H23" s="57">
        <f t="shared" si="37"/>
        <v>37.278432512810184</v>
      </c>
      <c r="I23" s="82">
        <v>6.83</v>
      </c>
      <c r="J23" s="53">
        <v>6.83</v>
      </c>
      <c r="K23" s="53">
        <f t="shared" si="38"/>
        <v>1.2433876106558686</v>
      </c>
      <c r="L23" s="53">
        <f t="shared" si="39"/>
        <v>0</v>
      </c>
      <c r="M23" s="88">
        <v>627</v>
      </c>
      <c r="N23" s="53">
        <v>0.94</v>
      </c>
      <c r="O23" s="33">
        <f t="shared" si="2"/>
        <v>294.69</v>
      </c>
      <c r="P23" s="53">
        <f t="shared" si="3"/>
        <v>0.59326588098462774</v>
      </c>
      <c r="Q23" s="53">
        <f t="shared" si="4"/>
        <v>-1.1223531692287098E-2</v>
      </c>
      <c r="R23" s="53">
        <v>0.57799999999999996</v>
      </c>
      <c r="S23" s="53">
        <f t="shared" si="5"/>
        <v>18.20479664210642</v>
      </c>
      <c r="T23" s="53">
        <f t="shared" si="6"/>
        <v>1.6819376720964347</v>
      </c>
      <c r="U23" s="53">
        <f t="shared" si="7"/>
        <v>1.6819376720964347</v>
      </c>
      <c r="V23" s="53">
        <f t="shared" si="8"/>
        <v>1</v>
      </c>
      <c r="W23" s="53">
        <f t="shared" si="9"/>
        <v>9.2389808310532326E-2</v>
      </c>
      <c r="X23" s="53">
        <f t="shared" si="10"/>
        <v>16.522858970009985</v>
      </c>
      <c r="Y23" s="53">
        <f t="shared" si="40"/>
        <v>0.84605569151421112</v>
      </c>
      <c r="Z23" s="53">
        <f t="shared" si="11"/>
        <v>42.171497360938865</v>
      </c>
      <c r="AA23" s="53">
        <v>1.11808087955152</v>
      </c>
      <c r="AB23" s="53">
        <f t="shared" si="12"/>
        <v>12.789905122770246</v>
      </c>
      <c r="AC23">
        <v>-0.26679999999999998</v>
      </c>
      <c r="AD23" s="33">
        <f t="shared" si="13"/>
        <v>5</v>
      </c>
      <c r="AE23" s="53">
        <f t="shared" si="14"/>
        <v>0.125</v>
      </c>
      <c r="AF23" s="53">
        <f t="shared" si="15"/>
        <v>14.308415667839904</v>
      </c>
      <c r="AG23">
        <v>74.190290000000005</v>
      </c>
      <c r="AH23">
        <f t="shared" si="16"/>
        <v>10.615455078375863</v>
      </c>
      <c r="AI23">
        <f t="shared" si="17"/>
        <v>0.68069955662300263</v>
      </c>
      <c r="AJ23">
        <f t="shared" si="18"/>
        <v>1</v>
      </c>
      <c r="AK23" s="33">
        <f t="shared" si="19"/>
        <v>16</v>
      </c>
      <c r="AL23" s="53">
        <f t="shared" si="20"/>
        <v>3.6929605894640414</v>
      </c>
      <c r="AM23" s="53">
        <f t="shared" si="21"/>
        <v>0.38897117521314434</v>
      </c>
      <c r="AN23" s="53">
        <f t="shared" si="22"/>
        <v>1</v>
      </c>
      <c r="AO23" s="33">
        <f t="shared" si="23"/>
        <v>9</v>
      </c>
      <c r="AP23" s="63">
        <f t="shared" si="24"/>
        <v>5</v>
      </c>
      <c r="AQ23" s="33">
        <f t="shared" si="25"/>
        <v>9</v>
      </c>
      <c r="AR23" s="33">
        <f t="shared" si="26"/>
        <v>16</v>
      </c>
      <c r="AS23" s="33">
        <f t="shared" si="27"/>
        <v>25</v>
      </c>
      <c r="AT23" s="64">
        <f t="shared" si="28"/>
        <v>30</v>
      </c>
      <c r="AU23" s="53">
        <f t="shared" si="29"/>
        <v>1321.8614973609388</v>
      </c>
      <c r="AV23" s="63">
        <f t="shared" si="30"/>
        <v>-2</v>
      </c>
      <c r="AW23" s="33">
        <f t="shared" si="31"/>
        <v>5</v>
      </c>
      <c r="AX23" s="33">
        <f t="shared" si="32"/>
        <v>1</v>
      </c>
      <c r="AY23" s="33">
        <f t="shared" si="33"/>
        <v>6</v>
      </c>
      <c r="AZ23" s="64">
        <f>AT23-BH23</f>
        <v>-10</v>
      </c>
      <c r="BA23" s="53">
        <f t="shared" si="35"/>
        <v>0.86538258145434477</v>
      </c>
      <c r="BB23" s="53" t="s">
        <v>119</v>
      </c>
      <c r="BC23" s="53">
        <v>80120.9140625</v>
      </c>
      <c r="BD23" s="53">
        <v>0.86538258145434477</v>
      </c>
      <c r="BE23" s="53">
        <v>7</v>
      </c>
      <c r="BF23" s="53">
        <v>4</v>
      </c>
      <c r="BG23" s="53">
        <v>15</v>
      </c>
      <c r="BH23" s="53">
        <v>40</v>
      </c>
    </row>
    <row r="24" spans="1:60" x14ac:dyDescent="0.25">
      <c r="A24" s="53" t="s">
        <v>252</v>
      </c>
      <c r="B24" s="33">
        <v>1083515726994.0109</v>
      </c>
      <c r="C24" s="53">
        <f t="shared" si="0"/>
        <v>1083.5157269940109</v>
      </c>
      <c r="D24" s="53">
        <f t="shared" si="1"/>
        <v>167.84231755132529</v>
      </c>
      <c r="E24">
        <v>15.490528966936999</v>
      </c>
      <c r="F24" s="58">
        <v>47008111</v>
      </c>
      <c r="G24" s="57">
        <f t="shared" si="36"/>
        <v>47.008111</v>
      </c>
      <c r="H24" s="57">
        <f t="shared" si="37"/>
        <v>23.049548342710708</v>
      </c>
      <c r="I24" s="82">
        <v>4.0599999999999996</v>
      </c>
      <c r="J24" s="53">
        <v>4.0599999999999996</v>
      </c>
      <c r="K24" s="53">
        <f t="shared" si="38"/>
        <v>1.1247736959530517</v>
      </c>
      <c r="L24" s="53">
        <f t="shared" si="39"/>
        <v>0</v>
      </c>
      <c r="M24" s="88">
        <v>131</v>
      </c>
      <c r="N24" s="53">
        <v>1</v>
      </c>
      <c r="O24" s="33">
        <f t="shared" si="2"/>
        <v>65.5</v>
      </c>
      <c r="P24" s="53">
        <f t="shared" si="3"/>
        <v>0.58934054198874719</v>
      </c>
      <c r="Q24" s="53">
        <f t="shared" si="4"/>
        <v>-1.7765763352087953E-2</v>
      </c>
      <c r="R24" s="53">
        <v>0.55700000000000005</v>
      </c>
      <c r="S24" s="53">
        <f t="shared" si="5"/>
        <v>27.703785614607188</v>
      </c>
      <c r="T24" s="53">
        <f t="shared" si="6"/>
        <v>0.56834085445942384</v>
      </c>
      <c r="U24" s="53">
        <f t="shared" si="7"/>
        <v>0.56834085445942384</v>
      </c>
      <c r="V24" s="53">
        <f t="shared" si="8"/>
        <v>1</v>
      </c>
      <c r="W24" s="53">
        <f t="shared" si="9"/>
        <v>2.0514916710868518E-2</v>
      </c>
      <c r="X24" s="53">
        <f t="shared" si="10"/>
        <v>27.135444760147763</v>
      </c>
      <c r="Y24" s="53">
        <f t="shared" si="40"/>
        <v>2.2269078585727722</v>
      </c>
      <c r="Z24" s="53">
        <f t="shared" si="11"/>
        <v>68.632069566793703</v>
      </c>
      <c r="AA24" s="53">
        <v>2.4573175195553398</v>
      </c>
      <c r="AB24" s="53">
        <f t="shared" si="12"/>
        <v>26.625421786561237</v>
      </c>
      <c r="AC24">
        <v>-1.3097000000000001</v>
      </c>
      <c r="AD24" s="33">
        <f t="shared" si="13"/>
        <v>14</v>
      </c>
      <c r="AE24" s="53">
        <f t="shared" si="14"/>
        <v>0.35000000000000003</v>
      </c>
      <c r="AF24" s="53">
        <f t="shared" si="15"/>
        <v>23.433763205621936</v>
      </c>
      <c r="AG24">
        <v>60.986530000000002</v>
      </c>
      <c r="AH24">
        <f t="shared" si="16"/>
        <v>14.291439027525586</v>
      </c>
      <c r="AI24">
        <f t="shared" si="17"/>
        <v>0.71199726831513821</v>
      </c>
      <c r="AJ24">
        <f t="shared" si="18"/>
        <v>1</v>
      </c>
      <c r="AK24" s="33">
        <f t="shared" si="19"/>
        <v>21</v>
      </c>
      <c r="AL24" s="53">
        <f t="shared" si="20"/>
        <v>9.1423241780963505</v>
      </c>
      <c r="AM24" s="53">
        <f t="shared" si="21"/>
        <v>0.40685558189436466</v>
      </c>
      <c r="AN24" s="53">
        <f t="shared" si="22"/>
        <v>1</v>
      </c>
      <c r="AO24" s="33">
        <f t="shared" si="23"/>
        <v>22</v>
      </c>
      <c r="AP24" s="63">
        <f t="shared" si="24"/>
        <v>14</v>
      </c>
      <c r="AQ24" s="33">
        <f t="shared" si="25"/>
        <v>22</v>
      </c>
      <c r="AR24" s="33">
        <f t="shared" si="26"/>
        <v>21</v>
      </c>
      <c r="AS24" s="33">
        <f t="shared" si="27"/>
        <v>43</v>
      </c>
      <c r="AT24" s="64">
        <f t="shared" si="28"/>
        <v>57</v>
      </c>
      <c r="AU24" s="53">
        <f t="shared" si="29"/>
        <v>1638.1320695667937</v>
      </c>
      <c r="AV24" s="63">
        <f t="shared" si="30"/>
        <v>2</v>
      </c>
      <c r="AW24" s="33">
        <f t="shared" si="31"/>
        <v>2</v>
      </c>
      <c r="AX24" s="33">
        <f t="shared" si="32"/>
        <v>9</v>
      </c>
      <c r="AY24" s="33">
        <f t="shared" si="33"/>
        <v>11</v>
      </c>
      <c r="AZ24" s="64">
        <f t="shared" si="34"/>
        <v>13</v>
      </c>
      <c r="BA24" s="53">
        <f t="shared" si="35"/>
        <v>0.66143368237736055</v>
      </c>
      <c r="BB24" s="53" t="s">
        <v>252</v>
      </c>
      <c r="BC24" s="53">
        <v>33561.828125</v>
      </c>
      <c r="BD24" s="53">
        <v>0.66143368237736055</v>
      </c>
      <c r="BE24" s="53">
        <v>12</v>
      </c>
      <c r="BF24" s="53">
        <v>20</v>
      </c>
      <c r="BG24" s="53">
        <v>12</v>
      </c>
      <c r="BH24" s="53">
        <v>44</v>
      </c>
    </row>
    <row r="25" spans="1:60" x14ac:dyDescent="0.25">
      <c r="A25" s="53" t="s">
        <v>41</v>
      </c>
      <c r="B25" s="33">
        <v>979139527974.74182</v>
      </c>
      <c r="C25" s="53">
        <f t="shared" si="0"/>
        <v>979.13952797474178</v>
      </c>
      <c r="D25" s="53">
        <f t="shared" si="1"/>
        <v>364.07594763251473</v>
      </c>
      <c r="E25">
        <v>37.183255014285002</v>
      </c>
      <c r="F25" s="58">
        <v>64113547</v>
      </c>
      <c r="G25" s="57">
        <f t="shared" si="36"/>
        <v>64.113546999999997</v>
      </c>
      <c r="H25" s="57">
        <f t="shared" si="37"/>
        <v>15.271960042621599</v>
      </c>
      <c r="I25" s="82">
        <v>6.5</v>
      </c>
      <c r="J25" s="53">
        <v>6.5</v>
      </c>
      <c r="K25" s="53">
        <f t="shared" si="38"/>
        <v>5.2693388533409689</v>
      </c>
      <c r="L25" s="53">
        <f t="shared" si="39"/>
        <v>7.092059936067602</v>
      </c>
      <c r="M25" s="88">
        <v>53</v>
      </c>
      <c r="N25" s="53">
        <v>1</v>
      </c>
      <c r="O25" s="33">
        <f t="shared" si="2"/>
        <v>26.5</v>
      </c>
      <c r="P25" s="53">
        <f t="shared" si="3"/>
        <v>0.60467364794885403</v>
      </c>
      <c r="Q25" s="53">
        <f t="shared" si="4"/>
        <v>7.7894132480900435E-3</v>
      </c>
      <c r="R25" s="53">
        <v>0.56299999999999994</v>
      </c>
      <c r="S25" s="53">
        <f t="shared" si="5"/>
        <v>38.767772347430302</v>
      </c>
      <c r="T25" s="53">
        <f t="shared" si="6"/>
        <v>0.34704124324635133</v>
      </c>
      <c r="U25" s="53">
        <f t="shared" si="7"/>
        <v>0.34704124324635133</v>
      </c>
      <c r="V25" s="53">
        <f t="shared" si="8"/>
        <v>1</v>
      </c>
      <c r="W25" s="53">
        <f t="shared" si="9"/>
        <v>8.9517973882075469E-3</v>
      </c>
      <c r="X25" s="53">
        <f t="shared" si="10"/>
        <v>38.42073110418395</v>
      </c>
      <c r="Y25" s="53">
        <f t="shared" si="40"/>
        <v>4.7008926176130243</v>
      </c>
      <c r="Z25" s="53">
        <f t="shared" si="11"/>
        <v>95.992551886935061</v>
      </c>
      <c r="AA25" s="53">
        <v>3.6610946697956197</v>
      </c>
      <c r="AB25" s="53">
        <f t="shared" si="12"/>
        <v>35.847225068545264</v>
      </c>
      <c r="AC25">
        <v>-1.7403999999999999</v>
      </c>
      <c r="AD25" s="33">
        <f t="shared" si="13"/>
        <v>21</v>
      </c>
      <c r="AE25" s="53">
        <f t="shared" si="14"/>
        <v>0.52500000000000002</v>
      </c>
      <c r="AF25" s="53">
        <f t="shared" si="15"/>
        <v>27.925499633229961</v>
      </c>
      <c r="AG25">
        <v>40.02131</v>
      </c>
      <c r="AH25">
        <f t="shared" si="16"/>
        <v>11.176150777263825</v>
      </c>
      <c r="AI25">
        <f t="shared" si="17"/>
        <v>0.75375621693124606</v>
      </c>
      <c r="AJ25">
        <f t="shared" si="18"/>
        <v>1</v>
      </c>
      <c r="AK25" s="33">
        <f t="shared" si="19"/>
        <v>14</v>
      </c>
      <c r="AL25" s="53">
        <f t="shared" si="20"/>
        <v>16.749348855966137</v>
      </c>
      <c r="AM25" s="53">
        <f t="shared" si="21"/>
        <v>0.43071783824642629</v>
      </c>
      <c r="AN25" s="53">
        <f t="shared" si="22"/>
        <v>1</v>
      </c>
      <c r="AO25" s="33">
        <f t="shared" si="23"/>
        <v>39</v>
      </c>
      <c r="AP25" s="63">
        <f t="shared" si="24"/>
        <v>21</v>
      </c>
      <c r="AQ25" s="33">
        <f t="shared" si="25"/>
        <v>39</v>
      </c>
      <c r="AR25" s="33">
        <f t="shared" si="26"/>
        <v>14</v>
      </c>
      <c r="AS25" s="33">
        <f t="shared" si="27"/>
        <v>53</v>
      </c>
      <c r="AT25" s="64">
        <f t="shared" si="28"/>
        <v>74</v>
      </c>
      <c r="AU25" s="53">
        <f t="shared" si="29"/>
        <v>1623.492551886935</v>
      </c>
      <c r="AV25" s="63">
        <f t="shared" si="30"/>
        <v>5</v>
      </c>
      <c r="AW25" s="33">
        <f t="shared" si="31"/>
        <v>25</v>
      </c>
      <c r="AX25" s="33">
        <f t="shared" si="32"/>
        <v>3</v>
      </c>
      <c r="AY25" s="33">
        <f t="shared" si="33"/>
        <v>28</v>
      </c>
      <c r="AZ25" s="64">
        <f t="shared" si="34"/>
        <v>33</v>
      </c>
      <c r="BA25" s="53">
        <f t="shared" si="35"/>
        <v>0.60310688018661884</v>
      </c>
      <c r="BB25" s="53" t="s">
        <v>41</v>
      </c>
      <c r="BC25" s="53">
        <v>27346.005859375</v>
      </c>
      <c r="BD25" s="53">
        <v>0.60310688018661884</v>
      </c>
      <c r="BE25" s="53">
        <v>16</v>
      </c>
      <c r="BF25" s="53">
        <v>14</v>
      </c>
      <c r="BG25" s="53">
        <v>11</v>
      </c>
      <c r="BH25" s="53">
        <v>41</v>
      </c>
    </row>
    <row r="26" spans="1:60" x14ac:dyDescent="0.25">
      <c r="A26" s="53" t="s">
        <v>26</v>
      </c>
      <c r="B26" s="33">
        <v>866955700958.224</v>
      </c>
      <c r="C26" s="53">
        <f t="shared" si="0"/>
        <v>866.95570095822404</v>
      </c>
      <c r="D26" s="53">
        <f t="shared" si="1"/>
        <v>751.66804580764347</v>
      </c>
      <c r="E26">
        <v>86.702013145175002</v>
      </c>
      <c r="F26" s="58">
        <v>21547390</v>
      </c>
      <c r="G26" s="57">
        <f t="shared" si="36"/>
        <v>21.54739</v>
      </c>
      <c r="H26" s="57">
        <f t="shared" si="37"/>
        <v>40.234835910902625</v>
      </c>
      <c r="I26" s="82">
        <v>4.57</v>
      </c>
      <c r="J26" s="53">
        <v>4.57</v>
      </c>
      <c r="K26" s="53">
        <f t="shared" si="38"/>
        <v>0.46844718821145109</v>
      </c>
      <c r="L26" s="53">
        <f t="shared" si="39"/>
        <v>0</v>
      </c>
      <c r="M26" s="88">
        <v>336</v>
      </c>
      <c r="N26" s="53">
        <v>1</v>
      </c>
      <c r="O26" s="33">
        <f t="shared" si="2"/>
        <v>168.00000000000003</v>
      </c>
      <c r="P26" s="53">
        <f t="shared" si="3"/>
        <v>0.47571819690691691</v>
      </c>
      <c r="Q26" s="53">
        <f t="shared" si="4"/>
        <v>-0.20713633848847182</v>
      </c>
      <c r="R26" s="53">
        <v>0.46400000000000002</v>
      </c>
      <c r="S26" s="53">
        <f t="shared" si="5"/>
        <v>10.250485518850132</v>
      </c>
      <c r="T26" s="53">
        <f t="shared" si="6"/>
        <v>0.83509722953524579</v>
      </c>
      <c r="U26" s="53">
        <f t="shared" si="7"/>
        <v>0.8350972295352459</v>
      </c>
      <c r="V26" s="53">
        <f t="shared" si="8"/>
        <v>1.0000000000000002</v>
      </c>
      <c r="W26" s="53">
        <f t="shared" si="9"/>
        <v>8.1469041441943765E-2</v>
      </c>
      <c r="X26" s="53">
        <f t="shared" si="10"/>
        <v>9.4153882893148868</v>
      </c>
      <c r="Y26" s="53">
        <f t="shared" si="40"/>
        <v>0.44717182751099893</v>
      </c>
      <c r="Z26" s="53">
        <f t="shared" si="11"/>
        <v>24.056868619582584</v>
      </c>
      <c r="AA26" s="53">
        <v>10.5344033130193</v>
      </c>
      <c r="AB26" s="53">
        <f t="shared" si="12"/>
        <v>91.328610084152842</v>
      </c>
      <c r="AC26">
        <v>-1.5524</v>
      </c>
      <c r="AD26" s="33">
        <f t="shared" si="13"/>
        <v>27</v>
      </c>
      <c r="AE26" s="53">
        <f t="shared" si="14"/>
        <v>0.67500000000000004</v>
      </c>
      <c r="AF26" s="53">
        <f t="shared" si="15"/>
        <v>7.8247692735924366</v>
      </c>
      <c r="AG26">
        <v>68.480779999999996</v>
      </c>
      <c r="AH26">
        <f t="shared" si="16"/>
        <v>5.3584630317564343</v>
      </c>
      <c r="AI26">
        <f t="shared" si="17"/>
        <v>0.67697421916135758</v>
      </c>
      <c r="AJ26">
        <f t="shared" si="18"/>
        <v>1</v>
      </c>
      <c r="AK26" s="33">
        <f t="shared" si="19"/>
        <v>8</v>
      </c>
      <c r="AL26" s="53">
        <f t="shared" si="20"/>
        <v>2.4663062418360022</v>
      </c>
      <c r="AM26" s="53">
        <f t="shared" si="21"/>
        <v>0.38684241094934718</v>
      </c>
      <c r="AN26" s="53">
        <f t="shared" si="22"/>
        <v>1</v>
      </c>
      <c r="AO26" s="33">
        <f t="shared" si="23"/>
        <v>6</v>
      </c>
      <c r="AP26" s="63">
        <f t="shared" si="24"/>
        <v>27</v>
      </c>
      <c r="AQ26" s="33">
        <f t="shared" si="25"/>
        <v>6</v>
      </c>
      <c r="AR26" s="33">
        <f t="shared" si="26"/>
        <v>8</v>
      </c>
      <c r="AS26" s="33">
        <f t="shared" si="27"/>
        <v>14</v>
      </c>
      <c r="AT26" s="64">
        <f t="shared" si="28"/>
        <v>41</v>
      </c>
      <c r="AU26" s="53">
        <f t="shared" si="29"/>
        <v>739.05686861958259</v>
      </c>
      <c r="AV26" s="63">
        <f t="shared" si="30"/>
        <v>-14</v>
      </c>
      <c r="AW26" s="33">
        <f t="shared" si="31"/>
        <v>-3</v>
      </c>
      <c r="AX26" s="33">
        <f t="shared" si="32"/>
        <v>5</v>
      </c>
      <c r="AY26" s="33">
        <f t="shared" si="33"/>
        <v>2</v>
      </c>
      <c r="AZ26" s="64">
        <f t="shared" si="34"/>
        <v>-12</v>
      </c>
      <c r="BA26" s="53">
        <f t="shared" si="35"/>
        <v>1.1730568211584746</v>
      </c>
      <c r="BB26" s="53" t="s">
        <v>26</v>
      </c>
      <c r="BC26" s="53">
        <v>66375.0234375</v>
      </c>
      <c r="BD26" s="53">
        <v>1.1730568211584746</v>
      </c>
      <c r="BE26" s="53">
        <v>41</v>
      </c>
      <c r="BF26" s="53">
        <v>9</v>
      </c>
      <c r="BG26" s="53">
        <v>3</v>
      </c>
      <c r="BH26" s="53">
        <v>53</v>
      </c>
    </row>
    <row r="27" spans="1:60" x14ac:dyDescent="0.25">
      <c r="A27" s="83" t="s">
        <v>322</v>
      </c>
      <c r="B27" s="33">
        <v>757634872103.39941</v>
      </c>
      <c r="C27" s="53">
        <f t="shared" si="0"/>
        <v>757.6348721033994</v>
      </c>
      <c r="D27" s="53">
        <f t="shared" si="1"/>
        <v>394.7277683658711</v>
      </c>
      <c r="E27" s="53">
        <v>52.1</v>
      </c>
      <c r="F27" s="58">
        <v>15925513</v>
      </c>
      <c r="G27" s="57">
        <f t="shared" si="36"/>
        <v>15.925513</v>
      </c>
      <c r="H27" s="57">
        <f t="shared" si="37"/>
        <v>47.57365568716056</v>
      </c>
      <c r="I27" s="82">
        <v>2.73</v>
      </c>
      <c r="J27" s="53">
        <v>2.73</v>
      </c>
      <c r="K27" s="53">
        <f t="shared" si="38"/>
        <v>0.25256091171609268</v>
      </c>
      <c r="L27" s="53">
        <f t="shared" si="39"/>
        <v>0</v>
      </c>
      <c r="M27" s="88">
        <v>193</v>
      </c>
      <c r="N27" s="53">
        <v>1</v>
      </c>
      <c r="O27" s="33">
        <f t="shared" si="2"/>
        <v>96.5</v>
      </c>
      <c r="P27" s="53">
        <f t="shared" si="3"/>
        <v>0.58091161317540729</v>
      </c>
      <c r="Q27" s="53">
        <f t="shared" si="4"/>
        <v>-3.1813978040987859E-2</v>
      </c>
      <c r="R27" s="53">
        <v>0.57799999999999996</v>
      </c>
      <c r="S27" s="53">
        <f t="shared" si="5"/>
        <v>9.2513154474759212</v>
      </c>
      <c r="T27" s="53">
        <f t="shared" si="6"/>
        <v>0.40568671297650127</v>
      </c>
      <c r="U27" s="53">
        <f t="shared" si="7"/>
        <v>0.40568671297650127</v>
      </c>
      <c r="V27" s="53">
        <f t="shared" si="8"/>
        <v>1</v>
      </c>
      <c r="W27" s="53">
        <f t="shared" si="9"/>
        <v>4.3851786838290836E-2</v>
      </c>
      <c r="X27" s="53">
        <f t="shared" si="10"/>
        <v>8.8456287344994191</v>
      </c>
      <c r="Y27" s="53">
        <f t="shared" si="40"/>
        <v>0.35604725040454843</v>
      </c>
      <c r="Z27" s="53">
        <f t="shared" si="11"/>
        <v>22.648351086761711</v>
      </c>
      <c r="AA27" s="53">
        <v>1.4340043406407399</v>
      </c>
      <c r="AB27" s="53">
        <f t="shared" si="12"/>
        <v>10.864516952170666</v>
      </c>
      <c r="AC27">
        <v>0.27279999999999999</v>
      </c>
      <c r="AD27" s="33">
        <f t="shared" si="13"/>
        <v>4</v>
      </c>
      <c r="AE27" s="53">
        <f t="shared" si="14"/>
        <v>0.1</v>
      </c>
      <c r="AF27" s="53">
        <f t="shared" si="15"/>
        <v>8.1370205723787787</v>
      </c>
      <c r="AG27">
        <v>75.142520000000005</v>
      </c>
      <c r="AH27">
        <f t="shared" si="16"/>
        <v>6.1143623110038385</v>
      </c>
      <c r="AI27">
        <f t="shared" si="17"/>
        <v>0.66972786981997856</v>
      </c>
      <c r="AJ27">
        <f t="shared" si="18"/>
        <v>1</v>
      </c>
      <c r="AK27" s="33">
        <f t="shared" si="19"/>
        <v>10</v>
      </c>
      <c r="AL27" s="53">
        <f t="shared" si="20"/>
        <v>2.0226582613749402</v>
      </c>
      <c r="AM27" s="53">
        <f t="shared" si="21"/>
        <v>0.38270163989713057</v>
      </c>
      <c r="AN27" s="53">
        <f t="shared" si="22"/>
        <v>1</v>
      </c>
      <c r="AO27" s="33">
        <f t="shared" si="23"/>
        <v>5</v>
      </c>
      <c r="AP27" s="84">
        <f t="shared" si="24"/>
        <v>4</v>
      </c>
      <c r="AQ27" s="85">
        <f t="shared" si="25"/>
        <v>5</v>
      </c>
      <c r="AR27" s="85">
        <f t="shared" si="26"/>
        <v>10</v>
      </c>
      <c r="AS27" s="85">
        <f t="shared" si="27"/>
        <v>15</v>
      </c>
      <c r="AT27" s="86">
        <f t="shared" si="28"/>
        <v>19</v>
      </c>
      <c r="AU27" s="53">
        <f t="shared" si="29"/>
        <v>723.14835108676175</v>
      </c>
      <c r="AV27" s="63">
        <f t="shared" si="30"/>
        <v>-1</v>
      </c>
      <c r="AW27" s="33">
        <f t="shared" si="31"/>
        <v>-4</v>
      </c>
      <c r="AX27" s="33">
        <f t="shared" si="32"/>
        <v>-1</v>
      </c>
      <c r="AY27" s="33">
        <f t="shared" si="33"/>
        <v>-5</v>
      </c>
      <c r="AZ27" s="64">
        <f t="shared" si="34"/>
        <v>-6</v>
      </c>
      <c r="BA27" s="53">
        <f t="shared" si="35"/>
        <v>1.0476894138869439</v>
      </c>
      <c r="BB27" s="53" t="s">
        <v>322</v>
      </c>
      <c r="BC27" s="53">
        <v>90238.3515625</v>
      </c>
      <c r="BD27" s="53">
        <v>1.0476894138869439</v>
      </c>
      <c r="BE27" s="53">
        <v>5</v>
      </c>
      <c r="BF27" s="53">
        <v>9</v>
      </c>
      <c r="BG27" s="53">
        <v>11</v>
      </c>
      <c r="BH27" s="53">
        <v>25</v>
      </c>
    </row>
    <row r="28" spans="1:60" x14ac:dyDescent="0.25">
      <c r="A28" s="53" t="s">
        <v>32</v>
      </c>
      <c r="B28" s="33">
        <v>736662980256.48816</v>
      </c>
      <c r="C28" s="53">
        <f t="shared" si="0"/>
        <v>736.66298025648814</v>
      </c>
      <c r="D28" s="53">
        <f t="shared" si="1"/>
        <v>100.94664175089088</v>
      </c>
      <c r="E28">
        <v>13.703232611980001</v>
      </c>
      <c r="F28" s="58">
        <v>19028802</v>
      </c>
      <c r="G28" s="57">
        <f t="shared" si="36"/>
        <v>19.028801999999999</v>
      </c>
      <c r="H28" s="57">
        <f t="shared" si="37"/>
        <v>38.713050892877447</v>
      </c>
      <c r="I28" s="82">
        <v>6.28</v>
      </c>
      <c r="J28" s="53">
        <v>6.28</v>
      </c>
      <c r="K28" s="53">
        <f t="shared" si="38"/>
        <v>0.69973061766707101</v>
      </c>
      <c r="L28" s="53">
        <f t="shared" si="39"/>
        <v>0</v>
      </c>
      <c r="M28" s="88">
        <v>495</v>
      </c>
      <c r="N28" s="53">
        <v>1</v>
      </c>
      <c r="O28" s="33">
        <f t="shared" si="2"/>
        <v>247.5</v>
      </c>
      <c r="P28" s="53">
        <f t="shared" si="3"/>
        <v>0.58554433892854696</v>
      </c>
      <c r="Q28" s="53">
        <f t="shared" si="4"/>
        <v>-2.4092768452421642E-2</v>
      </c>
      <c r="R28" s="53">
        <v>0.57199999999999995</v>
      </c>
      <c r="S28" s="53">
        <f t="shared" si="5"/>
        <v>11.142207287692212</v>
      </c>
      <c r="T28" s="53">
        <f t="shared" si="6"/>
        <v>1.2786385691215871</v>
      </c>
      <c r="U28" s="53">
        <f t="shared" si="7"/>
        <v>1.2786385691215871</v>
      </c>
      <c r="V28" s="53">
        <f t="shared" si="8"/>
        <v>1</v>
      </c>
      <c r="W28" s="53">
        <f t="shared" si="9"/>
        <v>0.11475630780392888</v>
      </c>
      <c r="X28" s="53">
        <f t="shared" si="10"/>
        <v>9.863568718570626</v>
      </c>
      <c r="Y28" s="53">
        <f t="shared" si="40"/>
        <v>0.48661296832506967</v>
      </c>
      <c r="Z28" s="53">
        <f t="shared" si="11"/>
        <v>25.188569542964359</v>
      </c>
      <c r="AA28" s="53">
        <v>1.82984191251005</v>
      </c>
      <c r="AB28" s="53">
        <f t="shared" si="12"/>
        <v>13.479767966678853</v>
      </c>
      <c r="AC28">
        <v>-0.32969999999999999</v>
      </c>
      <c r="AD28" s="33">
        <f t="shared" si="13"/>
        <v>6</v>
      </c>
      <c r="AE28" s="53">
        <f t="shared" si="14"/>
        <v>0.15000000000000002</v>
      </c>
      <c r="AF28" s="53">
        <f t="shared" si="15"/>
        <v>8.5272251325784847</v>
      </c>
      <c r="AG28">
        <v>73.527410000000003</v>
      </c>
      <c r="AH28">
        <f t="shared" si="16"/>
        <v>6.2698477848540266</v>
      </c>
      <c r="AI28">
        <f t="shared" si="17"/>
        <v>0.67882074536646053</v>
      </c>
      <c r="AJ28">
        <f t="shared" si="18"/>
        <v>1</v>
      </c>
      <c r="AK28" s="33">
        <f t="shared" si="19"/>
        <v>10</v>
      </c>
      <c r="AL28" s="53">
        <f t="shared" si="20"/>
        <v>2.2573773477244581</v>
      </c>
      <c r="AM28" s="53">
        <f t="shared" si="21"/>
        <v>0.38789756878083459</v>
      </c>
      <c r="AN28" s="53">
        <f t="shared" si="22"/>
        <v>1</v>
      </c>
      <c r="AO28" s="33">
        <f t="shared" si="23"/>
        <v>6</v>
      </c>
      <c r="AP28" s="63">
        <f t="shared" si="24"/>
        <v>6</v>
      </c>
      <c r="AQ28" s="33">
        <f t="shared" si="25"/>
        <v>6</v>
      </c>
      <c r="AR28" s="33">
        <f t="shared" si="26"/>
        <v>10</v>
      </c>
      <c r="AS28" s="33">
        <f t="shared" si="27"/>
        <v>16</v>
      </c>
      <c r="AT28" s="64">
        <f t="shared" si="28"/>
        <v>22</v>
      </c>
      <c r="AU28" s="53">
        <f t="shared" si="29"/>
        <v>898.68856954296439</v>
      </c>
      <c r="AV28" s="63">
        <f t="shared" si="30"/>
        <v>0</v>
      </c>
      <c r="AW28" s="33">
        <f t="shared" si="31"/>
        <v>-4</v>
      </c>
      <c r="AX28" s="33">
        <f t="shared" si="32"/>
        <v>0</v>
      </c>
      <c r="AY28" s="33">
        <f t="shared" si="33"/>
        <v>-4</v>
      </c>
      <c r="AZ28" s="64">
        <f t="shared" si="34"/>
        <v>-4</v>
      </c>
      <c r="BA28" s="53">
        <f t="shared" si="35"/>
        <v>0.8197088571307013</v>
      </c>
      <c r="BB28" s="53" t="s">
        <v>32</v>
      </c>
      <c r="BC28" s="53">
        <v>104146</v>
      </c>
      <c r="BD28" s="53">
        <v>0.8197088571307013</v>
      </c>
      <c r="BE28" s="53">
        <v>6</v>
      </c>
      <c r="BF28" s="53">
        <v>10</v>
      </c>
      <c r="BG28" s="53">
        <v>10</v>
      </c>
      <c r="BH28" s="53">
        <v>26</v>
      </c>
    </row>
    <row r="29" spans="1:60" x14ac:dyDescent="0.25">
      <c r="A29" s="53" t="s">
        <v>65</v>
      </c>
      <c r="B29" s="33">
        <v>686729030389.60852</v>
      </c>
      <c r="C29" s="53">
        <f t="shared" si="0"/>
        <v>686.72903038960851</v>
      </c>
      <c r="D29" s="53">
        <f t="shared" si="1"/>
        <v>280.41095834767987</v>
      </c>
      <c r="E29">
        <v>40.832838854736003</v>
      </c>
      <c r="F29" s="58">
        <v>37070774</v>
      </c>
      <c r="G29" s="57">
        <f t="shared" si="36"/>
        <v>37.070774</v>
      </c>
      <c r="H29" s="57">
        <f t="shared" si="37"/>
        <v>18.524809608496668</v>
      </c>
      <c r="I29" s="82">
        <v>15</v>
      </c>
      <c r="J29" s="53">
        <v>15</v>
      </c>
      <c r="K29" s="53">
        <f t="shared" si="38"/>
        <v>3.9291761598917678</v>
      </c>
      <c r="L29" s="53">
        <f t="shared" si="39"/>
        <v>2.2127855872549986</v>
      </c>
      <c r="M29" s="88">
        <v>122</v>
      </c>
      <c r="N29" s="53">
        <v>1</v>
      </c>
      <c r="O29" s="33">
        <f t="shared" si="2"/>
        <v>61</v>
      </c>
      <c r="P29" s="53">
        <f t="shared" si="3"/>
        <v>0.61577022846980389</v>
      </c>
      <c r="Q29" s="53">
        <f t="shared" si="4"/>
        <v>2.6283714116339923E-2</v>
      </c>
      <c r="R29" s="53">
        <v>0.57799999999999996</v>
      </c>
      <c r="S29" s="53">
        <f t="shared" si="5"/>
        <v>22.827078975532466</v>
      </c>
      <c r="T29" s="53">
        <f t="shared" si="6"/>
        <v>0.65857626922137413</v>
      </c>
      <c r="U29" s="53">
        <f t="shared" si="7"/>
        <v>0.65857626922137413</v>
      </c>
      <c r="V29" s="53">
        <f t="shared" si="8"/>
        <v>1</v>
      </c>
      <c r="W29" s="53">
        <f t="shared" si="9"/>
        <v>2.8850658900653851E-2</v>
      </c>
      <c r="X29" s="53">
        <f t="shared" si="10"/>
        <v>22.168502706311092</v>
      </c>
      <c r="Y29" s="53">
        <f t="shared" si="40"/>
        <v>2.2504417125333549</v>
      </c>
      <c r="Z29" s="53">
        <f t="shared" si="11"/>
        <v>55.742180019832233</v>
      </c>
      <c r="AA29" s="53">
        <v>1.1488226766688698</v>
      </c>
      <c r="AB29" s="53">
        <f t="shared" si="12"/>
        <v>7.8892988283840761</v>
      </c>
      <c r="AC29">
        <v>-0.1041</v>
      </c>
      <c r="AD29" s="33">
        <f t="shared" si="13"/>
        <v>4</v>
      </c>
      <c r="AE29" s="53">
        <f t="shared" si="14"/>
        <v>0.1</v>
      </c>
      <c r="AF29" s="53">
        <f t="shared" si="15"/>
        <v>15.888884833885969</v>
      </c>
      <c r="AG29">
        <v>67.438509999999994</v>
      </c>
      <c r="AH29">
        <f t="shared" si="16"/>
        <v>10.715227187588672</v>
      </c>
      <c r="AI29">
        <f t="shared" si="17"/>
        <v>0.73202534006790143</v>
      </c>
      <c r="AJ29">
        <f t="shared" si="18"/>
        <v>1</v>
      </c>
      <c r="AK29" s="33">
        <f t="shared" si="19"/>
        <v>14</v>
      </c>
      <c r="AL29" s="53">
        <f t="shared" si="20"/>
        <v>5.173657646297297</v>
      </c>
      <c r="AM29" s="53">
        <f t="shared" si="21"/>
        <v>0.4183001943245151</v>
      </c>
      <c r="AN29" s="53">
        <f t="shared" si="22"/>
        <v>1</v>
      </c>
      <c r="AO29" s="33">
        <f t="shared" si="23"/>
        <v>13</v>
      </c>
      <c r="AP29" s="63">
        <f t="shared" si="24"/>
        <v>4</v>
      </c>
      <c r="AQ29" s="33">
        <f t="shared" si="25"/>
        <v>13</v>
      </c>
      <c r="AR29" s="33">
        <f t="shared" si="26"/>
        <v>14</v>
      </c>
      <c r="AS29" s="33">
        <f t="shared" si="27"/>
        <v>27</v>
      </c>
      <c r="AT29" s="64">
        <f t="shared" si="28"/>
        <v>31</v>
      </c>
      <c r="AU29" s="53">
        <f t="shared" si="29"/>
        <v>1080.7421800198322</v>
      </c>
      <c r="AV29" s="63">
        <f t="shared" si="30"/>
        <v>0</v>
      </c>
      <c r="AW29" s="33">
        <f t="shared" si="31"/>
        <v>3</v>
      </c>
      <c r="AX29" s="33">
        <f t="shared" si="32"/>
        <v>4</v>
      </c>
      <c r="AY29" s="33">
        <f t="shared" si="33"/>
        <v>7</v>
      </c>
      <c r="AZ29" s="64">
        <f t="shared" si="34"/>
        <v>7</v>
      </c>
      <c r="BA29" s="53">
        <f t="shared" si="35"/>
        <v>0.63542354789650823</v>
      </c>
      <c r="BB29" s="53" t="s">
        <v>65</v>
      </c>
      <c r="BC29" s="53">
        <v>20455.58203125</v>
      </c>
      <c r="BD29" s="53">
        <v>0.63542354789650823</v>
      </c>
      <c r="BE29" s="53">
        <v>4</v>
      </c>
      <c r="BF29" s="53">
        <v>10</v>
      </c>
      <c r="BG29" s="53">
        <v>10</v>
      </c>
      <c r="BH29" s="53">
        <v>24</v>
      </c>
    </row>
    <row r="30" spans="1:60" x14ac:dyDescent="0.25">
      <c r="A30" s="53" t="s">
        <v>227</v>
      </c>
      <c r="B30" s="33">
        <v>661165243825.96838</v>
      </c>
      <c r="C30" s="53">
        <f t="shared" si="0"/>
        <v>661.16524382596833</v>
      </c>
      <c r="D30" s="53">
        <f t="shared" si="1"/>
        <v>146.46452051582332</v>
      </c>
      <c r="E30">
        <v>22.152483344145001</v>
      </c>
      <c r="F30" s="58">
        <v>65544383</v>
      </c>
      <c r="G30" s="57">
        <f t="shared" si="36"/>
        <v>65.544382999999996</v>
      </c>
      <c r="H30" s="57">
        <f t="shared" si="37"/>
        <v>10.087290680972133</v>
      </c>
      <c r="I30" s="82">
        <v>11.582000000000001</v>
      </c>
      <c r="J30" s="53">
        <v>11.582000000000001</v>
      </c>
      <c r="K30" s="53">
        <f t="shared" si="38"/>
        <v>10.331147212477703</v>
      </c>
      <c r="L30" s="53">
        <f t="shared" si="39"/>
        <v>14.869063978541799</v>
      </c>
      <c r="M30" s="88">
        <v>167</v>
      </c>
      <c r="N30" s="53">
        <v>1</v>
      </c>
      <c r="O30" s="33">
        <f t="shared" si="2"/>
        <v>83.5</v>
      </c>
      <c r="P30" s="53">
        <f t="shared" si="3"/>
        <v>0.59589525118283349</v>
      </c>
      <c r="Q30" s="53">
        <f t="shared" si="4"/>
        <v>-6.8412480286108163E-3</v>
      </c>
      <c r="R30" s="53">
        <v>0.54800000000000004</v>
      </c>
      <c r="S30" s="53">
        <f t="shared" si="5"/>
        <v>39.057586571408841</v>
      </c>
      <c r="T30" s="53">
        <f t="shared" si="6"/>
        <v>1.6555486035017866</v>
      </c>
      <c r="U30" s="53">
        <f t="shared" si="7"/>
        <v>1.6555486035017866</v>
      </c>
      <c r="V30" s="53">
        <f t="shared" si="8"/>
        <v>1</v>
      </c>
      <c r="W30" s="53">
        <f t="shared" si="9"/>
        <v>4.2387375893668013E-2</v>
      </c>
      <c r="X30" s="53">
        <f t="shared" si="10"/>
        <v>37.402037967907056</v>
      </c>
      <c r="Y30" s="53">
        <f t="shared" si="40"/>
        <v>6.7983275411574411</v>
      </c>
      <c r="Z30" s="53">
        <f t="shared" si="11"/>
        <v>91.69360510774608</v>
      </c>
      <c r="AA30" s="53">
        <v>2.29504222152572</v>
      </c>
      <c r="AB30" s="53">
        <f t="shared" si="12"/>
        <v>15.174021499859446</v>
      </c>
      <c r="AC30">
        <v>-0.50639999999999996</v>
      </c>
      <c r="AD30" s="33">
        <f t="shared" si="13"/>
        <v>10</v>
      </c>
      <c r="AE30" s="53">
        <f t="shared" si="14"/>
        <v>0.25</v>
      </c>
      <c r="AF30" s="53">
        <f t="shared" si="15"/>
        <v>20.022563214271912</v>
      </c>
      <c r="AG30">
        <v>46.239750000000001</v>
      </c>
      <c r="AH30">
        <f t="shared" si="16"/>
        <v>9.2583831738712963</v>
      </c>
      <c r="AI30">
        <f t="shared" si="17"/>
        <v>0.81736448267175899</v>
      </c>
      <c r="AJ30">
        <f t="shared" si="18"/>
        <v>1</v>
      </c>
      <c r="AK30" s="33">
        <f t="shared" si="19"/>
        <v>11</v>
      </c>
      <c r="AL30" s="53">
        <f t="shared" si="20"/>
        <v>10.764180040400616</v>
      </c>
      <c r="AM30" s="53">
        <f t="shared" si="21"/>
        <v>0.46706541866957657</v>
      </c>
      <c r="AN30" s="53">
        <f t="shared" si="22"/>
        <v>1</v>
      </c>
      <c r="AO30" s="33">
        <f t="shared" si="23"/>
        <v>24</v>
      </c>
      <c r="AP30" s="63">
        <f t="shared" si="24"/>
        <v>10</v>
      </c>
      <c r="AQ30" s="33">
        <f t="shared" si="25"/>
        <v>24</v>
      </c>
      <c r="AR30" s="33">
        <f t="shared" si="26"/>
        <v>11</v>
      </c>
      <c r="AS30" s="33">
        <f t="shared" si="27"/>
        <v>35</v>
      </c>
      <c r="AT30" s="64">
        <f t="shared" si="28"/>
        <v>45</v>
      </c>
      <c r="AU30" s="53">
        <f t="shared" si="29"/>
        <v>1215.193605107746</v>
      </c>
      <c r="AV30" s="63">
        <f t="shared" si="30"/>
        <v>3</v>
      </c>
      <c r="AW30" s="33">
        <f t="shared" si="31"/>
        <v>10</v>
      </c>
      <c r="AX30" s="33">
        <f t="shared" si="32"/>
        <v>4</v>
      </c>
      <c r="AY30" s="33">
        <f t="shared" si="33"/>
        <v>14</v>
      </c>
      <c r="AZ30" s="64">
        <f t="shared" si="34"/>
        <v>17</v>
      </c>
      <c r="BA30" s="53">
        <f t="shared" si="35"/>
        <v>0.54408222775937476</v>
      </c>
      <c r="BB30" s="53" t="s">
        <v>227</v>
      </c>
      <c r="BC30" s="53">
        <v>19026.642578125</v>
      </c>
      <c r="BD30" s="53">
        <v>0.54408222775937476</v>
      </c>
      <c r="BE30" s="53">
        <v>7</v>
      </c>
      <c r="BF30" s="53">
        <v>14</v>
      </c>
      <c r="BG30" s="53">
        <v>7</v>
      </c>
      <c r="BH30" s="53">
        <v>28</v>
      </c>
    </row>
    <row r="31" spans="1:60" x14ac:dyDescent="0.25">
      <c r="A31" s="83" t="s">
        <v>354</v>
      </c>
      <c r="B31" s="33">
        <v>623981165014.1593</v>
      </c>
      <c r="C31" s="53">
        <f t="shared" si="0"/>
        <v>623.98116501415927</v>
      </c>
      <c r="D31" s="53">
        <f t="shared" si="1"/>
        <v>225.89920293035399</v>
      </c>
      <c r="E31">
        <v>36.202888099230996</v>
      </c>
      <c r="F31" s="58">
        <v>38258629</v>
      </c>
      <c r="G31" s="57">
        <f t="shared" si="36"/>
        <v>38.258628999999999</v>
      </c>
      <c r="H31" s="57">
        <f t="shared" si="37"/>
        <v>16.309553722224582</v>
      </c>
      <c r="I31" s="82">
        <v>16.309999999999999</v>
      </c>
      <c r="J31" s="53">
        <v>16.309999999999999</v>
      </c>
      <c r="K31" s="53">
        <f t="shared" si="38"/>
        <v>5.1185880494450853</v>
      </c>
      <c r="L31" s="53">
        <f t="shared" si="39"/>
        <v>5.5356694166631275</v>
      </c>
      <c r="M31" s="88">
        <v>186</v>
      </c>
      <c r="N31" s="53">
        <v>1</v>
      </c>
      <c r="O31" s="33">
        <f t="shared" si="2"/>
        <v>93</v>
      </c>
      <c r="P31" s="53">
        <f t="shared" si="3"/>
        <v>0.61242853553333043</v>
      </c>
      <c r="Q31" s="53">
        <f t="shared" si="4"/>
        <v>2.0714225888884094E-2</v>
      </c>
      <c r="R31" s="53">
        <v>0.57199999999999995</v>
      </c>
      <c r="S31" s="53">
        <f t="shared" si="5"/>
        <v>23.430676129983006</v>
      </c>
      <c r="T31" s="53">
        <f t="shared" si="6"/>
        <v>1.1404358645726946</v>
      </c>
      <c r="U31" s="53">
        <f t="shared" si="7"/>
        <v>1.1404358645726946</v>
      </c>
      <c r="V31" s="53">
        <f t="shared" si="8"/>
        <v>1</v>
      </c>
      <c r="W31" s="53">
        <f t="shared" si="9"/>
        <v>4.8672768051850571E-2</v>
      </c>
      <c r="X31" s="53">
        <f t="shared" si="10"/>
        <v>22.290240265410311</v>
      </c>
      <c r="Y31" s="53">
        <f t="shared" si="40"/>
        <v>2.5597046097301015</v>
      </c>
      <c r="Z31" s="53">
        <f t="shared" si="11"/>
        <v>55.820581397672271</v>
      </c>
      <c r="AA31" s="53">
        <v>1.8303365853136098</v>
      </c>
      <c r="AB31" s="53">
        <f t="shared" si="12"/>
        <v>11.420955548720244</v>
      </c>
      <c r="AC31">
        <v>-1.7999999999999999E-2</v>
      </c>
      <c r="AD31" s="33">
        <f t="shared" si="13"/>
        <v>6</v>
      </c>
      <c r="AE31" s="53">
        <f t="shared" si="14"/>
        <v>0.15000000000000002</v>
      </c>
      <c r="AF31" s="53">
        <f t="shared" si="15"/>
        <v>14.461947606235125</v>
      </c>
      <c r="AG31">
        <v>50.270020000000002</v>
      </c>
      <c r="AH31">
        <f t="shared" si="16"/>
        <v>7.2700239540439187</v>
      </c>
      <c r="AI31">
        <f t="shared" si="17"/>
        <v>0.74588299914206413</v>
      </c>
      <c r="AJ31">
        <f t="shared" si="18"/>
        <v>1</v>
      </c>
      <c r="AK31" s="33">
        <f t="shared" si="19"/>
        <v>9</v>
      </c>
      <c r="AL31" s="53">
        <f t="shared" si="20"/>
        <v>7.191923652191206</v>
      </c>
      <c r="AM31" s="53">
        <f t="shared" si="21"/>
        <v>0.426218856652608</v>
      </c>
      <c r="AN31" s="53">
        <f t="shared" si="22"/>
        <v>1</v>
      </c>
      <c r="AO31" s="33">
        <f t="shared" si="23"/>
        <v>17</v>
      </c>
      <c r="AP31" s="63">
        <f t="shared" si="24"/>
        <v>6</v>
      </c>
      <c r="AQ31" s="33">
        <f t="shared" si="25"/>
        <v>17</v>
      </c>
      <c r="AR31" s="33">
        <f t="shared" si="26"/>
        <v>9</v>
      </c>
      <c r="AS31" s="33">
        <f t="shared" si="27"/>
        <v>26</v>
      </c>
      <c r="AT31" s="64">
        <f t="shared" si="28"/>
        <v>32</v>
      </c>
      <c r="AU31" s="53">
        <f t="shared" si="29"/>
        <v>944.8205813976723</v>
      </c>
      <c r="AV31" s="63">
        <f t="shared" si="30"/>
        <v>1</v>
      </c>
      <c r="AW31" s="33">
        <f t="shared" si="31"/>
        <v>7</v>
      </c>
      <c r="AX31" s="33">
        <f t="shared" si="32"/>
        <v>1</v>
      </c>
      <c r="AY31" s="33">
        <f t="shared" si="33"/>
        <v>8</v>
      </c>
      <c r="AZ31" s="64">
        <f t="shared" si="34"/>
        <v>9</v>
      </c>
      <c r="BA31" s="53">
        <f t="shared" si="35"/>
        <v>0.66042291764125682</v>
      </c>
      <c r="BB31" s="53" t="s">
        <v>354</v>
      </c>
      <c r="BC31" s="53">
        <v>22471.080078125</v>
      </c>
      <c r="BD31" s="53">
        <v>0.66042291764125682</v>
      </c>
      <c r="BE31" s="53">
        <v>5</v>
      </c>
      <c r="BF31" s="53">
        <v>10</v>
      </c>
      <c r="BG31" s="53">
        <v>8</v>
      </c>
      <c r="BH31" s="53">
        <v>23</v>
      </c>
    </row>
    <row r="32" spans="1:60" x14ac:dyDescent="0.25">
      <c r="A32" s="53" t="s">
        <v>422</v>
      </c>
      <c r="B32" s="33">
        <v>618155177738.44031</v>
      </c>
      <c r="C32" s="53">
        <f t="shared" si="0"/>
        <v>618.15517773844033</v>
      </c>
      <c r="D32" s="53">
        <f t="shared" si="1"/>
        <v>135.77522880463567</v>
      </c>
      <c r="E32">
        <v>21.96458651392</v>
      </c>
      <c r="F32" s="58">
        <v>63066603</v>
      </c>
      <c r="G32" s="57">
        <f t="shared" si="36"/>
        <v>63.066603000000001</v>
      </c>
      <c r="H32" s="57">
        <f t="shared" si="37"/>
        <v>9.8016247638776477</v>
      </c>
      <c r="I32" s="82">
        <v>2.39</v>
      </c>
      <c r="J32" s="53">
        <v>2.39</v>
      </c>
      <c r="K32" s="53">
        <f t="shared" si="38"/>
        <v>6.8517916958415928</v>
      </c>
      <c r="L32" s="53">
        <f t="shared" si="39"/>
        <v>15.297562854183528</v>
      </c>
      <c r="M32" s="88">
        <v>389</v>
      </c>
      <c r="N32" s="53">
        <v>1</v>
      </c>
      <c r="O32" s="33">
        <f t="shared" si="2"/>
        <v>194.5</v>
      </c>
      <c r="P32" s="53">
        <f t="shared" si="3"/>
        <v>0.61423805028334677</v>
      </c>
      <c r="Q32" s="53">
        <f t="shared" si="4"/>
        <v>2.3730083805577951E-2</v>
      </c>
      <c r="R32" s="53">
        <v>0.56599999999999995</v>
      </c>
      <c r="S32" s="53">
        <f t="shared" si="5"/>
        <v>38.737907264713868</v>
      </c>
      <c r="T32" s="53">
        <f t="shared" si="6"/>
        <v>3.9687297705335403</v>
      </c>
      <c r="U32" s="53">
        <f t="shared" si="7"/>
        <v>3.9687297705335403</v>
      </c>
      <c r="V32" s="53">
        <f t="shared" si="8"/>
        <v>1</v>
      </c>
      <c r="W32" s="53">
        <f t="shared" si="9"/>
        <v>0.10245080467082002</v>
      </c>
      <c r="X32" s="53">
        <f t="shared" si="10"/>
        <v>34.769177494180326</v>
      </c>
      <c r="Y32" s="53">
        <f t="shared" si="40"/>
        <v>6.4932781021294099</v>
      </c>
      <c r="Z32" s="53">
        <f t="shared" si="11"/>
        <v>85.099009173622349</v>
      </c>
      <c r="AA32" s="53">
        <v>1.53269984337959</v>
      </c>
      <c r="AB32" s="53">
        <f t="shared" si="12"/>
        <v>9.4744634410399016</v>
      </c>
      <c r="AC32">
        <v>-0.43309999999999998</v>
      </c>
      <c r="AD32" s="33">
        <f t="shared" si="13"/>
        <v>7</v>
      </c>
      <c r="AE32" s="53">
        <f t="shared" si="14"/>
        <v>0.17500000000000002</v>
      </c>
      <c r="AF32" s="53">
        <f t="shared" si="15"/>
        <v>21.249107696209325</v>
      </c>
      <c r="AG32">
        <v>28.129429999999999</v>
      </c>
      <c r="AH32">
        <f t="shared" si="16"/>
        <v>5.9772528750298148</v>
      </c>
      <c r="AI32">
        <f t="shared" si="17"/>
        <v>0.82282517394108967</v>
      </c>
      <c r="AJ32">
        <f t="shared" si="18"/>
        <v>1</v>
      </c>
      <c r="AK32" s="33">
        <f t="shared" si="19"/>
        <v>7</v>
      </c>
      <c r="AL32" s="53">
        <f t="shared" si="20"/>
        <v>15.27185482117951</v>
      </c>
      <c r="AM32" s="53">
        <f t="shared" si="21"/>
        <v>0.47018581368062262</v>
      </c>
      <c r="AN32" s="53">
        <f t="shared" si="22"/>
        <v>1</v>
      </c>
      <c r="AO32" s="33">
        <f t="shared" si="23"/>
        <v>33</v>
      </c>
      <c r="AP32" s="63">
        <f t="shared" si="24"/>
        <v>7</v>
      </c>
      <c r="AQ32" s="33">
        <f t="shared" si="25"/>
        <v>33</v>
      </c>
      <c r="AR32" s="33">
        <f t="shared" si="26"/>
        <v>7</v>
      </c>
      <c r="AS32" s="33">
        <f t="shared" si="27"/>
        <v>40</v>
      </c>
      <c r="AT32" s="64">
        <f t="shared" si="28"/>
        <v>47</v>
      </c>
      <c r="AU32" s="53">
        <f t="shared" si="29"/>
        <v>1296.5990091736223</v>
      </c>
      <c r="AV32" s="63">
        <f t="shared" si="30"/>
        <v>3</v>
      </c>
      <c r="AW32" s="33">
        <f t="shared" si="31"/>
        <v>21</v>
      </c>
      <c r="AX32" s="33">
        <f t="shared" si="32"/>
        <v>0</v>
      </c>
      <c r="AY32" s="33">
        <f t="shared" si="33"/>
        <v>21</v>
      </c>
      <c r="AZ32" s="64">
        <f t="shared" si="34"/>
        <v>24</v>
      </c>
      <c r="BA32" s="53">
        <f t="shared" si="35"/>
        <v>0.4767512340861782</v>
      </c>
      <c r="BB32" s="53" t="s">
        <v>422</v>
      </c>
      <c r="BC32" s="53">
        <v>6957.2177734375</v>
      </c>
      <c r="BD32" s="53">
        <v>0.4767512340861782</v>
      </c>
      <c r="BE32" s="53">
        <v>4</v>
      </c>
      <c r="BF32" s="53">
        <v>12</v>
      </c>
      <c r="BG32" s="53">
        <v>7</v>
      </c>
      <c r="BH32" s="53">
        <v>23</v>
      </c>
    </row>
    <row r="33" spans="1:60" x14ac:dyDescent="0.25">
      <c r="A33" s="83" t="s">
        <v>163</v>
      </c>
      <c r="B33" s="33">
        <v>533080839338.43549</v>
      </c>
      <c r="C33" s="53">
        <f t="shared" si="0"/>
        <v>533.08083933843545</v>
      </c>
      <c r="D33" s="53">
        <f t="shared" si="1"/>
        <v>355.88476834233956</v>
      </c>
      <c r="E33">
        <v>66.760000000000005</v>
      </c>
      <c r="F33" s="58">
        <v>71371371</v>
      </c>
      <c r="G33" s="57">
        <f t="shared" si="36"/>
        <v>71.371370999999996</v>
      </c>
      <c r="H33" s="57">
        <f t="shared" si="37"/>
        <v>7.4691130612922576</v>
      </c>
      <c r="I33" s="82">
        <v>8.98</v>
      </c>
      <c r="J33" s="53">
        <v>8.98</v>
      </c>
      <c r="K33" s="53">
        <f t="shared" si="38"/>
        <v>10.864477384595919</v>
      </c>
      <c r="L33" s="53">
        <f t="shared" si="39"/>
        <v>18.796330408061614</v>
      </c>
      <c r="M33" s="88">
        <v>30.34</v>
      </c>
      <c r="N33" s="53">
        <v>1</v>
      </c>
      <c r="O33" s="33">
        <f t="shared" si="2"/>
        <v>15.17</v>
      </c>
      <c r="P33" s="53">
        <f t="shared" si="3"/>
        <v>0.54803706432644927</v>
      </c>
      <c r="Q33" s="53">
        <f t="shared" si="4"/>
        <v>-8.6604892789251139E-2</v>
      </c>
      <c r="R33" s="53">
        <v>0.497</v>
      </c>
      <c r="S33" s="53">
        <f t="shared" si="5"/>
        <v>39.114156639793876</v>
      </c>
      <c r="T33" s="53">
        <f t="shared" si="6"/>
        <v>0.40620619544820186</v>
      </c>
      <c r="U33" s="53">
        <f t="shared" si="7"/>
        <v>0.40620619544820186</v>
      </c>
      <c r="V33" s="53">
        <f t="shared" si="8"/>
        <v>1</v>
      </c>
      <c r="W33" s="53">
        <f t="shared" si="9"/>
        <v>1.0385145183852352E-2</v>
      </c>
      <c r="X33" s="53">
        <f t="shared" si="10"/>
        <v>38.707950444345677</v>
      </c>
      <c r="Y33" s="53">
        <f t="shared" si="40"/>
        <v>9.3142924337464326</v>
      </c>
      <c r="Z33" s="53">
        <f t="shared" si="11"/>
        <v>93.021069805584489</v>
      </c>
      <c r="AA33" s="53">
        <v>2.55126513982739</v>
      </c>
      <c r="AB33" s="53">
        <f t="shared" si="12"/>
        <v>13.600305621140761</v>
      </c>
      <c r="AC33">
        <v>-1.06</v>
      </c>
      <c r="AD33" s="33">
        <f t="shared" si="13"/>
        <v>9</v>
      </c>
      <c r="AE33" s="53">
        <f t="shared" si="14"/>
        <v>0.22500000000000001</v>
      </c>
      <c r="AF33" s="53">
        <f t="shared" si="15"/>
        <v>18.304180626003326</v>
      </c>
      <c r="AG33">
        <v>49.069839999999999</v>
      </c>
      <c r="AH33">
        <f t="shared" si="16"/>
        <v>8.9818321464908308</v>
      </c>
      <c r="AI33">
        <f t="shared" si="17"/>
        <v>0.88304209274789114</v>
      </c>
      <c r="AJ33">
        <f t="shared" si="18"/>
        <v>1</v>
      </c>
      <c r="AK33" s="33">
        <f t="shared" si="19"/>
        <v>10</v>
      </c>
      <c r="AL33" s="53">
        <f t="shared" si="20"/>
        <v>9.3223484795124953</v>
      </c>
      <c r="AM33" s="53">
        <f t="shared" si="21"/>
        <v>0.50459548157022349</v>
      </c>
      <c r="AN33" s="53">
        <f t="shared" si="22"/>
        <v>1</v>
      </c>
      <c r="AO33" s="33">
        <f t="shared" si="23"/>
        <v>19</v>
      </c>
      <c r="AP33" s="84">
        <f t="shared" si="24"/>
        <v>9</v>
      </c>
      <c r="AQ33" s="85">
        <f t="shared" si="25"/>
        <v>19</v>
      </c>
      <c r="AR33" s="85">
        <f t="shared" si="26"/>
        <v>10</v>
      </c>
      <c r="AS33" s="85">
        <f t="shared" si="27"/>
        <v>29</v>
      </c>
      <c r="AT33" s="86">
        <f t="shared" si="28"/>
        <v>38</v>
      </c>
      <c r="AU33" s="53">
        <f t="shared" si="29"/>
        <v>997.19106980558445</v>
      </c>
      <c r="AV33" s="63">
        <f t="shared" si="30"/>
        <v>3</v>
      </c>
      <c r="AW33" s="33">
        <f t="shared" si="31"/>
        <v>9</v>
      </c>
      <c r="AX33" s="33">
        <f t="shared" si="32"/>
        <v>4</v>
      </c>
      <c r="AY33" s="33">
        <f t="shared" si="33"/>
        <v>13</v>
      </c>
      <c r="AZ33" s="64">
        <f t="shared" si="34"/>
        <v>16</v>
      </c>
      <c r="BA33" s="53">
        <f t="shared" si="35"/>
        <v>0.53458244410709232</v>
      </c>
      <c r="BB33" s="53" t="s">
        <v>163</v>
      </c>
      <c r="BC33" s="53">
        <v>7853.33203125</v>
      </c>
      <c r="BD33" s="53">
        <v>0.53458244410709232</v>
      </c>
      <c r="BE33" s="53">
        <v>6</v>
      </c>
      <c r="BF33" s="53">
        <v>10</v>
      </c>
      <c r="BG33" s="53">
        <v>6</v>
      </c>
      <c r="BH33" s="53">
        <v>22</v>
      </c>
    </row>
    <row r="34" spans="1:60" x14ac:dyDescent="0.25">
      <c r="A34" s="53" t="s">
        <v>340</v>
      </c>
      <c r="B34" s="33">
        <v>461958781374.91217</v>
      </c>
      <c r="C34" s="53">
        <f t="shared" si="0"/>
        <v>461.95878137491218</v>
      </c>
      <c r="D34" s="53">
        <f t="shared" si="1"/>
        <v>315.95289102494411</v>
      </c>
      <c r="E34">
        <v>68.394173628345001</v>
      </c>
      <c r="F34" s="58">
        <v>154369924</v>
      </c>
      <c r="G34" s="57">
        <f t="shared" si="36"/>
        <v>154.369924</v>
      </c>
      <c r="H34" s="57">
        <f t="shared" si="37"/>
        <v>2.9925439451205027</v>
      </c>
      <c r="I34" s="82">
        <v>0.61099999999999999</v>
      </c>
      <c r="J34" s="53">
        <v>0.61099999999999999</v>
      </c>
      <c r="K34" s="53">
        <f t="shared" si="38"/>
        <v>25.098513649693981</v>
      </c>
      <c r="L34" s="53">
        <f t="shared" si="39"/>
        <v>25.511184082319247</v>
      </c>
      <c r="M34" s="88">
        <v>27</v>
      </c>
      <c r="N34" s="53">
        <v>1</v>
      </c>
      <c r="O34" s="33">
        <f t="shared" si="2"/>
        <v>13.5</v>
      </c>
      <c r="P34" s="53">
        <f t="shared" si="3"/>
        <v>0.62240894726585527</v>
      </c>
      <c r="Q34" s="53">
        <f t="shared" si="4"/>
        <v>3.7348245443092246E-2</v>
      </c>
      <c r="R34" s="53">
        <v>0.56599999999999995</v>
      </c>
      <c r="S34" s="53">
        <f t="shared" si="5"/>
        <v>96.081221886350079</v>
      </c>
      <c r="T34" s="53">
        <f t="shared" si="6"/>
        <v>0.9022423895904651</v>
      </c>
      <c r="U34" s="53">
        <f t="shared" si="7"/>
        <v>0.9022423895904651</v>
      </c>
      <c r="V34" s="53">
        <f t="shared" si="8"/>
        <v>1</v>
      </c>
      <c r="W34" s="53">
        <f t="shared" si="9"/>
        <v>9.3904133594146511E-3</v>
      </c>
      <c r="X34" s="53">
        <f t="shared" si="10"/>
        <v>95.178979496759609</v>
      </c>
      <c r="Y34" s="53">
        <f t="shared" si="40"/>
        <v>50.526074605485931</v>
      </c>
      <c r="Z34" s="53">
        <f t="shared" si="11"/>
        <v>202.17084350284915</v>
      </c>
      <c r="AA34" s="53">
        <v>4.1687227138149607</v>
      </c>
      <c r="AB34" s="53">
        <f t="shared" si="12"/>
        <v>19.257780647638761</v>
      </c>
      <c r="AC34">
        <v>-0.59760000000000002</v>
      </c>
      <c r="AD34" s="33">
        <f t="shared" si="13"/>
        <v>12</v>
      </c>
      <c r="AE34" s="53">
        <f t="shared" si="14"/>
        <v>0.30000000000000004</v>
      </c>
      <c r="AF34" s="53">
        <f t="shared" si="15"/>
        <v>19.254391241579697</v>
      </c>
      <c r="AG34">
        <v>33.832540000000002</v>
      </c>
      <c r="AH34">
        <f t="shared" si="16"/>
        <v>6.5142496185639471</v>
      </c>
      <c r="AI34">
        <f t="shared" si="17"/>
        <v>1.2615696727133254</v>
      </c>
      <c r="AJ34">
        <f t="shared" si="18"/>
        <v>1</v>
      </c>
      <c r="AK34" s="33">
        <f t="shared" si="19"/>
        <v>5</v>
      </c>
      <c r="AL34" s="53">
        <f t="shared" si="20"/>
        <v>12.740141623015749</v>
      </c>
      <c r="AM34" s="53">
        <f t="shared" si="21"/>
        <v>0.72089695583618596</v>
      </c>
      <c r="AN34" s="53">
        <f t="shared" si="22"/>
        <v>1</v>
      </c>
      <c r="AO34" s="33">
        <f t="shared" si="23"/>
        <v>18</v>
      </c>
      <c r="AP34" s="63">
        <f t="shared" si="24"/>
        <v>12</v>
      </c>
      <c r="AQ34" s="33">
        <f t="shared" si="25"/>
        <v>18</v>
      </c>
      <c r="AR34" s="33">
        <f t="shared" si="26"/>
        <v>5</v>
      </c>
      <c r="AS34" s="33">
        <f t="shared" si="27"/>
        <v>23</v>
      </c>
      <c r="AT34" s="64">
        <f t="shared" si="28"/>
        <v>35</v>
      </c>
      <c r="AU34" s="53">
        <f t="shared" si="29"/>
        <v>837.67084350284915</v>
      </c>
      <c r="AV34" s="63">
        <f t="shared" si="30"/>
        <v>3</v>
      </c>
      <c r="AW34" s="33">
        <f t="shared" si="31"/>
        <v>13</v>
      </c>
      <c r="AX34" s="33">
        <f t="shared" si="32"/>
        <v>0</v>
      </c>
      <c r="AY34" s="33">
        <f t="shared" si="33"/>
        <v>13</v>
      </c>
      <c r="AZ34" s="64">
        <f t="shared" si="34"/>
        <v>16</v>
      </c>
      <c r="BA34" s="53">
        <f t="shared" si="35"/>
        <v>0.55148007711855007</v>
      </c>
      <c r="BB34" s="53" t="s">
        <v>340</v>
      </c>
      <c r="BC34" s="53">
        <v>2842.968017578125</v>
      </c>
      <c r="BD34" s="53">
        <v>0.55148007711855007</v>
      </c>
      <c r="BE34" s="53">
        <v>9</v>
      </c>
      <c r="BF34" s="53">
        <v>5</v>
      </c>
      <c r="BG34" s="53">
        <v>5</v>
      </c>
      <c r="BH34" s="53">
        <v>19</v>
      </c>
    </row>
    <row r="35" spans="1:60" x14ac:dyDescent="0.25">
      <c r="A35" s="83" t="s">
        <v>25</v>
      </c>
      <c r="B35" s="33">
        <v>453672612341.57635</v>
      </c>
      <c r="C35" s="53">
        <f t="shared" si="0"/>
        <v>453.67261234157638</v>
      </c>
      <c r="D35" s="53">
        <f t="shared" si="1"/>
        <v>172.07360919155826</v>
      </c>
      <c r="E35">
        <v>37.929027344943997</v>
      </c>
      <c r="F35" s="58">
        <v>42997800</v>
      </c>
      <c r="G35" s="57">
        <f t="shared" si="36"/>
        <v>42.997799999999998</v>
      </c>
      <c r="H35" s="57">
        <f t="shared" si="37"/>
        <v>10.551065690374308</v>
      </c>
      <c r="I35" s="82">
        <v>20.265999999999998</v>
      </c>
      <c r="J35" s="53">
        <v>20.265999999999998</v>
      </c>
      <c r="K35" s="53">
        <f t="shared" si="38"/>
        <v>9.2601314475568852</v>
      </c>
      <c r="L35" s="53">
        <f t="shared" si="39"/>
        <v>14.173401464438538</v>
      </c>
      <c r="M35" s="88">
        <v>354.84</v>
      </c>
      <c r="N35" s="53">
        <v>1.05</v>
      </c>
      <c r="O35" s="33">
        <f t="shared" si="2"/>
        <v>186.291</v>
      </c>
      <c r="P35" s="53">
        <f t="shared" si="3"/>
        <v>0.62533872117155076</v>
      </c>
      <c r="Q35" s="53">
        <f t="shared" si="4"/>
        <v>4.2231201952584646E-2</v>
      </c>
      <c r="R35" s="53">
        <v>0.57799999999999996</v>
      </c>
      <c r="S35" s="53">
        <f t="shared" si="5"/>
        <v>26.888189265190103</v>
      </c>
      <c r="T35" s="53">
        <f t="shared" si="6"/>
        <v>3.3630726071937831</v>
      </c>
      <c r="U35" s="53">
        <f t="shared" si="7"/>
        <v>3.3630726071937831</v>
      </c>
      <c r="V35" s="53">
        <f t="shared" si="8"/>
        <v>1</v>
      </c>
      <c r="W35" s="53">
        <f t="shared" si="9"/>
        <v>0.12507620256703833</v>
      </c>
      <c r="X35" s="53">
        <f t="shared" si="10"/>
        <v>23.525116657996321</v>
      </c>
      <c r="Y35" s="53">
        <f t="shared" si="40"/>
        <v>4.09817947231278</v>
      </c>
      <c r="Z35" s="53">
        <f t="shared" si="11"/>
        <v>57.816224481758049</v>
      </c>
      <c r="AA35" s="53">
        <v>1.3872891314179898</v>
      </c>
      <c r="AB35" s="53">
        <f t="shared" si="12"/>
        <v>6.2937508432347586</v>
      </c>
      <c r="AC35">
        <v>-6.6299999999999998E-2</v>
      </c>
      <c r="AD35" s="33">
        <f t="shared" si="13"/>
        <v>4</v>
      </c>
      <c r="AE35" s="53">
        <f t="shared" si="14"/>
        <v>0.1</v>
      </c>
      <c r="AF35" s="53">
        <f t="shared" si="15"/>
        <v>10.066805738126657</v>
      </c>
      <c r="AG35">
        <v>52.554470000000002</v>
      </c>
      <c r="AH35">
        <f t="shared" si="16"/>
        <v>5.2905564016020525</v>
      </c>
      <c r="AI35">
        <f t="shared" si="17"/>
        <v>0.80912882503653061</v>
      </c>
      <c r="AJ35">
        <f t="shared" si="18"/>
        <v>1</v>
      </c>
      <c r="AK35" s="33">
        <f t="shared" si="19"/>
        <v>6</v>
      </c>
      <c r="AL35" s="53">
        <f t="shared" si="20"/>
        <v>4.7762493365246046</v>
      </c>
      <c r="AM35" s="53">
        <f t="shared" si="21"/>
        <v>0.46235932859230316</v>
      </c>
      <c r="AN35" s="53">
        <f t="shared" si="22"/>
        <v>1</v>
      </c>
      <c r="AO35" s="33">
        <f t="shared" si="23"/>
        <v>11</v>
      </c>
      <c r="AP35" s="63">
        <f t="shared" si="24"/>
        <v>4</v>
      </c>
      <c r="AQ35" s="33">
        <f t="shared" si="25"/>
        <v>11</v>
      </c>
      <c r="AR35" s="33">
        <f t="shared" si="26"/>
        <v>6</v>
      </c>
      <c r="AS35" s="33">
        <f t="shared" si="27"/>
        <v>17</v>
      </c>
      <c r="AT35" s="64">
        <f t="shared" si="28"/>
        <v>21</v>
      </c>
      <c r="AU35" s="53">
        <f t="shared" si="29"/>
        <v>768.10722448175807</v>
      </c>
      <c r="AV35" s="63">
        <f t="shared" si="30"/>
        <v>1</v>
      </c>
      <c r="AW35" s="33">
        <f t="shared" si="31"/>
        <v>4</v>
      </c>
      <c r="AX35" s="33">
        <f t="shared" si="32"/>
        <v>0</v>
      </c>
      <c r="AY35" s="33">
        <f t="shared" si="33"/>
        <v>4</v>
      </c>
      <c r="AZ35" s="64">
        <f t="shared" si="34"/>
        <v>5</v>
      </c>
      <c r="BA35" s="53">
        <f t="shared" si="35"/>
        <v>0.59063708539868154</v>
      </c>
      <c r="BB35" s="53" t="s">
        <v>25</v>
      </c>
      <c r="BC35" s="53">
        <v>20823.587890625</v>
      </c>
      <c r="BD35" s="53">
        <v>0.58218519660468504</v>
      </c>
      <c r="BE35" s="53">
        <v>3</v>
      </c>
      <c r="BF35" s="53">
        <v>7</v>
      </c>
      <c r="BG35" s="53">
        <v>6</v>
      </c>
      <c r="BH35" s="53">
        <v>16</v>
      </c>
    </row>
    <row r="36" spans="1:60" x14ac:dyDescent="0.25">
      <c r="A36" s="53" t="s">
        <v>86</v>
      </c>
      <c r="B36" s="33">
        <v>442451038675.60669</v>
      </c>
      <c r="C36" s="53">
        <f t="shared" si="0"/>
        <v>442.4510386756067</v>
      </c>
      <c r="D36" s="53">
        <f t="shared" si="1"/>
        <v>437.72755249571827</v>
      </c>
      <c r="E36">
        <v>98.932427372296999</v>
      </c>
      <c r="F36" s="58">
        <v>10251250</v>
      </c>
      <c r="G36" s="57">
        <f t="shared" si="36"/>
        <v>10.251250000000001</v>
      </c>
      <c r="H36" s="57">
        <f t="shared" si="37"/>
        <v>43.16069149377946</v>
      </c>
      <c r="I36" s="82">
        <v>6.59</v>
      </c>
      <c r="J36" s="53">
        <v>6.59</v>
      </c>
      <c r="K36" s="53">
        <f t="shared" si="38"/>
        <v>0.39196323286153301</v>
      </c>
      <c r="L36" s="53">
        <f t="shared" si="39"/>
        <v>0</v>
      </c>
      <c r="M36" s="88">
        <v>13</v>
      </c>
      <c r="N36" s="53">
        <v>1</v>
      </c>
      <c r="O36" s="33">
        <f t="shared" si="2"/>
        <v>6.5</v>
      </c>
      <c r="P36" s="53">
        <f t="shared" si="3"/>
        <v>0.5802071702074646</v>
      </c>
      <c r="Q36" s="53">
        <f t="shared" si="4"/>
        <v>-3.2988049654225665E-2</v>
      </c>
      <c r="R36" s="53">
        <v>0.57199999999999995</v>
      </c>
      <c r="S36" s="53">
        <f t="shared" si="5"/>
        <v>5.9478487535892715</v>
      </c>
      <c r="T36" s="53">
        <f t="shared" si="6"/>
        <v>3.0119999356065991E-2</v>
      </c>
      <c r="U36" s="53">
        <f t="shared" si="7"/>
        <v>3.0119999356065991E-2</v>
      </c>
      <c r="V36" s="53">
        <f t="shared" si="8"/>
        <v>1</v>
      </c>
      <c r="W36" s="53">
        <f t="shared" si="9"/>
        <v>5.0640156809451256E-3</v>
      </c>
      <c r="X36" s="53">
        <f t="shared" si="10"/>
        <v>5.9177287542332051</v>
      </c>
      <c r="Y36" s="53">
        <f t="shared" si="40"/>
        <v>0.26224300564672381</v>
      </c>
      <c r="Z36" s="53">
        <f t="shared" si="11"/>
        <v>15.134035044192769</v>
      </c>
      <c r="AA36" s="53">
        <v>1.3412102764288101</v>
      </c>
      <c r="AB36" s="53">
        <f t="shared" si="12"/>
        <v>5.9341987988832461</v>
      </c>
      <c r="AC36">
        <v>-1E-4</v>
      </c>
      <c r="AD36" s="33">
        <f t="shared" si="13"/>
        <v>2</v>
      </c>
      <c r="AE36" s="53">
        <f t="shared" si="14"/>
        <v>0.05</v>
      </c>
      <c r="AF36" s="53">
        <f t="shared" si="15"/>
        <v>5.2135225157249483</v>
      </c>
      <c r="AG36">
        <v>72.278660000000002</v>
      </c>
      <c r="AH36">
        <f t="shared" si="16"/>
        <v>3.7682642131642821</v>
      </c>
      <c r="AI36">
        <f t="shared" si="17"/>
        <v>0.67378984521766516</v>
      </c>
      <c r="AJ36">
        <f t="shared" si="18"/>
        <v>1</v>
      </c>
      <c r="AK36" s="33">
        <f t="shared" si="19"/>
        <v>6</v>
      </c>
      <c r="AL36" s="53">
        <f t="shared" si="20"/>
        <v>1.4452583025606662</v>
      </c>
      <c r="AM36" s="53">
        <f t="shared" si="21"/>
        <v>0.38502276869580865</v>
      </c>
      <c r="AN36" s="53">
        <f t="shared" si="22"/>
        <v>1</v>
      </c>
      <c r="AO36" s="33">
        <f t="shared" si="23"/>
        <v>4</v>
      </c>
      <c r="AP36" s="63">
        <f t="shared" si="24"/>
        <v>2</v>
      </c>
      <c r="AQ36" s="33">
        <f t="shared" si="25"/>
        <v>4</v>
      </c>
      <c r="AR36" s="33">
        <f t="shared" si="26"/>
        <v>6</v>
      </c>
      <c r="AS36" s="33">
        <f t="shared" si="27"/>
        <v>10</v>
      </c>
      <c r="AT36" s="64">
        <f t="shared" si="28"/>
        <v>12</v>
      </c>
      <c r="AU36" s="53">
        <f t="shared" si="29"/>
        <v>403.63403504419279</v>
      </c>
      <c r="AV36" s="63">
        <f t="shared" si="30"/>
        <v>-1</v>
      </c>
      <c r="AW36" s="33">
        <f t="shared" si="31"/>
        <v>-2</v>
      </c>
      <c r="AX36" s="33">
        <f t="shared" si="32"/>
        <v>0</v>
      </c>
      <c r="AY36" s="33">
        <f t="shared" si="33"/>
        <v>-2</v>
      </c>
      <c r="AZ36" s="64">
        <f t="shared" si="34"/>
        <v>-3</v>
      </c>
      <c r="BA36" s="53">
        <f t="shared" si="35"/>
        <v>1.0961688070411701</v>
      </c>
      <c r="BB36" s="53" t="s">
        <v>86</v>
      </c>
      <c r="BC36" s="53">
        <v>98865.390625</v>
      </c>
      <c r="BD36" s="53">
        <v>1.0961688070411701</v>
      </c>
      <c r="BE36" s="53">
        <v>3</v>
      </c>
      <c r="BF36" s="53">
        <v>6</v>
      </c>
      <c r="BG36" s="53">
        <v>6</v>
      </c>
      <c r="BH36" s="53">
        <v>15</v>
      </c>
    </row>
    <row r="37" spans="1:60" x14ac:dyDescent="0.25">
      <c r="A37" s="53" t="s">
        <v>415</v>
      </c>
      <c r="B37" s="33">
        <v>419589689694.63275</v>
      </c>
      <c r="C37" s="53">
        <f t="shared" si="0"/>
        <v>419.58968969463274</v>
      </c>
      <c r="D37" s="53">
        <f t="shared" si="1"/>
        <v>92.985245226967095</v>
      </c>
      <c r="E37">
        <v>22.160993825811001</v>
      </c>
      <c r="F37" s="58">
        <v>7184250</v>
      </c>
      <c r="G37" s="57">
        <f t="shared" si="36"/>
        <v>7.1842499999999996</v>
      </c>
      <c r="H37" s="57">
        <f t="shared" si="37"/>
        <v>58.404104770105825</v>
      </c>
      <c r="I37" s="82">
        <v>2.66</v>
      </c>
      <c r="J37" s="53">
        <v>2.66</v>
      </c>
      <c r="K37" s="53">
        <f t="shared" si="38"/>
        <v>0.10680925755494733</v>
      </c>
      <c r="L37" s="53">
        <f t="shared" si="39"/>
        <v>0</v>
      </c>
      <c r="M37" s="88">
        <v>19</v>
      </c>
      <c r="N37" s="53">
        <v>1</v>
      </c>
      <c r="O37" s="33">
        <f t="shared" si="2"/>
        <v>9.5</v>
      </c>
      <c r="P37" s="53">
        <f t="shared" si="3"/>
        <v>0.55891507427587295</v>
      </c>
      <c r="Q37" s="53">
        <f t="shared" si="4"/>
        <v>-6.8474876206878393E-2</v>
      </c>
      <c r="R37" s="53">
        <v>0.56899999999999995</v>
      </c>
      <c r="S37" s="53">
        <f t="shared" si="5"/>
        <v>4.0153856223664404</v>
      </c>
      <c r="T37" s="53">
        <f t="shared" si="6"/>
        <v>3.2531959996286358E-2</v>
      </c>
      <c r="U37" s="53">
        <f t="shared" si="7"/>
        <v>3.2531959996286358E-2</v>
      </c>
      <c r="V37" s="53">
        <f t="shared" si="8"/>
        <v>1</v>
      </c>
      <c r="W37" s="53">
        <f t="shared" si="9"/>
        <v>8.1018270860654888E-3</v>
      </c>
      <c r="X37" s="53">
        <f t="shared" si="10"/>
        <v>3.9828536623701538</v>
      </c>
      <c r="Y37" s="53">
        <f t="shared" si="40"/>
        <v>0.13086292781875064</v>
      </c>
      <c r="Z37" s="53">
        <f t="shared" si="11"/>
        <v>10.219330184886884</v>
      </c>
      <c r="AA37" s="53">
        <v>1.02928085285136</v>
      </c>
      <c r="AB37" s="53">
        <f t="shared" si="12"/>
        <v>4.3187563365652908</v>
      </c>
      <c r="AC37">
        <v>-1.9300000000000001E-2</v>
      </c>
      <c r="AD37" s="33">
        <f t="shared" si="13"/>
        <v>1</v>
      </c>
      <c r="AE37" s="53">
        <f t="shared" si="14"/>
        <v>2.5000000000000001E-2</v>
      </c>
      <c r="AF37" s="53">
        <f t="shared" si="15"/>
        <v>3.7201814769964558</v>
      </c>
      <c r="AG37">
        <v>70.149659999999997</v>
      </c>
      <c r="AH37">
        <f t="shared" si="16"/>
        <v>2.6096946574959921</v>
      </c>
      <c r="AI37">
        <f t="shared" si="17"/>
        <v>0.66236073915420057</v>
      </c>
      <c r="AJ37">
        <f t="shared" si="18"/>
        <v>1</v>
      </c>
      <c r="AK37" s="33">
        <f t="shared" si="19"/>
        <v>4</v>
      </c>
      <c r="AL37" s="53">
        <f t="shared" si="20"/>
        <v>1.1104868195004638</v>
      </c>
      <c r="AM37" s="53">
        <f t="shared" si="21"/>
        <v>0.3784918509452575</v>
      </c>
      <c r="AN37" s="53">
        <f t="shared" si="22"/>
        <v>1</v>
      </c>
      <c r="AO37" s="33">
        <f t="shared" si="23"/>
        <v>3</v>
      </c>
      <c r="AP37" s="63">
        <f t="shared" si="24"/>
        <v>1</v>
      </c>
      <c r="AQ37" s="33">
        <f t="shared" si="25"/>
        <v>3</v>
      </c>
      <c r="AR37" s="33">
        <f t="shared" si="26"/>
        <v>4</v>
      </c>
      <c r="AS37" s="33">
        <f t="shared" si="27"/>
        <v>7</v>
      </c>
      <c r="AT37" s="64">
        <f t="shared" si="28"/>
        <v>8</v>
      </c>
      <c r="AU37" s="53">
        <f t="shared" si="29"/>
        <v>280.71933018488687</v>
      </c>
      <c r="AV37" s="63">
        <f t="shared" si="30"/>
        <v>-1</v>
      </c>
      <c r="AW37" s="33">
        <f t="shared" si="31"/>
        <v>-3</v>
      </c>
      <c r="AX37" s="33">
        <f t="shared" si="32"/>
        <v>-2</v>
      </c>
      <c r="AY37" s="33">
        <f t="shared" si="33"/>
        <v>-5</v>
      </c>
      <c r="AZ37" s="64">
        <f t="shared" si="34"/>
        <v>-6</v>
      </c>
      <c r="BA37" s="53">
        <f t="shared" si="35"/>
        <v>1.4946946810477331</v>
      </c>
      <c r="BB37" s="53" t="s">
        <v>415</v>
      </c>
      <c r="BC37" s="53">
        <v>121128.1953125</v>
      </c>
      <c r="BD37" s="53">
        <v>1.4946946810477331</v>
      </c>
      <c r="BE37" s="53">
        <v>2</v>
      </c>
      <c r="BF37" s="53">
        <v>6</v>
      </c>
      <c r="BG37" s="53">
        <v>6</v>
      </c>
      <c r="BH37" s="53">
        <v>14</v>
      </c>
    </row>
    <row r="38" spans="1:60" x14ac:dyDescent="0.25">
      <c r="A38" s="53" t="s">
        <v>72</v>
      </c>
      <c r="B38" s="33">
        <v>372950092476.33289</v>
      </c>
      <c r="C38" s="53">
        <f t="shared" si="0"/>
        <v>372.95009247633288</v>
      </c>
      <c r="D38" s="53">
        <f t="shared" si="1"/>
        <v>210.74715416933145</v>
      </c>
      <c r="E38">
        <v>56.508138332934003</v>
      </c>
      <c r="F38" s="58">
        <v>8011566</v>
      </c>
      <c r="G38" s="57">
        <f t="shared" si="36"/>
        <v>8.0115660000000002</v>
      </c>
      <c r="H38" s="57">
        <f>C38/G38</f>
        <v>46.551459786555199</v>
      </c>
      <c r="I38" s="82">
        <v>4.6900000000000004</v>
      </c>
      <c r="J38" s="53">
        <v>4.6900000000000004</v>
      </c>
      <c r="K38" s="53">
        <f t="shared" si="38"/>
        <v>0.215352366952032</v>
      </c>
      <c r="L38" s="53">
        <f t="shared" si="39"/>
        <v>0</v>
      </c>
      <c r="M38" s="88">
        <v>45</v>
      </c>
      <c r="N38" s="53">
        <v>1</v>
      </c>
      <c r="O38" s="33">
        <f t="shared" si="2"/>
        <v>22.5</v>
      </c>
      <c r="P38" s="53">
        <f t="shared" si="3"/>
        <v>0.57313824825613369</v>
      </c>
      <c r="Q38" s="53">
        <f t="shared" si="4"/>
        <v>-4.4769586239777143E-2</v>
      </c>
      <c r="R38" s="53">
        <v>0.56899999999999995</v>
      </c>
      <c r="S38" s="53">
        <f t="shared" si="5"/>
        <v>4.5917349030284003</v>
      </c>
      <c r="T38" s="53">
        <f t="shared" si="6"/>
        <v>9.6667215606838428E-2</v>
      </c>
      <c r="U38" s="53">
        <f t="shared" si="7"/>
        <v>9.6667215606838428E-2</v>
      </c>
      <c r="V38" s="53">
        <f t="shared" si="8"/>
        <v>1</v>
      </c>
      <c r="W38" s="53">
        <f t="shared" si="9"/>
        <v>2.1052438271879158E-2</v>
      </c>
      <c r="X38" s="53">
        <f t="shared" si="10"/>
        <v>4.495067687421562</v>
      </c>
      <c r="Y38" s="53">
        <f t="shared" si="40"/>
        <v>0.18485844388857245</v>
      </c>
      <c r="Z38" s="53">
        <f t="shared" si="11"/>
        <v>11.506282291078817</v>
      </c>
      <c r="AA38" s="53">
        <v>0.98031858008592998</v>
      </c>
      <c r="AB38" s="53">
        <f t="shared" si="12"/>
        <v>3.6560990509931495</v>
      </c>
      <c r="AC38">
        <v>-4.1000000000000002E-2</v>
      </c>
      <c r="AD38" s="33">
        <f t="shared" si="13"/>
        <v>1</v>
      </c>
      <c r="AE38" s="53">
        <f t="shared" si="14"/>
        <v>2.5000000000000001E-2</v>
      </c>
      <c r="AF38" s="53">
        <f t="shared" si="15"/>
        <v>4.0698568765809577</v>
      </c>
      <c r="AG38">
        <v>63.924619999999997</v>
      </c>
      <c r="AH38">
        <f t="shared" si="16"/>
        <v>2.6016405428982461</v>
      </c>
      <c r="AI38">
        <f t="shared" si="17"/>
        <v>0.67060023055487217</v>
      </c>
      <c r="AJ38">
        <f t="shared" si="18"/>
        <v>1</v>
      </c>
      <c r="AK38" s="33">
        <f t="shared" si="19"/>
        <v>4</v>
      </c>
      <c r="AL38" s="53">
        <f t="shared" si="20"/>
        <v>1.4682163336827116</v>
      </c>
      <c r="AM38" s="53">
        <f t="shared" si="21"/>
        <v>0.38320013174564121</v>
      </c>
      <c r="AN38" s="53">
        <f t="shared" si="22"/>
        <v>1</v>
      </c>
      <c r="AO38" s="33">
        <f t="shared" si="23"/>
        <v>4</v>
      </c>
      <c r="AP38" s="63">
        <f t="shared" si="24"/>
        <v>1</v>
      </c>
      <c r="AQ38" s="33">
        <f t="shared" si="25"/>
        <v>4</v>
      </c>
      <c r="AR38" s="33">
        <f t="shared" si="26"/>
        <v>4</v>
      </c>
      <c r="AS38" s="33">
        <f t="shared" si="27"/>
        <v>8</v>
      </c>
      <c r="AT38" s="64">
        <f t="shared" si="28"/>
        <v>9</v>
      </c>
      <c r="AU38" s="53">
        <f t="shared" si="29"/>
        <v>315.00628229107883</v>
      </c>
      <c r="AV38" s="63">
        <f t="shared" si="30"/>
        <v>-1</v>
      </c>
      <c r="AW38" s="33">
        <f t="shared" si="31"/>
        <v>-2</v>
      </c>
      <c r="AX38" s="33">
        <f t="shared" si="32"/>
        <v>-1</v>
      </c>
      <c r="AY38" s="33">
        <f t="shared" si="33"/>
        <v>-3</v>
      </c>
      <c r="AZ38" s="64">
        <f t="shared" si="34"/>
        <v>-4</v>
      </c>
      <c r="BA38" s="53">
        <f t="shared" si="35"/>
        <v>1.1839449352051703</v>
      </c>
      <c r="BB38" s="53" t="s">
        <v>72</v>
      </c>
      <c r="BC38" s="53">
        <v>89700.671875</v>
      </c>
      <c r="BD38" s="53">
        <v>1.1839449352051703</v>
      </c>
      <c r="BE38" s="53">
        <v>2</v>
      </c>
      <c r="BF38" s="53">
        <v>6</v>
      </c>
      <c r="BG38" s="53">
        <v>5</v>
      </c>
      <c r="BH38" s="53">
        <v>13</v>
      </c>
    </row>
    <row r="39" spans="1:60" x14ac:dyDescent="0.25">
      <c r="A39" s="53" t="s">
        <v>284</v>
      </c>
      <c r="B39" s="33">
        <v>369184235021.7135</v>
      </c>
      <c r="C39" s="53">
        <f t="shared" si="0"/>
        <v>369.1842350217135</v>
      </c>
      <c r="D39" s="53">
        <f t="shared" si="1"/>
        <v>119.48165257496842</v>
      </c>
      <c r="E39">
        <v>32.363693040127004</v>
      </c>
      <c r="F39" s="58">
        <v>22945150</v>
      </c>
      <c r="G39" s="57">
        <f t="shared" si="36"/>
        <v>22.945150000000002</v>
      </c>
      <c r="H39" s="57">
        <f>C39/G39</f>
        <v>16.089859295829989</v>
      </c>
      <c r="I39" s="82">
        <v>3</v>
      </c>
      <c r="J39" s="53">
        <v>3</v>
      </c>
      <c r="K39" s="53">
        <f t="shared" si="38"/>
        <v>1.2585039978968877</v>
      </c>
      <c r="L39" s="53">
        <f t="shared" si="39"/>
        <v>5.865211056255017</v>
      </c>
      <c r="M39" s="88">
        <v>236</v>
      </c>
      <c r="N39" s="53">
        <v>1</v>
      </c>
      <c r="O39" s="33">
        <f t="shared" si="2"/>
        <v>118</v>
      </c>
      <c r="P39" s="53">
        <f t="shared" si="3"/>
        <v>0.618692168845004</v>
      </c>
      <c r="Q39" s="53">
        <f t="shared" si="4"/>
        <v>3.1153614741673288E-2</v>
      </c>
      <c r="R39" s="53">
        <v>0.57799999999999996</v>
      </c>
      <c r="S39" s="53">
        <f t="shared" si="5"/>
        <v>14.195984617973945</v>
      </c>
      <c r="T39" s="53">
        <f t="shared" si="6"/>
        <v>1.466762360446273</v>
      </c>
      <c r="U39" s="53">
        <f t="shared" si="7"/>
        <v>1.466762360446273</v>
      </c>
      <c r="V39" s="53">
        <f t="shared" si="8"/>
        <v>1</v>
      </c>
      <c r="W39" s="53">
        <f t="shared" si="9"/>
        <v>0.10332234078284101</v>
      </c>
      <c r="X39" s="53">
        <f t="shared" si="10"/>
        <v>12.729222257527672</v>
      </c>
      <c r="Y39" s="53">
        <f t="shared" si="40"/>
        <v>1.4810321008225491</v>
      </c>
      <c r="Z39" s="53">
        <f t="shared" si="11"/>
        <v>31.862448420286803</v>
      </c>
      <c r="AA39" s="53">
        <v>1.6346755480484101</v>
      </c>
      <c r="AB39" s="53">
        <f t="shared" si="12"/>
        <v>6.034964417149526</v>
      </c>
      <c r="AC39">
        <v>-0.25690000000000002</v>
      </c>
      <c r="AD39" s="33">
        <f t="shared" si="13"/>
        <v>4</v>
      </c>
      <c r="AE39" s="53">
        <f t="shared" si="14"/>
        <v>0.1</v>
      </c>
      <c r="AF39" s="53">
        <f t="shared" si="15"/>
        <v>9.8896861588082352</v>
      </c>
      <c r="AG39">
        <v>49.452889999999996</v>
      </c>
      <c r="AH39">
        <f t="shared" si="16"/>
        <v>4.8907356174606615</v>
      </c>
      <c r="AI39">
        <f t="shared" si="17"/>
        <v>0.74746529073065493</v>
      </c>
      <c r="AJ39">
        <f t="shared" si="18"/>
        <v>1</v>
      </c>
      <c r="AK39" s="33">
        <f t="shared" si="19"/>
        <v>6</v>
      </c>
      <c r="AL39" s="53">
        <f t="shared" si="20"/>
        <v>4.9989505413475737</v>
      </c>
      <c r="AM39" s="53">
        <f t="shared" si="21"/>
        <v>0.42712302327465995</v>
      </c>
      <c r="AN39" s="53">
        <f t="shared" si="22"/>
        <v>1</v>
      </c>
      <c r="AO39" s="33">
        <f t="shared" si="23"/>
        <v>12</v>
      </c>
      <c r="AP39" s="63">
        <f t="shared" si="24"/>
        <v>4</v>
      </c>
      <c r="AQ39" s="33">
        <f t="shared" si="25"/>
        <v>12</v>
      </c>
      <c r="AR39" s="33">
        <f t="shared" si="26"/>
        <v>6</v>
      </c>
      <c r="AS39" s="33">
        <f t="shared" si="27"/>
        <v>18</v>
      </c>
      <c r="AT39" s="64">
        <f t="shared" si="28"/>
        <v>22</v>
      </c>
      <c r="AU39" s="53">
        <f t="shared" si="29"/>
        <v>693.8624484202868</v>
      </c>
      <c r="AV39" s="63">
        <f t="shared" si="30"/>
        <v>1</v>
      </c>
      <c r="AW39" s="33">
        <f t="shared" si="31"/>
        <v>3</v>
      </c>
      <c r="AX39" s="33">
        <f t="shared" si="32"/>
        <v>3</v>
      </c>
      <c r="AY39" s="33">
        <f t="shared" si="33"/>
        <v>6</v>
      </c>
      <c r="AZ39" s="64">
        <f t="shared" si="34"/>
        <v>7</v>
      </c>
      <c r="BA39" s="53">
        <f t="shared" si="35"/>
        <v>0.53207121362776355</v>
      </c>
      <c r="BB39" s="53" t="s">
        <v>284</v>
      </c>
      <c r="BC39" s="53">
        <v>17541.814453125</v>
      </c>
      <c r="BD39" s="53">
        <v>0.53207121362776355</v>
      </c>
      <c r="BE39" s="53">
        <v>3</v>
      </c>
      <c r="BF39" s="53">
        <v>9</v>
      </c>
      <c r="BG39" s="53">
        <v>3</v>
      </c>
      <c r="BH39" s="53">
        <v>15</v>
      </c>
    </row>
    <row r="40" spans="1:60" x14ac:dyDescent="0.25">
      <c r="A40" s="83" t="s">
        <v>23</v>
      </c>
      <c r="B40" s="33">
        <v>364044102047.62964</v>
      </c>
      <c r="C40" s="53">
        <f t="shared" si="0"/>
        <v>364.04410204762962</v>
      </c>
      <c r="D40" s="53">
        <f t="shared" si="1"/>
        <v>203.79018418983895</v>
      </c>
      <c r="E40">
        <v>55.979531887368999</v>
      </c>
      <c r="F40" s="58">
        <v>122851984</v>
      </c>
      <c r="G40" s="57">
        <f t="shared" si="36"/>
        <v>122.851984</v>
      </c>
      <c r="H40" s="57">
        <f>C40/G40</f>
        <v>2.9632740977763095</v>
      </c>
      <c r="I40" s="82">
        <v>3.8519999999999999</v>
      </c>
      <c r="J40" s="53">
        <v>3.8519999999999999</v>
      </c>
      <c r="K40" s="53">
        <f t="shared" si="38"/>
        <v>22.920682828246651</v>
      </c>
      <c r="L40" s="53">
        <f t="shared" si="39"/>
        <v>25.555088853335533</v>
      </c>
      <c r="M40" s="88">
        <v>202.78</v>
      </c>
      <c r="N40" s="53">
        <v>0.86</v>
      </c>
      <c r="O40" s="33">
        <f t="shared" si="2"/>
        <v>87.195399999999992</v>
      </c>
      <c r="P40" s="53">
        <f t="shared" si="3"/>
        <v>0.63444407108266831</v>
      </c>
      <c r="Q40" s="53">
        <f t="shared" si="4"/>
        <v>5.740678513778065E-2</v>
      </c>
      <c r="R40" s="53">
        <v>0.57799999999999996</v>
      </c>
      <c r="S40" s="53">
        <f t="shared" si="5"/>
        <v>77.942712869542831</v>
      </c>
      <c r="T40" s="53">
        <f t="shared" si="6"/>
        <v>6.8431064190845357</v>
      </c>
      <c r="U40" s="53">
        <f t="shared" si="7"/>
        <v>6.8431064190845357</v>
      </c>
      <c r="V40" s="53">
        <f t="shared" si="8"/>
        <v>1</v>
      </c>
      <c r="W40" s="53">
        <f t="shared" si="9"/>
        <v>8.7796615836790715E-2</v>
      </c>
      <c r="X40" s="53">
        <f t="shared" si="10"/>
        <v>71.099606450458296</v>
      </c>
      <c r="Y40" s="53">
        <f t="shared" si="40"/>
        <v>38.033750400825959</v>
      </c>
      <c r="Z40" s="53">
        <f t="shared" si="11"/>
        <v>150.69658277883568</v>
      </c>
      <c r="AA40" s="53">
        <v>0.54353164518657804</v>
      </c>
      <c r="AB40" s="53">
        <f t="shared" si="12"/>
        <v>1.9786948970641862</v>
      </c>
      <c r="AC40">
        <v>-2.5100000000000001E-2</v>
      </c>
      <c r="AD40" s="33">
        <f t="shared" si="13"/>
        <v>1</v>
      </c>
      <c r="AE40" s="53">
        <f t="shared" si="14"/>
        <v>2.5000000000000001E-2</v>
      </c>
      <c r="AF40" s="53">
        <f t="shared" si="15"/>
        <v>10.120173221385686</v>
      </c>
      <c r="AG40">
        <v>39.411270000000002</v>
      </c>
      <c r="AH40">
        <f t="shared" si="16"/>
        <v>3.988488792748011</v>
      </c>
      <c r="AI40">
        <f t="shared" si="17"/>
        <v>1.2678080250552211</v>
      </c>
      <c r="AJ40">
        <f t="shared" si="18"/>
        <v>1</v>
      </c>
      <c r="AK40" s="33">
        <f t="shared" si="19"/>
        <v>3</v>
      </c>
      <c r="AL40" s="53">
        <f t="shared" si="20"/>
        <v>6.1316844286376746</v>
      </c>
      <c r="AM40" s="53">
        <f t="shared" si="21"/>
        <v>0.72446172860298341</v>
      </c>
      <c r="AN40" s="53">
        <f t="shared" si="22"/>
        <v>1</v>
      </c>
      <c r="AO40" s="33">
        <f t="shared" si="23"/>
        <v>9</v>
      </c>
      <c r="AP40" s="63">
        <f t="shared" si="24"/>
        <v>1</v>
      </c>
      <c r="AQ40" s="33">
        <f t="shared" si="25"/>
        <v>9</v>
      </c>
      <c r="AR40" s="33">
        <f t="shared" si="26"/>
        <v>3</v>
      </c>
      <c r="AS40" s="33">
        <f t="shared" si="27"/>
        <v>12</v>
      </c>
      <c r="AT40" s="64">
        <f t="shared" si="28"/>
        <v>13</v>
      </c>
      <c r="AU40" s="53">
        <f t="shared" si="29"/>
        <v>568.89198277883565</v>
      </c>
      <c r="AV40" s="63">
        <f t="shared" si="30"/>
        <v>0</v>
      </c>
      <c r="AW40" s="33">
        <f t="shared" si="31"/>
        <v>1</v>
      </c>
      <c r="AX40" s="33">
        <f t="shared" si="32"/>
        <v>-1</v>
      </c>
      <c r="AY40" s="33">
        <f t="shared" si="33"/>
        <v>0</v>
      </c>
      <c r="AZ40" s="64">
        <f t="shared" si="34"/>
        <v>0</v>
      </c>
      <c r="BA40" s="53">
        <f t="shared" si="35"/>
        <v>0.63991779295149009</v>
      </c>
      <c r="BB40" s="53" t="s">
        <v>23</v>
      </c>
      <c r="BC40" s="53">
        <v>3313.989013671875</v>
      </c>
      <c r="BD40" s="53">
        <v>0.63926862824868436</v>
      </c>
      <c r="BE40" s="53">
        <v>1</v>
      </c>
      <c r="BF40" s="53">
        <v>8</v>
      </c>
      <c r="BG40" s="53">
        <v>4</v>
      </c>
      <c r="BH40" s="53">
        <v>13</v>
      </c>
    </row>
    <row r="41" spans="1:60" x14ac:dyDescent="0.25">
      <c r="A41" s="53" t="s">
        <v>20</v>
      </c>
      <c r="B41" s="33">
        <v>361583572967.09473</v>
      </c>
      <c r="C41" s="53">
        <f t="shared" si="0"/>
        <v>361.58357296709471</v>
      </c>
      <c r="D41" s="53">
        <f t="shared" si="1"/>
        <v>240.69925950682824</v>
      </c>
      <c r="E41">
        <v>66.568084808635007</v>
      </c>
      <c r="F41" s="58">
        <v>8872109</v>
      </c>
      <c r="G41" s="57">
        <f t="shared" si="36"/>
        <v>8.872109</v>
      </c>
      <c r="H41" s="57">
        <f t="shared" si="37"/>
        <v>40.755086864588193</v>
      </c>
      <c r="I41" s="82">
        <v>5.47</v>
      </c>
      <c r="J41" s="53">
        <v>5.47</v>
      </c>
      <c r="K41" s="53">
        <f t="shared" si="38"/>
        <v>0.28006618507023989</v>
      </c>
      <c r="L41" s="53">
        <f t="shared" si="39"/>
        <v>0</v>
      </c>
      <c r="M41" s="88">
        <v>56</v>
      </c>
      <c r="N41" s="53">
        <v>1</v>
      </c>
      <c r="O41" s="33">
        <f t="shared" si="2"/>
        <v>28</v>
      </c>
      <c r="P41" s="53">
        <f t="shared" si="3"/>
        <v>0.57709389576249415</v>
      </c>
      <c r="Q41" s="53">
        <f t="shared" si="4"/>
        <v>-3.817684039584314E-2</v>
      </c>
      <c r="R41" s="53">
        <v>0.56599999999999995</v>
      </c>
      <c r="S41" s="53">
        <f t="shared" si="5"/>
        <v>5.1200399464394861</v>
      </c>
      <c r="T41" s="53">
        <f t="shared" si="6"/>
        <v>0.13740616033052308</v>
      </c>
      <c r="U41" s="53">
        <f t="shared" si="7"/>
        <v>0.13740616033052308</v>
      </c>
      <c r="V41" s="53">
        <f t="shared" si="8"/>
        <v>1</v>
      </c>
      <c r="W41" s="53">
        <f t="shared" si="9"/>
        <v>2.6836931306771609E-2</v>
      </c>
      <c r="X41" s="53">
        <f t="shared" si="10"/>
        <v>4.9826337861089627</v>
      </c>
      <c r="Y41" s="53">
        <f t="shared" si="40"/>
        <v>0.2336634086857716</v>
      </c>
      <c r="Z41" s="53">
        <f t="shared" si="11"/>
        <v>12.73312370617138</v>
      </c>
      <c r="AA41" s="53">
        <v>1.83267304982489</v>
      </c>
      <c r="AB41" s="53">
        <f t="shared" si="12"/>
        <v>6.6266446943618611</v>
      </c>
      <c r="AC41">
        <v>6.8900000000000003E-2</v>
      </c>
      <c r="AD41" s="33">
        <f t="shared" si="13"/>
        <v>2</v>
      </c>
      <c r="AE41" s="53">
        <f t="shared" si="14"/>
        <v>0.05</v>
      </c>
      <c r="AF41" s="53">
        <f t="shared" si="15"/>
        <v>4.4189041923529517</v>
      </c>
      <c r="AG41">
        <v>72.731979999999993</v>
      </c>
      <c r="AH41">
        <f t="shared" si="16"/>
        <v>3.2139565134013104</v>
      </c>
      <c r="AI41">
        <f t="shared" si="17"/>
        <v>0.67637457911155152</v>
      </c>
      <c r="AJ41">
        <f t="shared" si="18"/>
        <v>1</v>
      </c>
      <c r="AK41" s="33">
        <f t="shared" si="19"/>
        <v>5</v>
      </c>
      <c r="AL41" s="53">
        <f t="shared" si="20"/>
        <v>1.2049476789516413</v>
      </c>
      <c r="AM41" s="53">
        <f t="shared" si="21"/>
        <v>0.38649975949231519</v>
      </c>
      <c r="AN41" s="53">
        <f t="shared" si="22"/>
        <v>1</v>
      </c>
      <c r="AO41" s="33">
        <f t="shared" si="23"/>
        <v>3</v>
      </c>
      <c r="AP41" s="63">
        <f t="shared" si="24"/>
        <v>2</v>
      </c>
      <c r="AQ41" s="33">
        <f t="shared" si="25"/>
        <v>3</v>
      </c>
      <c r="AR41" s="33">
        <f t="shared" si="26"/>
        <v>5</v>
      </c>
      <c r="AS41" s="33">
        <f t="shared" si="27"/>
        <v>8</v>
      </c>
      <c r="AT41" s="64">
        <f t="shared" si="28"/>
        <v>10</v>
      </c>
      <c r="AU41" s="53">
        <f t="shared" si="29"/>
        <v>352.7331237061714</v>
      </c>
      <c r="AV41" s="63">
        <f t="shared" si="30"/>
        <v>-1</v>
      </c>
      <c r="AW41" s="33">
        <f t="shared" si="31"/>
        <v>-2</v>
      </c>
      <c r="AX41" s="33">
        <f t="shared" si="32"/>
        <v>0</v>
      </c>
      <c r="AY41" s="33">
        <f t="shared" si="33"/>
        <v>-2</v>
      </c>
      <c r="AZ41" s="64">
        <f t="shared" si="34"/>
        <v>-3</v>
      </c>
      <c r="BA41" s="53">
        <f t="shared" si="35"/>
        <v>1.0250910636572248</v>
      </c>
      <c r="BB41" s="53" t="s">
        <v>20</v>
      </c>
      <c r="BC41" s="53">
        <v>92204.6015625</v>
      </c>
      <c r="BD41" s="53">
        <v>1.0250910636572248</v>
      </c>
      <c r="BE41" s="53">
        <v>3</v>
      </c>
      <c r="BF41" s="53">
        <v>5</v>
      </c>
      <c r="BG41" s="53">
        <v>5</v>
      </c>
      <c r="BH41" s="53">
        <v>13</v>
      </c>
    </row>
    <row r="42" spans="1:60" x14ac:dyDescent="0.25">
      <c r="A42" s="53" t="s">
        <v>132</v>
      </c>
      <c r="B42" s="33">
        <v>359579589608.34052</v>
      </c>
      <c r="C42" s="53">
        <f t="shared" ref="C42:C73" si="41">B42/1000000000</f>
        <v>359.57958960834054</v>
      </c>
      <c r="D42" s="53">
        <f t="shared" ref="D42:D73" si="42">C42*(E42/100)</f>
        <v>95.139446679161125</v>
      </c>
      <c r="E42">
        <v>26.458522515915998</v>
      </c>
      <c r="F42" s="58">
        <v>39215135</v>
      </c>
      <c r="G42" s="57">
        <f t="shared" si="36"/>
        <v>39.215134999999997</v>
      </c>
      <c r="H42" s="57">
        <f t="shared" si="37"/>
        <v>9.1694084339717445</v>
      </c>
      <c r="I42" s="82">
        <v>20.52</v>
      </c>
      <c r="J42" s="53">
        <v>20.52</v>
      </c>
      <c r="K42" s="53">
        <f t="shared" ref="K42:K73" si="43">S42*((I42+L42)/100)</f>
        <v>8.73713473259415</v>
      </c>
      <c r="L42" s="53">
        <f t="shared" ref="L42:L73" si="44">IF(H42&gt;$H$4,0,($H$4-H42)*$B$5)</f>
        <v>16.245887349042384</v>
      </c>
      <c r="M42" s="88">
        <v>30</v>
      </c>
      <c r="N42" s="53">
        <v>1</v>
      </c>
      <c r="O42" s="33">
        <f t="shared" ref="O42:O73" si="45">M42*N42*$B$1*V42</f>
        <v>15</v>
      </c>
      <c r="P42" s="53">
        <f t="shared" ref="P42:P73" si="46">0.6*(1+Q42)</f>
        <v>0.60599670987923404</v>
      </c>
      <c r="Q42" s="53">
        <f t="shared" ref="Q42:Q73" si="47">((R42/0.6)-1)+(0.1-0.002*H42)</f>
        <v>9.9945164653899715E-3</v>
      </c>
      <c r="R42" s="53">
        <v>0.55700000000000005</v>
      </c>
      <c r="S42" s="53">
        <f t="shared" ref="S42:S73" si="48">G42*P42</f>
        <v>23.764242787469996</v>
      </c>
      <c r="T42" s="53">
        <f t="shared" ref="T42:T73" si="49">M42*($B$2/H42)</f>
        <v>0.32717486865186407</v>
      </c>
      <c r="U42" s="53">
        <f t="shared" ref="U42:U73" si="50">W42*S42</f>
        <v>0.32717486865186407</v>
      </c>
      <c r="V42" s="53">
        <f t="shared" ref="V42:V73" si="51">IF(T42=0,1,U42/T42)</f>
        <v>1</v>
      </c>
      <c r="W42" s="53">
        <f t="shared" ref="W42:W73" si="52">IF(T42/S42&lt;$B$3,T42/S42,$B$3)</f>
        <v>1.3767527607669925E-2</v>
      </c>
      <c r="X42" s="53">
        <f t="shared" ref="X42:X73" si="53">IF((S42-U42)&gt;0,S42-U42,0)</f>
        <v>23.437067918818133</v>
      </c>
      <c r="Y42" s="53">
        <f t="shared" si="40"/>
        <v>4.6600125546278086</v>
      </c>
      <c r="Z42" s="53">
        <f t="shared" ref="Z42:Z73" si="54">Y42*H42*$H$6</f>
        <v>57.133500306787219</v>
      </c>
      <c r="AA42" s="53">
        <v>3.0316835386585201</v>
      </c>
      <c r="AB42" s="53">
        <f t="shared" ref="AB42:AB73" si="55">(AA42/100)*C42</f>
        <v>10.901315226531922</v>
      </c>
      <c r="AC42">
        <v>-7.5800000000000006E-2</v>
      </c>
      <c r="AD42" s="33">
        <f t="shared" ref="AD42:AD73" si="56">ROUND((AB42/$L$4)*($BD$10/BD42),0)</f>
        <v>6</v>
      </c>
      <c r="AE42" s="53">
        <f t="shared" ref="AE42:AE73" si="57">AD42*$H$3</f>
        <v>0.15000000000000002</v>
      </c>
      <c r="AF42" s="53">
        <f t="shared" ref="AF42:AF73" si="58">IF(((S42-U42-Y42-K42)-AE42)&gt;0,((S42-U42-Y42-K42)-AE42),0)</f>
        <v>9.8899206315961745</v>
      </c>
      <c r="AG42">
        <v>61.485529999999997</v>
      </c>
      <c r="AH42">
        <f t="shared" ref="AH42:AH73" si="59">AF42*(AG42/100)</f>
        <v>6.0808701169162553</v>
      </c>
      <c r="AI42">
        <f t="shared" ref="AI42:AI73" si="60">(1+$B$7/H42)*$H$2</f>
        <v>0.8361201672506744</v>
      </c>
      <c r="AJ42">
        <f t="shared" ref="AJ42:AJ73" si="61">IF(AH42&lt;AI42,AH42/AI42,1)</f>
        <v>1</v>
      </c>
      <c r="AK42" s="33">
        <f t="shared" ref="AK42:AK73" si="62">IF(H42&gt;20,CEILING(AH42/AI42,1),FLOOR(AH42/AI42,1))</f>
        <v>7</v>
      </c>
      <c r="AL42" s="53">
        <f t="shared" ref="AL42:AL73" si="63">AF42-AH42</f>
        <v>3.8090505146799192</v>
      </c>
      <c r="AM42" s="53">
        <f t="shared" ref="AM42:AM73" si="64">(1+1/(H42/$B$6))*$H$1</f>
        <v>0.47778295271467103</v>
      </c>
      <c r="AN42" s="53">
        <f t="shared" ref="AN42:AN73" si="65">IF(AL42&lt;AM42,AL42/AM42,1)</f>
        <v>1</v>
      </c>
      <c r="AO42" s="33">
        <f t="shared" ref="AO42:AO73" si="66">IF(H42&lt;20,CEILING(AL42/AM42,1),ROUND(AL42/AM42,0))</f>
        <v>8</v>
      </c>
      <c r="AP42" s="63">
        <f t="shared" ref="AP42:AP73" si="67">AD42</f>
        <v>6</v>
      </c>
      <c r="AQ42" s="33">
        <f t="shared" ref="AQ42:AQ73" si="68">AO42</f>
        <v>8</v>
      </c>
      <c r="AR42" s="33">
        <f t="shared" ref="AR42:AR73" si="69">AK42</f>
        <v>7</v>
      </c>
      <c r="AS42" s="33">
        <f t="shared" ref="AS42:AS73" si="70">AQ42+AR42</f>
        <v>15</v>
      </c>
      <c r="AT42" s="64">
        <f t="shared" ref="AT42:AT73" si="71">AP42+AQ42+AR42</f>
        <v>21</v>
      </c>
      <c r="AU42" s="53">
        <f t="shared" ref="AU42:AU73" si="72">O42+Z42+AP42*$L$4*$B$4+AQ42*$L$2*AN42+AR42*$L$3*AJ42</f>
        <v>588.13350030678725</v>
      </c>
      <c r="AV42" s="63">
        <f t="shared" ref="AV42:AV73" si="73">AP42-BE42</f>
        <v>1</v>
      </c>
      <c r="AW42" s="33">
        <f t="shared" ref="AW42:AW73" si="74">AQ42-BF42</f>
        <v>3</v>
      </c>
      <c r="AX42" s="33">
        <f t="shared" ref="AX42:AX73" si="75">AR42-BG42</f>
        <v>3</v>
      </c>
      <c r="AY42" s="33">
        <f t="shared" ref="AY42:AY73" si="76">AS42-(BF42+BG42)</f>
        <v>6</v>
      </c>
      <c r="AZ42" s="64">
        <f t="shared" ref="AZ42:AZ73" si="77">AT42-BH42</f>
        <v>7</v>
      </c>
      <c r="BA42" s="53">
        <f t="shared" ref="BA42:BA73" si="78">C42/AU42</f>
        <v>0.61139110324573165</v>
      </c>
      <c r="BB42" s="53" t="s">
        <v>132</v>
      </c>
      <c r="BC42" s="53">
        <v>12358.6748046875</v>
      </c>
      <c r="BD42" s="53">
        <v>0.61139110324573165</v>
      </c>
      <c r="BE42" s="53">
        <v>5</v>
      </c>
      <c r="BF42" s="53">
        <v>5</v>
      </c>
      <c r="BG42" s="53">
        <v>4</v>
      </c>
      <c r="BH42" s="53">
        <v>14</v>
      </c>
    </row>
    <row r="43" spans="1:60" x14ac:dyDescent="0.25">
      <c r="A43" s="53" t="s">
        <v>443</v>
      </c>
      <c r="B43" s="33">
        <v>355126403461.97998</v>
      </c>
      <c r="C43" s="53">
        <f t="shared" si="41"/>
        <v>355.12640346197998</v>
      </c>
      <c r="D43" s="53">
        <f t="shared" si="42"/>
        <v>155.50819149642962</v>
      </c>
      <c r="E43">
        <v>43.789532397603999</v>
      </c>
      <c r="F43" s="58">
        <v>49176500</v>
      </c>
      <c r="G43" s="57">
        <f t="shared" ref="G43:G74" si="79">F43/1000000</f>
        <v>49.176499999999997</v>
      </c>
      <c r="H43" s="57">
        <f t="shared" si="37"/>
        <v>7.2214656078000674</v>
      </c>
      <c r="I43" s="82">
        <v>11.71</v>
      </c>
      <c r="J43" s="53">
        <v>11.71</v>
      </c>
      <c r="K43" s="53">
        <f t="shared" si="43"/>
        <v>9.2828794293052024</v>
      </c>
      <c r="L43" s="53">
        <f t="shared" si="44"/>
        <v>19.167801588299902</v>
      </c>
      <c r="M43" s="88">
        <v>63</v>
      </c>
      <c r="N43" s="53">
        <v>1</v>
      </c>
      <c r="O43" s="33">
        <f t="shared" si="45"/>
        <v>31.5</v>
      </c>
      <c r="P43" s="53">
        <f t="shared" si="46"/>
        <v>0.61133424127064007</v>
      </c>
      <c r="Q43" s="53">
        <f t="shared" si="47"/>
        <v>1.8890402117733324E-2</v>
      </c>
      <c r="R43" s="53">
        <v>0.56000000000000005</v>
      </c>
      <c r="S43" s="53">
        <f t="shared" si="48"/>
        <v>30.063278315845629</v>
      </c>
      <c r="T43" s="53">
        <f t="shared" si="49"/>
        <v>0.87239908657810805</v>
      </c>
      <c r="U43" s="53">
        <f t="shared" si="50"/>
        <v>0.87239908657810805</v>
      </c>
      <c r="V43" s="53">
        <f t="shared" si="51"/>
        <v>1</v>
      </c>
      <c r="W43" s="53">
        <f t="shared" si="52"/>
        <v>2.9018760941925868E-2</v>
      </c>
      <c r="X43" s="53">
        <f t="shared" si="53"/>
        <v>29.190879229267519</v>
      </c>
      <c r="Y43" s="53">
        <f t="shared" si="40"/>
        <v>7.2457438288515794</v>
      </c>
      <c r="Z43" s="53">
        <f t="shared" si="54"/>
        <v>69.96337480479832</v>
      </c>
      <c r="AA43" s="53">
        <v>2.1510492369185998</v>
      </c>
      <c r="AB43" s="53">
        <f t="shared" si="55"/>
        <v>7.6389437917653877</v>
      </c>
      <c r="AC43">
        <v>0.31519999999999998</v>
      </c>
      <c r="AD43" s="33">
        <f t="shared" si="56"/>
        <v>5</v>
      </c>
      <c r="AE43" s="53">
        <f t="shared" si="57"/>
        <v>0.125</v>
      </c>
      <c r="AF43" s="53">
        <f t="shared" si="58"/>
        <v>12.537255971110737</v>
      </c>
      <c r="AG43">
        <v>54.136670000000002</v>
      </c>
      <c r="AH43">
        <f t="shared" si="59"/>
        <v>6.7872528921355144</v>
      </c>
      <c r="AI43">
        <f t="shared" si="60"/>
        <v>0.89171972597343241</v>
      </c>
      <c r="AJ43">
        <f t="shared" si="61"/>
        <v>1</v>
      </c>
      <c r="AK43" s="33">
        <f t="shared" si="62"/>
        <v>7</v>
      </c>
      <c r="AL43" s="53">
        <f t="shared" si="63"/>
        <v>5.7500030789752223</v>
      </c>
      <c r="AM43" s="53">
        <f t="shared" si="64"/>
        <v>0.50955412912767561</v>
      </c>
      <c r="AN43" s="53">
        <f t="shared" si="65"/>
        <v>1</v>
      </c>
      <c r="AO43" s="33">
        <f t="shared" si="66"/>
        <v>12</v>
      </c>
      <c r="AP43" s="63">
        <f t="shared" si="67"/>
        <v>5</v>
      </c>
      <c r="AQ43" s="33">
        <f t="shared" si="68"/>
        <v>12</v>
      </c>
      <c r="AR43" s="33">
        <f t="shared" si="69"/>
        <v>7</v>
      </c>
      <c r="AS43" s="33">
        <f t="shared" si="70"/>
        <v>19</v>
      </c>
      <c r="AT43" s="64">
        <f t="shared" si="71"/>
        <v>24</v>
      </c>
      <c r="AU43" s="53">
        <f t="shared" si="72"/>
        <v>696.46337480479838</v>
      </c>
      <c r="AV43" s="63">
        <f t="shared" si="73"/>
        <v>2</v>
      </c>
      <c r="AW43" s="33">
        <f t="shared" si="74"/>
        <v>4</v>
      </c>
      <c r="AX43" s="33">
        <f t="shared" si="75"/>
        <v>3</v>
      </c>
      <c r="AY43" s="33">
        <f t="shared" si="76"/>
        <v>7</v>
      </c>
      <c r="AZ43" s="64">
        <f t="shared" si="77"/>
        <v>9</v>
      </c>
      <c r="BA43" s="53">
        <f t="shared" si="78"/>
        <v>0.50989961038728449</v>
      </c>
      <c r="BB43" s="53" t="s">
        <v>443</v>
      </c>
      <c r="BC43" s="53">
        <v>4479.5703125</v>
      </c>
      <c r="BD43" s="53">
        <v>0.50989961038728449</v>
      </c>
      <c r="BE43" s="53">
        <v>3</v>
      </c>
      <c r="BF43" s="53">
        <v>8</v>
      </c>
      <c r="BG43" s="53">
        <v>4</v>
      </c>
      <c r="BH43" s="53">
        <v>15</v>
      </c>
    </row>
    <row r="44" spans="1:60" x14ac:dyDescent="0.25">
      <c r="A44" s="53" t="s">
        <v>352</v>
      </c>
      <c r="B44" s="33">
        <v>347356308077.20111</v>
      </c>
      <c r="C44" s="53">
        <f t="shared" si="41"/>
        <v>347.35630807720111</v>
      </c>
      <c r="D44" s="53">
        <f t="shared" si="42"/>
        <v>204.1413022569711</v>
      </c>
      <c r="E44" s="53">
        <v>58.77</v>
      </c>
      <c r="F44" s="58">
        <v>77958223</v>
      </c>
      <c r="G44" s="57">
        <f t="shared" si="79"/>
        <v>77.958223000000004</v>
      </c>
      <c r="H44" s="57">
        <f t="shared" si="37"/>
        <v>4.455672470589807</v>
      </c>
      <c r="I44" s="82">
        <v>3.6549999999999998</v>
      </c>
      <c r="J44" s="53">
        <v>3.6549999999999998</v>
      </c>
      <c r="K44" s="53">
        <f t="shared" si="43"/>
        <v>13.302479408544764</v>
      </c>
      <c r="L44" s="53">
        <f t="shared" si="44"/>
        <v>23.316491294115288</v>
      </c>
      <c r="M44" s="88">
        <v>115</v>
      </c>
      <c r="N44" s="53">
        <v>1</v>
      </c>
      <c r="O44" s="33">
        <f t="shared" si="45"/>
        <v>57.5</v>
      </c>
      <c r="P44" s="53">
        <f t="shared" si="46"/>
        <v>0.63265319303529222</v>
      </c>
      <c r="Q44" s="53">
        <f t="shared" si="47"/>
        <v>5.4421988392153661E-2</v>
      </c>
      <c r="R44" s="53">
        <v>0.57799999999999996</v>
      </c>
      <c r="S44" s="53">
        <f t="shared" si="48"/>
        <v>49.320518704307361</v>
      </c>
      <c r="T44" s="53">
        <f t="shared" si="49"/>
        <v>2.5809796559121234</v>
      </c>
      <c r="U44" s="53">
        <f t="shared" si="50"/>
        <v>2.5809796559121234</v>
      </c>
      <c r="V44" s="53">
        <f t="shared" si="51"/>
        <v>1</v>
      </c>
      <c r="W44" s="53">
        <f t="shared" si="52"/>
        <v>5.2330748412966629E-2</v>
      </c>
      <c r="X44" s="53">
        <f t="shared" si="53"/>
        <v>46.739539048395237</v>
      </c>
      <c r="Y44" s="53">
        <f t="shared" si="40"/>
        <v>17.863674972066928</v>
      </c>
      <c r="Z44" s="53">
        <f t="shared" si="54"/>
        <v>106.42569491262793</v>
      </c>
      <c r="AA44" s="53">
        <v>1.6082266208679599</v>
      </c>
      <c r="AB44" s="53">
        <f t="shared" si="55"/>
        <v>5.5862766157616717</v>
      </c>
      <c r="AC44">
        <v>-4.1399999999999999E-2</v>
      </c>
      <c r="AD44" s="33">
        <f t="shared" si="56"/>
        <v>4</v>
      </c>
      <c r="AE44" s="53">
        <f t="shared" si="57"/>
        <v>0.1</v>
      </c>
      <c r="AF44" s="53">
        <f t="shared" si="58"/>
        <v>15.473384667783545</v>
      </c>
      <c r="AG44">
        <v>46.677120000000002</v>
      </c>
      <c r="AH44">
        <f t="shared" si="59"/>
        <v>7.2225303294429271</v>
      </c>
      <c r="AI44">
        <f t="shared" si="60"/>
        <v>1.0541783956238187</v>
      </c>
      <c r="AJ44">
        <f t="shared" si="61"/>
        <v>1</v>
      </c>
      <c r="AK44" s="33">
        <f t="shared" si="62"/>
        <v>6</v>
      </c>
      <c r="AL44" s="53">
        <f t="shared" si="63"/>
        <v>8.2508543383406181</v>
      </c>
      <c r="AM44" s="53">
        <f t="shared" si="64"/>
        <v>0.60238765464218202</v>
      </c>
      <c r="AN44" s="53">
        <f t="shared" si="65"/>
        <v>1</v>
      </c>
      <c r="AO44" s="33">
        <f t="shared" si="66"/>
        <v>14</v>
      </c>
      <c r="AP44" s="63">
        <f t="shared" si="67"/>
        <v>4</v>
      </c>
      <c r="AQ44" s="33">
        <f t="shared" si="68"/>
        <v>14</v>
      </c>
      <c r="AR44" s="33">
        <f t="shared" si="69"/>
        <v>6</v>
      </c>
      <c r="AS44" s="33">
        <f t="shared" si="70"/>
        <v>20</v>
      </c>
      <c r="AT44" s="64">
        <f t="shared" si="71"/>
        <v>24</v>
      </c>
      <c r="AU44" s="53">
        <f t="shared" si="72"/>
        <v>747.92569491262793</v>
      </c>
      <c r="AV44" s="63">
        <f t="shared" si="73"/>
        <v>1</v>
      </c>
      <c r="AW44" s="33">
        <f t="shared" si="74"/>
        <v>7</v>
      </c>
      <c r="AX44" s="33">
        <f t="shared" si="75"/>
        <v>2</v>
      </c>
      <c r="AY44" s="33">
        <f t="shared" si="76"/>
        <v>9</v>
      </c>
      <c r="AZ44" s="64">
        <f t="shared" si="77"/>
        <v>10</v>
      </c>
      <c r="BA44" s="53">
        <f t="shared" si="78"/>
        <v>0.46442622634829922</v>
      </c>
      <c r="BB44" s="53" t="s">
        <v>352</v>
      </c>
      <c r="BC44" s="53">
        <v>4565.9189453125</v>
      </c>
      <c r="BD44" s="53">
        <v>0.46442622634829922</v>
      </c>
      <c r="BE44" s="53">
        <v>3</v>
      </c>
      <c r="BF44" s="53">
        <v>7</v>
      </c>
      <c r="BG44" s="53">
        <v>4</v>
      </c>
      <c r="BH44" s="53">
        <v>14</v>
      </c>
    </row>
    <row r="45" spans="1:60" x14ac:dyDescent="0.25">
      <c r="A45" s="53" t="s">
        <v>445</v>
      </c>
      <c r="B45" s="33">
        <v>321225302776.11066</v>
      </c>
      <c r="C45" s="53">
        <f t="shared" si="41"/>
        <v>321.22530277611065</v>
      </c>
      <c r="D45" s="53">
        <f t="shared" si="42"/>
        <v>9.9258618557818181</v>
      </c>
      <c r="E45" s="53">
        <v>3.09</v>
      </c>
      <c r="F45" s="58">
        <v>3275333</v>
      </c>
      <c r="G45" s="57">
        <f t="shared" si="79"/>
        <v>3.2753329999999998</v>
      </c>
      <c r="H45" s="57">
        <f t="shared" si="37"/>
        <v>98.074089802811088</v>
      </c>
      <c r="I45" s="82">
        <v>2.25</v>
      </c>
      <c r="J45" s="53">
        <v>2.25</v>
      </c>
      <c r="K45" s="53">
        <f t="shared" si="43"/>
        <v>3.4585877422545007E-2</v>
      </c>
      <c r="L45" s="53">
        <f t="shared" si="44"/>
        <v>0</v>
      </c>
      <c r="M45" s="88">
        <v>210</v>
      </c>
      <c r="N45" s="53">
        <v>1</v>
      </c>
      <c r="O45" s="33">
        <f t="shared" si="45"/>
        <v>105.00000000000003</v>
      </c>
      <c r="P45" s="53">
        <f t="shared" si="46"/>
        <v>0.4693110922366267</v>
      </c>
      <c r="Q45" s="53">
        <f t="shared" si="47"/>
        <v>-0.21781484627228875</v>
      </c>
      <c r="R45" s="53">
        <v>0.52700000000000002</v>
      </c>
      <c r="S45" s="53">
        <f t="shared" si="48"/>
        <v>1.5371501076686671</v>
      </c>
      <c r="T45" s="53">
        <f t="shared" si="49"/>
        <v>0.21412383272914229</v>
      </c>
      <c r="U45" s="53">
        <f t="shared" si="50"/>
        <v>0.21412383272914232</v>
      </c>
      <c r="V45" s="53">
        <f t="shared" si="51"/>
        <v>1.0000000000000002</v>
      </c>
      <c r="W45" s="53">
        <f t="shared" si="52"/>
        <v>0.13929923412222583</v>
      </c>
      <c r="X45" s="53">
        <f t="shared" si="53"/>
        <v>1.3230262749395247</v>
      </c>
      <c r="Y45" s="53">
        <f t="shared" si="40"/>
        <v>2.5984239708226543E-2</v>
      </c>
      <c r="Z45" s="53">
        <f t="shared" si="54"/>
        <v>3.4074283124145821</v>
      </c>
      <c r="AA45" s="53">
        <v>8.3237222448449</v>
      </c>
      <c r="AB45" s="53">
        <f t="shared" si="55"/>
        <v>26.737901983245504</v>
      </c>
      <c r="AC45">
        <v>-0.45319999999999999</v>
      </c>
      <c r="AD45" s="33">
        <f t="shared" si="56"/>
        <v>7</v>
      </c>
      <c r="AE45" s="53">
        <f t="shared" si="57"/>
        <v>0.17500000000000002</v>
      </c>
      <c r="AF45" s="53">
        <f t="shared" si="58"/>
        <v>1.0874561578087532</v>
      </c>
      <c r="AG45">
        <v>63.196860000000001</v>
      </c>
      <c r="AH45">
        <f t="shared" si="59"/>
        <v>0.68723814561177676</v>
      </c>
      <c r="AI45">
        <f t="shared" si="60"/>
        <v>0.64927114494562288</v>
      </c>
      <c r="AJ45">
        <f t="shared" si="61"/>
        <v>1</v>
      </c>
      <c r="AK45" s="33">
        <f t="shared" si="62"/>
        <v>2</v>
      </c>
      <c r="AL45" s="53">
        <f t="shared" si="63"/>
        <v>0.40021801219697639</v>
      </c>
      <c r="AM45" s="53">
        <f t="shared" si="64"/>
        <v>0.37101208282607018</v>
      </c>
      <c r="AN45" s="53">
        <f t="shared" si="65"/>
        <v>1</v>
      </c>
      <c r="AO45" s="33">
        <f t="shared" si="66"/>
        <v>1</v>
      </c>
      <c r="AP45" s="63">
        <f t="shared" si="67"/>
        <v>7</v>
      </c>
      <c r="AQ45" s="33">
        <f t="shared" si="68"/>
        <v>1</v>
      </c>
      <c r="AR45" s="33">
        <f t="shared" si="69"/>
        <v>2</v>
      </c>
      <c r="AS45" s="33">
        <f t="shared" si="70"/>
        <v>3</v>
      </c>
      <c r="AT45" s="64">
        <f t="shared" si="71"/>
        <v>10</v>
      </c>
      <c r="AU45" s="53">
        <f t="shared" si="72"/>
        <v>235.40742831241459</v>
      </c>
      <c r="AV45" s="63">
        <f t="shared" si="73"/>
        <v>-5</v>
      </c>
      <c r="AW45" s="33">
        <f t="shared" si="74"/>
        <v>-3</v>
      </c>
      <c r="AX45" s="33">
        <f t="shared" si="75"/>
        <v>0</v>
      </c>
      <c r="AY45" s="33">
        <f t="shared" si="76"/>
        <v>-3</v>
      </c>
      <c r="AZ45" s="64">
        <f t="shared" si="77"/>
        <v>-8</v>
      </c>
      <c r="BA45" s="53">
        <f t="shared" si="78"/>
        <v>1.36455040981037</v>
      </c>
      <c r="BB45" s="53" t="s">
        <v>445</v>
      </c>
      <c r="BC45" s="53">
        <v>114453.921875</v>
      </c>
      <c r="BD45" s="53">
        <v>1.36455040981037</v>
      </c>
      <c r="BE45" s="53">
        <v>12</v>
      </c>
      <c r="BF45" s="53">
        <v>4</v>
      </c>
      <c r="BG45" s="53">
        <v>2</v>
      </c>
      <c r="BH45" s="53">
        <v>18</v>
      </c>
    </row>
    <row r="46" spans="1:60" x14ac:dyDescent="0.25">
      <c r="A46" s="53" t="s">
        <v>198</v>
      </c>
      <c r="B46" s="33">
        <v>318943132948.85168</v>
      </c>
      <c r="C46" s="53">
        <f t="shared" si="41"/>
        <v>318.94313294885171</v>
      </c>
      <c r="D46" s="53">
        <f t="shared" si="42"/>
        <v>316.95999462535735</v>
      </c>
      <c r="E46">
        <v>99.378215700975005</v>
      </c>
      <c r="F46" s="58">
        <v>10805808</v>
      </c>
      <c r="G46" s="57">
        <f t="shared" si="79"/>
        <v>10.805808000000001</v>
      </c>
      <c r="H46" s="57">
        <f t="shared" si="37"/>
        <v>29.515898574993344</v>
      </c>
      <c r="I46" s="82">
        <v>11.24</v>
      </c>
      <c r="J46" s="53">
        <v>11.24</v>
      </c>
      <c r="K46" s="53">
        <f t="shared" si="43"/>
        <v>0.69544122430145905</v>
      </c>
      <c r="L46" s="53">
        <f t="shared" si="44"/>
        <v>0</v>
      </c>
      <c r="M46" s="88">
        <v>59</v>
      </c>
      <c r="N46" s="53">
        <v>1</v>
      </c>
      <c r="O46" s="33">
        <f t="shared" si="45"/>
        <v>29.5</v>
      </c>
      <c r="P46" s="53">
        <f t="shared" si="46"/>
        <v>0.57258092171000807</v>
      </c>
      <c r="Q46" s="53">
        <f t="shared" si="47"/>
        <v>-4.569846381665324E-2</v>
      </c>
      <c r="R46" s="53">
        <v>0.54800000000000004</v>
      </c>
      <c r="S46" s="53">
        <f t="shared" si="48"/>
        <v>6.187199504461379</v>
      </c>
      <c r="T46" s="53">
        <f t="shared" si="49"/>
        <v>0.19989227110973468</v>
      </c>
      <c r="U46" s="53">
        <f t="shared" si="50"/>
        <v>0.19989227110973468</v>
      </c>
      <c r="V46" s="53">
        <f t="shared" si="51"/>
        <v>1</v>
      </c>
      <c r="W46" s="53">
        <f t="shared" si="52"/>
        <v>3.230739059983425E-2</v>
      </c>
      <c r="X46" s="53">
        <f t="shared" si="53"/>
        <v>5.9873072333516442</v>
      </c>
      <c r="Y46" s="53">
        <f t="shared" si="40"/>
        <v>0.38571914016935943</v>
      </c>
      <c r="Z46" s="53">
        <f t="shared" si="54"/>
        <v>15.222627724939708</v>
      </c>
      <c r="AA46" s="53">
        <v>3.4653553200888103</v>
      </c>
      <c r="AB46" s="53">
        <f t="shared" si="55"/>
        <v>11.05251282570096</v>
      </c>
      <c r="AC46">
        <v>-0.99429999999999996</v>
      </c>
      <c r="AD46" s="33">
        <f t="shared" si="56"/>
        <v>5</v>
      </c>
      <c r="AE46" s="53">
        <f t="shared" si="57"/>
        <v>0.125</v>
      </c>
      <c r="AF46" s="53">
        <f t="shared" si="58"/>
        <v>4.7811468688808256</v>
      </c>
      <c r="AG46">
        <v>60.00423</v>
      </c>
      <c r="AH46">
        <f t="shared" si="59"/>
        <v>2.8688903638410492</v>
      </c>
      <c r="AI46">
        <f t="shared" si="60"/>
        <v>0.69403328684701671</v>
      </c>
      <c r="AJ46">
        <f t="shared" si="61"/>
        <v>1</v>
      </c>
      <c r="AK46" s="33">
        <f t="shared" si="62"/>
        <v>5</v>
      </c>
      <c r="AL46" s="53">
        <f t="shared" si="63"/>
        <v>1.9122565050397764</v>
      </c>
      <c r="AM46" s="53">
        <f t="shared" si="64"/>
        <v>0.39659044962686668</v>
      </c>
      <c r="AN46" s="53">
        <f t="shared" si="65"/>
        <v>1</v>
      </c>
      <c r="AO46" s="33">
        <f t="shared" si="66"/>
        <v>5</v>
      </c>
      <c r="AP46" s="63">
        <f t="shared" si="67"/>
        <v>5</v>
      </c>
      <c r="AQ46" s="33">
        <f t="shared" si="68"/>
        <v>5</v>
      </c>
      <c r="AR46" s="33">
        <f t="shared" si="69"/>
        <v>5</v>
      </c>
      <c r="AS46" s="33">
        <f t="shared" si="70"/>
        <v>10</v>
      </c>
      <c r="AT46" s="64">
        <f t="shared" si="71"/>
        <v>15</v>
      </c>
      <c r="AU46" s="53">
        <f t="shared" si="72"/>
        <v>399.72262772493968</v>
      </c>
      <c r="AV46" s="63">
        <f t="shared" si="73"/>
        <v>0</v>
      </c>
      <c r="AW46" s="33">
        <f t="shared" si="74"/>
        <v>2</v>
      </c>
      <c r="AX46" s="33">
        <f t="shared" si="75"/>
        <v>1</v>
      </c>
      <c r="AY46" s="33">
        <f t="shared" si="76"/>
        <v>3</v>
      </c>
      <c r="AZ46" s="64">
        <f t="shared" si="77"/>
        <v>3</v>
      </c>
      <c r="BA46" s="53">
        <f t="shared" si="78"/>
        <v>0.79791112843460388</v>
      </c>
      <c r="BB46" s="53" t="s">
        <v>198</v>
      </c>
      <c r="BC46" s="53">
        <v>58374.0546875</v>
      </c>
      <c r="BD46" s="53">
        <v>0.79791112843460388</v>
      </c>
      <c r="BE46" s="53">
        <v>5</v>
      </c>
      <c r="BF46" s="53">
        <v>3</v>
      </c>
      <c r="BG46" s="53">
        <v>4</v>
      </c>
      <c r="BH46" s="53">
        <v>12</v>
      </c>
    </row>
    <row r="47" spans="1:60" x14ac:dyDescent="0.25">
      <c r="A47" s="53" t="s">
        <v>356</v>
      </c>
      <c r="B47" s="33">
        <v>313637472743.79108</v>
      </c>
      <c r="C47" s="53">
        <f t="shared" si="41"/>
        <v>313.63747274379108</v>
      </c>
      <c r="D47" s="53">
        <f t="shared" si="42"/>
        <v>167.99447327004464</v>
      </c>
      <c r="E47">
        <v>53.563265830572</v>
      </c>
      <c r="F47" s="58">
        <v>10289898</v>
      </c>
      <c r="G47" s="57">
        <f t="shared" si="79"/>
        <v>10.289898000000001</v>
      </c>
      <c r="H47" s="57">
        <f t="shared" si="37"/>
        <v>30.480134277695566</v>
      </c>
      <c r="I47" s="82">
        <v>3.81</v>
      </c>
      <c r="J47" s="53">
        <v>3.81</v>
      </c>
      <c r="K47" s="53">
        <f t="shared" si="43"/>
        <v>0.23343300666775385</v>
      </c>
      <c r="L47" s="53">
        <f t="shared" si="44"/>
        <v>0</v>
      </c>
      <c r="M47" s="88">
        <v>24</v>
      </c>
      <c r="N47" s="53">
        <v>1</v>
      </c>
      <c r="O47" s="33">
        <f t="shared" si="45"/>
        <v>12</v>
      </c>
      <c r="P47" s="53">
        <f t="shared" si="46"/>
        <v>0.5954238388667652</v>
      </c>
      <c r="Q47" s="53">
        <f t="shared" si="47"/>
        <v>-7.6269352220578734E-3</v>
      </c>
      <c r="R47" s="53">
        <v>0.57199999999999995</v>
      </c>
      <c r="S47" s="53">
        <f t="shared" si="48"/>
        <v>6.1268505687074502</v>
      </c>
      <c r="T47" s="53">
        <f t="shared" si="49"/>
        <v>7.87398105971025E-2</v>
      </c>
      <c r="U47" s="53">
        <f t="shared" si="50"/>
        <v>7.87398105971025E-2</v>
      </c>
      <c r="V47" s="53">
        <f t="shared" si="51"/>
        <v>1</v>
      </c>
      <c r="W47" s="53">
        <f t="shared" si="52"/>
        <v>1.2851596381224266E-2</v>
      </c>
      <c r="X47" s="53">
        <f t="shared" si="53"/>
        <v>6.0481107581103473</v>
      </c>
      <c r="Y47" s="53">
        <f t="shared" si="40"/>
        <v>0.37753177851175523</v>
      </c>
      <c r="Z47" s="53">
        <f t="shared" si="54"/>
        <v>15.386251154555422</v>
      </c>
      <c r="AA47" s="53">
        <v>1.86235604736978</v>
      </c>
      <c r="AB47" s="53">
        <f t="shared" si="55"/>
        <v>5.8410464404617386</v>
      </c>
      <c r="AC47">
        <v>-0.18820000000000001</v>
      </c>
      <c r="AD47" s="33">
        <f t="shared" si="56"/>
        <v>3</v>
      </c>
      <c r="AE47" s="53">
        <f t="shared" si="57"/>
        <v>7.5000000000000011E-2</v>
      </c>
      <c r="AF47" s="53">
        <f t="shared" si="58"/>
        <v>5.3621459729308381</v>
      </c>
      <c r="AG47">
        <v>52.880540000000003</v>
      </c>
      <c r="AH47">
        <f t="shared" si="59"/>
        <v>2.8355317460740808</v>
      </c>
      <c r="AI47">
        <f t="shared" si="60"/>
        <v>0.69200760084521828</v>
      </c>
      <c r="AJ47">
        <f t="shared" si="61"/>
        <v>1</v>
      </c>
      <c r="AK47" s="33">
        <f t="shared" si="62"/>
        <v>5</v>
      </c>
      <c r="AL47" s="53">
        <f t="shared" si="63"/>
        <v>2.5266142268567573</v>
      </c>
      <c r="AM47" s="53">
        <f t="shared" si="64"/>
        <v>0.39543291476869613</v>
      </c>
      <c r="AN47" s="53">
        <f t="shared" si="65"/>
        <v>1</v>
      </c>
      <c r="AO47" s="33">
        <f t="shared" si="66"/>
        <v>6</v>
      </c>
      <c r="AP47" s="63">
        <f t="shared" si="67"/>
        <v>3</v>
      </c>
      <c r="AQ47" s="33">
        <f t="shared" si="68"/>
        <v>6</v>
      </c>
      <c r="AR47" s="33">
        <f t="shared" si="69"/>
        <v>5</v>
      </c>
      <c r="AS47" s="33">
        <f t="shared" si="70"/>
        <v>11</v>
      </c>
      <c r="AT47" s="64">
        <f t="shared" si="71"/>
        <v>14</v>
      </c>
      <c r="AU47" s="53">
        <f t="shared" si="72"/>
        <v>400.38625115455545</v>
      </c>
      <c r="AV47" s="63">
        <f t="shared" si="73"/>
        <v>0</v>
      </c>
      <c r="AW47" s="33">
        <f t="shared" si="74"/>
        <v>2</v>
      </c>
      <c r="AX47" s="33">
        <f t="shared" si="75"/>
        <v>1</v>
      </c>
      <c r="AY47" s="33">
        <f t="shared" si="76"/>
        <v>3</v>
      </c>
      <c r="AZ47" s="64">
        <f t="shared" si="77"/>
        <v>3</v>
      </c>
      <c r="BA47" s="53">
        <f t="shared" si="78"/>
        <v>0.783337269547555</v>
      </c>
      <c r="BB47" s="53" t="s">
        <v>356</v>
      </c>
      <c r="BC47" s="53">
        <v>43916.8515625</v>
      </c>
      <c r="BD47" s="53">
        <v>0.783337269547555</v>
      </c>
      <c r="BE47" s="53">
        <v>3</v>
      </c>
      <c r="BF47" s="53">
        <v>4</v>
      </c>
      <c r="BG47" s="53">
        <v>4</v>
      </c>
      <c r="BH47" s="53">
        <v>11</v>
      </c>
    </row>
    <row r="48" spans="1:60" x14ac:dyDescent="0.25">
      <c r="A48" s="53" t="s">
        <v>362</v>
      </c>
      <c r="B48" s="33">
        <v>272641702513.88098</v>
      </c>
      <c r="C48" s="53">
        <f t="shared" si="41"/>
        <v>272.641702513881</v>
      </c>
      <c r="D48" s="53">
        <f t="shared" si="42"/>
        <v>62.982302877903898</v>
      </c>
      <c r="E48">
        <v>23.100759090476</v>
      </c>
      <c r="F48" s="58">
        <v>22442971</v>
      </c>
      <c r="G48" s="57">
        <f t="shared" si="79"/>
        <v>22.442971</v>
      </c>
      <c r="H48" s="57">
        <f t="shared" si="37"/>
        <v>12.148200098546711</v>
      </c>
      <c r="I48" s="82">
        <v>6.97</v>
      </c>
      <c r="J48" s="53">
        <v>6.97</v>
      </c>
      <c r="K48" s="53">
        <f t="shared" si="43"/>
        <v>2.5978289538357968</v>
      </c>
      <c r="L48" s="53">
        <f t="shared" si="44"/>
        <v>11.777699852179932</v>
      </c>
      <c r="M48" s="88">
        <v>22</v>
      </c>
      <c r="N48" s="53">
        <v>1</v>
      </c>
      <c r="O48" s="33">
        <f t="shared" si="45"/>
        <v>11</v>
      </c>
      <c r="P48" s="53">
        <f t="shared" si="46"/>
        <v>0.61742215988174387</v>
      </c>
      <c r="Q48" s="53">
        <f t="shared" si="47"/>
        <v>2.903693313623984E-2</v>
      </c>
      <c r="R48" s="53">
        <v>0.57199999999999995</v>
      </c>
      <c r="S48" s="53">
        <f t="shared" si="48"/>
        <v>13.856787628983341</v>
      </c>
      <c r="T48" s="53">
        <f t="shared" si="49"/>
        <v>0.18109678653244984</v>
      </c>
      <c r="U48" s="53">
        <f t="shared" si="50"/>
        <v>0.18109678653244984</v>
      </c>
      <c r="V48" s="53">
        <f t="shared" si="51"/>
        <v>1</v>
      </c>
      <c r="W48" s="53">
        <f t="shared" si="52"/>
        <v>1.3069175293822176E-2</v>
      </c>
      <c r="X48" s="53">
        <f t="shared" si="53"/>
        <v>13.675690842450891</v>
      </c>
      <c r="Y48" s="53">
        <f t="shared" si="40"/>
        <v>2.0837704839087117</v>
      </c>
      <c r="Z48" s="53">
        <f t="shared" si="54"/>
        <v>33.847316794692581</v>
      </c>
      <c r="AA48" s="53">
        <v>2.4989141842601601</v>
      </c>
      <c r="AB48" s="53">
        <f t="shared" si="55"/>
        <v>6.8130821763277618</v>
      </c>
      <c r="AC48">
        <v>-6.1400000000000003E-2</v>
      </c>
      <c r="AD48" s="33">
        <f t="shared" si="56"/>
        <v>4</v>
      </c>
      <c r="AE48" s="53">
        <f t="shared" si="57"/>
        <v>0.1</v>
      </c>
      <c r="AF48" s="53">
        <f t="shared" si="58"/>
        <v>8.8940914047063817</v>
      </c>
      <c r="AG48">
        <v>29.002310000000001</v>
      </c>
      <c r="AH48">
        <f t="shared" si="59"/>
        <v>2.5794919608762998</v>
      </c>
      <c r="AI48">
        <f t="shared" si="60"/>
        <v>0.78557860297560456</v>
      </c>
      <c r="AJ48">
        <f t="shared" si="61"/>
        <v>1</v>
      </c>
      <c r="AK48" s="33">
        <f t="shared" si="62"/>
        <v>3</v>
      </c>
      <c r="AL48" s="53">
        <f t="shared" si="63"/>
        <v>6.3145994438300814</v>
      </c>
      <c r="AM48" s="53">
        <f t="shared" si="64"/>
        <v>0.44890205884320261</v>
      </c>
      <c r="AN48" s="53">
        <f t="shared" si="65"/>
        <v>1</v>
      </c>
      <c r="AO48" s="33">
        <f t="shared" si="66"/>
        <v>15</v>
      </c>
      <c r="AP48" s="63">
        <f t="shared" si="67"/>
        <v>4</v>
      </c>
      <c r="AQ48" s="33">
        <f t="shared" si="68"/>
        <v>15</v>
      </c>
      <c r="AR48" s="33">
        <f t="shared" si="69"/>
        <v>3</v>
      </c>
      <c r="AS48" s="33">
        <f t="shared" si="70"/>
        <v>18</v>
      </c>
      <c r="AT48" s="64">
        <f t="shared" si="71"/>
        <v>22</v>
      </c>
      <c r="AU48" s="53">
        <f t="shared" si="72"/>
        <v>498.84731679469257</v>
      </c>
      <c r="AV48" s="63">
        <f t="shared" si="73"/>
        <v>1</v>
      </c>
      <c r="AW48" s="33">
        <f t="shared" si="74"/>
        <v>10</v>
      </c>
      <c r="AX48" s="33">
        <f t="shared" si="75"/>
        <v>0</v>
      </c>
      <c r="AY48" s="33">
        <f t="shared" si="76"/>
        <v>10</v>
      </c>
      <c r="AZ48" s="64">
        <f t="shared" si="77"/>
        <v>11</v>
      </c>
      <c r="BA48" s="53">
        <f t="shared" si="78"/>
        <v>0.54654338779593037</v>
      </c>
      <c r="BB48" s="53" t="s">
        <v>362</v>
      </c>
      <c r="BC48" s="53">
        <v>10202.42578125</v>
      </c>
      <c r="BD48" s="53">
        <v>0.54654338779593037</v>
      </c>
      <c r="BE48" s="53">
        <v>3</v>
      </c>
      <c r="BF48" s="53">
        <v>5</v>
      </c>
      <c r="BG48" s="53">
        <v>3</v>
      </c>
      <c r="BH48" s="53">
        <v>11</v>
      </c>
    </row>
    <row r="49" spans="1:60" x14ac:dyDescent="0.25">
      <c r="A49" s="83" t="s">
        <v>55</v>
      </c>
      <c r="B49" s="33">
        <v>270392021832.89185</v>
      </c>
      <c r="C49" s="53">
        <f t="shared" si="41"/>
        <v>270.39202183289183</v>
      </c>
      <c r="D49" s="53">
        <f>C49*(E49/100)</f>
        <v>156.72014458389</v>
      </c>
      <c r="E49">
        <v>57.960343475202997</v>
      </c>
      <c r="F49" s="58">
        <v>30774621</v>
      </c>
      <c r="G49" s="57">
        <f t="shared" si="79"/>
        <v>30.774621</v>
      </c>
      <c r="H49" s="57">
        <f t="shared" si="37"/>
        <v>8.7862015208210629</v>
      </c>
      <c r="I49" s="82">
        <v>29.77</v>
      </c>
      <c r="J49" s="53">
        <v>29.77</v>
      </c>
      <c r="K49" s="53">
        <f t="shared" si="43"/>
        <v>8.4373552404223719</v>
      </c>
      <c r="L49" s="53">
        <f t="shared" si="44"/>
        <v>16.820697718768407</v>
      </c>
      <c r="M49" s="88">
        <v>98.22</v>
      </c>
      <c r="N49" s="53">
        <v>1</v>
      </c>
      <c r="O49" s="33">
        <f t="shared" si="45"/>
        <v>49.11</v>
      </c>
      <c r="P49" s="53">
        <f t="shared" si="46"/>
        <v>0.58845655817501474</v>
      </c>
      <c r="Q49" s="53">
        <f t="shared" si="47"/>
        <v>-1.9239069708308687E-2</v>
      </c>
      <c r="R49" s="53">
        <v>0.53900000000000003</v>
      </c>
      <c r="S49" s="53">
        <f t="shared" si="48"/>
        <v>18.109527552800529</v>
      </c>
      <c r="T49" s="53">
        <f t="shared" si="49"/>
        <v>1.1178892239979199</v>
      </c>
      <c r="U49" s="53">
        <f t="shared" si="50"/>
        <v>1.1178892239979199</v>
      </c>
      <c r="V49" s="53">
        <f t="shared" si="51"/>
        <v>1</v>
      </c>
      <c r="W49" s="53">
        <f t="shared" si="52"/>
        <v>6.1729342233726309E-2</v>
      </c>
      <c r="X49" s="53">
        <f t="shared" si="53"/>
        <v>16.991638328802608</v>
      </c>
      <c r="Y49" s="53">
        <f t="shared" si="40"/>
        <v>3.5162275706786503</v>
      </c>
      <c r="Z49" s="53">
        <f t="shared" si="54"/>
        <v>41.308608169273803</v>
      </c>
      <c r="AA49" s="53">
        <v>3.4333856350536296</v>
      </c>
      <c r="AB49" s="53">
        <f t="shared" si="55"/>
        <v>9.2836008359415825</v>
      </c>
      <c r="AC49">
        <v>-0.2555</v>
      </c>
      <c r="AD49" s="33">
        <f t="shared" si="56"/>
        <v>4</v>
      </c>
      <c r="AE49" s="53">
        <f t="shared" si="57"/>
        <v>0.1</v>
      </c>
      <c r="AF49" s="53">
        <f t="shared" si="58"/>
        <v>4.9380555177015868</v>
      </c>
      <c r="AG49">
        <v>52.974499999999999</v>
      </c>
      <c r="AH49">
        <f t="shared" si="59"/>
        <v>2.6159102202248272</v>
      </c>
      <c r="AI49">
        <f t="shared" si="60"/>
        <v>0.84511002172226302</v>
      </c>
      <c r="AJ49">
        <f t="shared" si="61"/>
        <v>1</v>
      </c>
      <c r="AK49" s="33">
        <f t="shared" si="62"/>
        <v>3</v>
      </c>
      <c r="AL49" s="53">
        <f t="shared" si="63"/>
        <v>2.3221452974767596</v>
      </c>
      <c r="AM49" s="53">
        <f t="shared" si="64"/>
        <v>0.4829200124127217</v>
      </c>
      <c r="AN49" s="53">
        <f t="shared" si="65"/>
        <v>1</v>
      </c>
      <c r="AO49" s="33">
        <f t="shared" si="66"/>
        <v>5</v>
      </c>
      <c r="AP49" s="84">
        <f t="shared" si="67"/>
        <v>4</v>
      </c>
      <c r="AQ49" s="85">
        <f t="shared" si="68"/>
        <v>5</v>
      </c>
      <c r="AR49" s="85">
        <f t="shared" si="69"/>
        <v>3</v>
      </c>
      <c r="AS49" s="85">
        <f t="shared" si="70"/>
        <v>8</v>
      </c>
      <c r="AT49" s="86">
        <f t="shared" si="71"/>
        <v>12</v>
      </c>
      <c r="AU49" s="53">
        <f t="shared" si="72"/>
        <v>344.4186081692738</v>
      </c>
      <c r="AV49" s="63">
        <f t="shared" si="73"/>
        <v>0</v>
      </c>
      <c r="AW49" s="33">
        <f t="shared" si="74"/>
        <v>-2</v>
      </c>
      <c r="AX49" s="33">
        <f t="shared" si="75"/>
        <v>1</v>
      </c>
      <c r="AY49" s="33">
        <f t="shared" si="76"/>
        <v>-1</v>
      </c>
      <c r="AZ49" s="64">
        <f t="shared" si="77"/>
        <v>-1</v>
      </c>
      <c r="BA49" s="53">
        <f t="shared" si="78"/>
        <v>0.78506798244768583</v>
      </c>
      <c r="BB49" s="53" t="s">
        <v>55</v>
      </c>
      <c r="BC49" s="53">
        <v>17697.951171875</v>
      </c>
      <c r="BD49" s="53">
        <v>0.78506798244768583</v>
      </c>
      <c r="BE49" s="53">
        <v>4</v>
      </c>
      <c r="BF49" s="53">
        <v>7</v>
      </c>
      <c r="BG49" s="53">
        <v>2</v>
      </c>
      <c r="BH49" s="53">
        <v>13</v>
      </c>
    </row>
    <row r="50" spans="1:60" x14ac:dyDescent="0.25">
      <c r="A50" s="53" t="s">
        <v>153</v>
      </c>
      <c r="B50" s="33">
        <v>261978555330.14478</v>
      </c>
      <c r="C50" s="53">
        <f t="shared" si="41"/>
        <v>261.97855533014479</v>
      </c>
      <c r="D50" s="53">
        <f t="shared" si="42"/>
        <v>140.41570877835863</v>
      </c>
      <c r="E50">
        <v>53.598168980437002</v>
      </c>
      <c r="F50" s="58">
        <v>5339616</v>
      </c>
      <c r="G50" s="57">
        <f t="shared" si="79"/>
        <v>5.3396160000000004</v>
      </c>
      <c r="H50" s="57">
        <f t="shared" si="37"/>
        <v>49.063182695187216</v>
      </c>
      <c r="I50" s="82">
        <v>4.4800000000000004</v>
      </c>
      <c r="J50" s="53">
        <v>4.4800000000000004</v>
      </c>
      <c r="K50" s="53">
        <f t="shared" si="43"/>
        <v>0.1370997844430514</v>
      </c>
      <c r="L50" s="53">
        <f t="shared" si="44"/>
        <v>0</v>
      </c>
      <c r="M50" s="88">
        <v>3</v>
      </c>
      <c r="N50" s="53">
        <v>1</v>
      </c>
      <c r="O50" s="33">
        <f t="shared" si="45"/>
        <v>1.4999999999999998</v>
      </c>
      <c r="P50" s="53">
        <f t="shared" si="46"/>
        <v>0.5731241807657752</v>
      </c>
      <c r="Q50" s="53">
        <f t="shared" si="47"/>
        <v>-4.4793032057041174E-2</v>
      </c>
      <c r="R50" s="53">
        <v>0.57199999999999995</v>
      </c>
      <c r="S50" s="53">
        <f t="shared" si="48"/>
        <v>3.0602630456038256</v>
      </c>
      <c r="T50" s="53">
        <f t="shared" si="49"/>
        <v>6.1145645985462762E-3</v>
      </c>
      <c r="U50" s="53">
        <f t="shared" si="50"/>
        <v>6.1145645985462753E-3</v>
      </c>
      <c r="V50" s="53">
        <f t="shared" si="51"/>
        <v>0.99999999999999989</v>
      </c>
      <c r="W50" s="53">
        <f t="shared" si="52"/>
        <v>1.9980519672418554E-3</v>
      </c>
      <c r="X50" s="53">
        <f t="shared" si="53"/>
        <v>3.0541484810052792</v>
      </c>
      <c r="Y50" s="53">
        <f t="shared" si="40"/>
        <v>0.1192423889350122</v>
      </c>
      <c r="Z50" s="53">
        <f t="shared" si="54"/>
        <v>7.822558376249555</v>
      </c>
      <c r="AA50" s="53">
        <v>1.45744405054744</v>
      </c>
      <c r="AB50" s="53">
        <f t="shared" si="55"/>
        <v>3.8181908683693284</v>
      </c>
      <c r="AC50">
        <v>-3.8699999999999998E-2</v>
      </c>
      <c r="AD50" s="33">
        <f t="shared" si="56"/>
        <v>1</v>
      </c>
      <c r="AE50" s="53">
        <f t="shared" si="57"/>
        <v>2.5000000000000001E-2</v>
      </c>
      <c r="AF50" s="53">
        <f t="shared" si="58"/>
        <v>2.7728063076272158</v>
      </c>
      <c r="AG50">
        <v>70.993740000000003</v>
      </c>
      <c r="AH50">
        <f t="shared" si="59"/>
        <v>1.968518900740466</v>
      </c>
      <c r="AI50">
        <f t="shared" si="60"/>
        <v>0.66852175697084149</v>
      </c>
      <c r="AJ50">
        <f t="shared" si="61"/>
        <v>1</v>
      </c>
      <c r="AK50" s="33">
        <f t="shared" si="62"/>
        <v>3</v>
      </c>
      <c r="AL50" s="53">
        <f t="shared" si="63"/>
        <v>0.80428740688674982</v>
      </c>
      <c r="AM50" s="53">
        <f t="shared" si="64"/>
        <v>0.38201243255476658</v>
      </c>
      <c r="AN50" s="53">
        <f t="shared" si="65"/>
        <v>1</v>
      </c>
      <c r="AO50" s="33">
        <f t="shared" si="66"/>
        <v>2</v>
      </c>
      <c r="AP50" s="63">
        <f t="shared" si="67"/>
        <v>1</v>
      </c>
      <c r="AQ50" s="33">
        <f t="shared" si="68"/>
        <v>2</v>
      </c>
      <c r="AR50" s="33">
        <f t="shared" si="69"/>
        <v>3</v>
      </c>
      <c r="AS50" s="33">
        <f t="shared" si="70"/>
        <v>5</v>
      </c>
      <c r="AT50" s="64">
        <f t="shared" si="71"/>
        <v>6</v>
      </c>
      <c r="AU50" s="53">
        <f t="shared" si="72"/>
        <v>200.32255837624956</v>
      </c>
      <c r="AV50" s="63">
        <f t="shared" si="73"/>
        <v>-1</v>
      </c>
      <c r="AW50" s="33">
        <f t="shared" si="74"/>
        <v>-2</v>
      </c>
      <c r="AX50" s="33">
        <f t="shared" si="75"/>
        <v>-1</v>
      </c>
      <c r="AY50" s="33">
        <f t="shared" si="76"/>
        <v>-3</v>
      </c>
      <c r="AZ50" s="64">
        <f t="shared" si="77"/>
        <v>-4</v>
      </c>
      <c r="BA50" s="53">
        <f t="shared" si="78"/>
        <v>1.3077835938880722</v>
      </c>
      <c r="BB50" s="53" t="s">
        <v>153</v>
      </c>
      <c r="BC50" s="53">
        <v>108240.78125</v>
      </c>
      <c r="BD50" s="53">
        <v>1.3077835938880722</v>
      </c>
      <c r="BE50" s="53">
        <v>2</v>
      </c>
      <c r="BF50" s="53">
        <v>4</v>
      </c>
      <c r="BG50" s="53">
        <v>4</v>
      </c>
      <c r="BH50" s="53">
        <v>10</v>
      </c>
    </row>
    <row r="51" spans="1:60" x14ac:dyDescent="0.25">
      <c r="A51" s="53" t="s">
        <v>336</v>
      </c>
      <c r="B51" s="33">
        <v>257376504174.44812</v>
      </c>
      <c r="C51" s="53">
        <f t="shared" si="41"/>
        <v>257.37650417444814</v>
      </c>
      <c r="D51" s="53">
        <f t="shared" si="42"/>
        <v>48.820263172373565</v>
      </c>
      <c r="E51">
        <v>18.968422672833999</v>
      </c>
      <c r="F51" s="58">
        <v>4490967</v>
      </c>
      <c r="G51" s="57">
        <f t="shared" si="79"/>
        <v>4.4909670000000004</v>
      </c>
      <c r="H51" s="57">
        <f t="shared" si="37"/>
        <v>57.309818614665424</v>
      </c>
      <c r="I51" s="82">
        <v>3.46</v>
      </c>
      <c r="J51" s="53">
        <v>3.46</v>
      </c>
      <c r="K51" s="53">
        <f t="shared" si="43"/>
        <v>8.6120114005276915E-2</v>
      </c>
      <c r="L51" s="53">
        <f t="shared" si="44"/>
        <v>0</v>
      </c>
      <c r="M51" s="88">
        <v>102</v>
      </c>
      <c r="N51" s="53">
        <v>1</v>
      </c>
      <c r="O51" s="33">
        <f t="shared" si="45"/>
        <v>51</v>
      </c>
      <c r="P51" s="53">
        <f t="shared" si="46"/>
        <v>0.55422821766240149</v>
      </c>
      <c r="Q51" s="53">
        <f t="shared" si="47"/>
        <v>-7.6286303895997609E-2</v>
      </c>
      <c r="R51" s="53">
        <v>0.56299999999999994</v>
      </c>
      <c r="S51" s="53">
        <f t="shared" si="48"/>
        <v>2.4890206359906624</v>
      </c>
      <c r="T51" s="53">
        <f t="shared" si="49"/>
        <v>0.17797997352917549</v>
      </c>
      <c r="U51" s="53">
        <f t="shared" si="50"/>
        <v>0.17797997352917549</v>
      </c>
      <c r="V51" s="53">
        <f t="shared" si="51"/>
        <v>1</v>
      </c>
      <c r="W51" s="53">
        <f t="shared" si="52"/>
        <v>7.1506025685615565E-2</v>
      </c>
      <c r="X51" s="53">
        <f t="shared" si="53"/>
        <v>2.3110406624614868</v>
      </c>
      <c r="Y51" s="53">
        <f t="shared" si="40"/>
        <v>7.7369021096779511E-2</v>
      </c>
      <c r="Z51" s="53">
        <f t="shared" si="54"/>
        <v>5.9286875540713506</v>
      </c>
      <c r="AA51" s="53">
        <v>1.7058318732318001</v>
      </c>
      <c r="AB51" s="53">
        <f t="shared" si="55"/>
        <v>4.3904104424175108</v>
      </c>
      <c r="AC51">
        <v>-0.13500000000000001</v>
      </c>
      <c r="AD51" s="33">
        <f t="shared" si="56"/>
        <v>1</v>
      </c>
      <c r="AE51" s="53">
        <f t="shared" si="57"/>
        <v>2.5000000000000001E-2</v>
      </c>
      <c r="AF51" s="53">
        <f t="shared" si="58"/>
        <v>2.1225515273594304</v>
      </c>
      <c r="AG51">
        <v>73.92304</v>
      </c>
      <c r="AH51">
        <f t="shared" si="59"/>
        <v>1.5690546145905226</v>
      </c>
      <c r="AI51">
        <f t="shared" si="60"/>
        <v>0.66297864215393554</v>
      </c>
      <c r="AJ51">
        <f t="shared" si="61"/>
        <v>1</v>
      </c>
      <c r="AK51" s="33">
        <f t="shared" si="62"/>
        <v>3</v>
      </c>
      <c r="AL51" s="53">
        <f t="shared" si="63"/>
        <v>0.55349691276890778</v>
      </c>
      <c r="AM51" s="53">
        <f t="shared" si="64"/>
        <v>0.37884493837367744</v>
      </c>
      <c r="AN51" s="53">
        <f t="shared" si="65"/>
        <v>1</v>
      </c>
      <c r="AO51" s="33">
        <f t="shared" si="66"/>
        <v>1</v>
      </c>
      <c r="AP51" s="63">
        <f t="shared" si="67"/>
        <v>1</v>
      </c>
      <c r="AQ51" s="33">
        <f t="shared" si="68"/>
        <v>1</v>
      </c>
      <c r="AR51" s="33">
        <f t="shared" si="69"/>
        <v>3</v>
      </c>
      <c r="AS51" s="33">
        <f t="shared" si="70"/>
        <v>4</v>
      </c>
      <c r="AT51" s="64">
        <f t="shared" si="71"/>
        <v>5</v>
      </c>
      <c r="AU51" s="53">
        <f t="shared" si="72"/>
        <v>227.92868755407136</v>
      </c>
      <c r="AV51" s="63">
        <f t="shared" si="73"/>
        <v>-1</v>
      </c>
      <c r="AW51" s="33">
        <f t="shared" si="74"/>
        <v>-4</v>
      </c>
      <c r="AX51" s="33">
        <f t="shared" si="75"/>
        <v>0</v>
      </c>
      <c r="AY51" s="33">
        <f t="shared" si="76"/>
        <v>-4</v>
      </c>
      <c r="AZ51" s="64">
        <f t="shared" si="77"/>
        <v>-5</v>
      </c>
      <c r="BA51" s="53">
        <f t="shared" si="78"/>
        <v>1.1291975000443544</v>
      </c>
      <c r="BB51" s="53" t="s">
        <v>336</v>
      </c>
      <c r="BC51" s="53">
        <v>158060.53125</v>
      </c>
      <c r="BD51" s="53">
        <v>1.1291975000443544</v>
      </c>
      <c r="BE51" s="53">
        <v>2</v>
      </c>
      <c r="BF51" s="53">
        <v>5</v>
      </c>
      <c r="BG51" s="53">
        <v>3</v>
      </c>
      <c r="BH51" s="53">
        <v>10</v>
      </c>
    </row>
    <row r="52" spans="1:60" x14ac:dyDescent="0.25">
      <c r="A52" s="53" t="s">
        <v>151</v>
      </c>
      <c r="B52" s="33">
        <v>256953534488.9476</v>
      </c>
      <c r="C52" s="53">
        <f t="shared" si="41"/>
        <v>256.95353448894758</v>
      </c>
      <c r="D52" s="53">
        <f t="shared" si="42"/>
        <v>40.680746345387625</v>
      </c>
      <c r="E52">
        <v>15.831946591549</v>
      </c>
      <c r="F52" s="58">
        <v>10255063</v>
      </c>
      <c r="G52" s="57">
        <f t="shared" si="79"/>
        <v>10.255063</v>
      </c>
      <c r="H52" s="57">
        <f t="shared" si="37"/>
        <v>25.056260940468878</v>
      </c>
      <c r="I52" s="82">
        <v>8.76</v>
      </c>
      <c r="J52" s="53">
        <v>8.76</v>
      </c>
      <c r="K52" s="53">
        <f t="shared" si="43"/>
        <v>0.54613220944892182</v>
      </c>
      <c r="L52" s="53">
        <f t="shared" si="44"/>
        <v>0</v>
      </c>
      <c r="M52" s="88">
        <v>28</v>
      </c>
      <c r="N52" s="53">
        <v>1</v>
      </c>
      <c r="O52" s="33">
        <f t="shared" si="45"/>
        <v>13.999999999999998</v>
      </c>
      <c r="P52" s="53">
        <f t="shared" si="46"/>
        <v>0.60793248687143731</v>
      </c>
      <c r="Q52" s="53">
        <f t="shared" si="47"/>
        <v>1.3220811452395516E-2</v>
      </c>
      <c r="R52" s="53">
        <v>0.57799999999999996</v>
      </c>
      <c r="S52" s="53">
        <f t="shared" si="48"/>
        <v>6.2343859526132626</v>
      </c>
      <c r="T52" s="53">
        <f t="shared" si="49"/>
        <v>0.11174851693365243</v>
      </c>
      <c r="U52" s="53">
        <f t="shared" si="50"/>
        <v>0.11174851693365241</v>
      </c>
      <c r="V52" s="53">
        <f t="shared" si="51"/>
        <v>0.99999999999999989</v>
      </c>
      <c r="W52" s="53">
        <f t="shared" si="52"/>
        <v>1.7924542654727829E-2</v>
      </c>
      <c r="X52" s="53">
        <f t="shared" si="53"/>
        <v>6.1226374356796098</v>
      </c>
      <c r="Y52" s="53">
        <f t="shared" si="40"/>
        <v>0.46310605076914224</v>
      </c>
      <c r="Z52" s="53">
        <f t="shared" si="54"/>
        <v>15.515263151234725</v>
      </c>
      <c r="AA52" s="53">
        <v>1.87735695616487</v>
      </c>
      <c r="AB52" s="53">
        <f t="shared" si="55"/>
        <v>4.8239350538397554</v>
      </c>
      <c r="AC52">
        <v>9.1899999999999996E-2</v>
      </c>
      <c r="AD52" s="33">
        <f t="shared" si="56"/>
        <v>2</v>
      </c>
      <c r="AE52" s="53">
        <f t="shared" si="57"/>
        <v>0.05</v>
      </c>
      <c r="AF52" s="53">
        <f t="shared" si="58"/>
        <v>5.0633991754615453</v>
      </c>
      <c r="AG52">
        <v>54.835569999999997</v>
      </c>
      <c r="AH52">
        <f t="shared" si="59"/>
        <v>2.7765437992396387</v>
      </c>
      <c r="AI52">
        <f t="shared" si="60"/>
        <v>0.70543024893021533</v>
      </c>
      <c r="AJ52">
        <f t="shared" si="61"/>
        <v>1</v>
      </c>
      <c r="AK52" s="33">
        <f t="shared" si="62"/>
        <v>4</v>
      </c>
      <c r="AL52" s="53">
        <f t="shared" si="63"/>
        <v>2.2868553762219066</v>
      </c>
      <c r="AM52" s="53">
        <f t="shared" si="64"/>
        <v>0.40310299938869448</v>
      </c>
      <c r="AN52" s="53">
        <f t="shared" si="65"/>
        <v>1</v>
      </c>
      <c r="AO52" s="33">
        <f t="shared" si="66"/>
        <v>6</v>
      </c>
      <c r="AP52" s="63">
        <f t="shared" si="67"/>
        <v>2</v>
      </c>
      <c r="AQ52" s="33">
        <f t="shared" si="68"/>
        <v>6</v>
      </c>
      <c r="AR52" s="33">
        <f t="shared" si="69"/>
        <v>4</v>
      </c>
      <c r="AS52" s="33">
        <f t="shared" si="70"/>
        <v>10</v>
      </c>
      <c r="AT52" s="64">
        <f t="shared" si="71"/>
        <v>12</v>
      </c>
      <c r="AU52" s="53">
        <f t="shared" si="72"/>
        <v>351.51526315123476</v>
      </c>
      <c r="AV52" s="63">
        <f t="shared" si="73"/>
        <v>0</v>
      </c>
      <c r="AW52" s="33">
        <f t="shared" si="74"/>
        <v>1</v>
      </c>
      <c r="AX52" s="33">
        <f t="shared" si="75"/>
        <v>1</v>
      </c>
      <c r="AY52" s="33">
        <f t="shared" si="76"/>
        <v>2</v>
      </c>
      <c r="AZ52" s="64">
        <f t="shared" si="77"/>
        <v>2</v>
      </c>
      <c r="BA52" s="53">
        <f t="shared" si="78"/>
        <v>0.73098827113631404</v>
      </c>
      <c r="BB52" s="53" t="s">
        <v>151</v>
      </c>
      <c r="BC52" s="53">
        <v>31247.462890625</v>
      </c>
      <c r="BD52" s="53">
        <v>0.73098827113631404</v>
      </c>
      <c r="BE52" s="53">
        <v>2</v>
      </c>
      <c r="BF52" s="53">
        <v>5</v>
      </c>
      <c r="BG52" s="53">
        <v>3</v>
      </c>
      <c r="BH52" s="53">
        <v>10</v>
      </c>
    </row>
    <row r="53" spans="1:60" x14ac:dyDescent="0.25">
      <c r="A53" s="53" t="s">
        <v>80</v>
      </c>
      <c r="B53" s="33">
        <v>247366365800.34665</v>
      </c>
      <c r="C53" s="53">
        <f t="shared" si="41"/>
        <v>247.36636580034664</v>
      </c>
      <c r="D53" s="53">
        <f t="shared" si="42"/>
        <v>77.166962089608361</v>
      </c>
      <c r="E53">
        <v>31.195414073346999</v>
      </c>
      <c r="F53" s="58">
        <v>129193327</v>
      </c>
      <c r="G53" s="57">
        <f t="shared" si="79"/>
        <v>129.19332700000001</v>
      </c>
      <c r="H53" s="57">
        <f t="shared" si="37"/>
        <v>1.9146992460403673</v>
      </c>
      <c r="I53" s="82">
        <v>-8</v>
      </c>
      <c r="J53" s="53">
        <v>3.27</v>
      </c>
      <c r="K53" s="53">
        <f t="shared" si="43"/>
        <v>15.561227697215108</v>
      </c>
      <c r="L53" s="53">
        <f t="shared" si="44"/>
        <v>27.127951130939451</v>
      </c>
      <c r="M53" s="88">
        <v>14</v>
      </c>
      <c r="N53" s="53">
        <v>1</v>
      </c>
      <c r="O53" s="33">
        <f t="shared" si="45"/>
        <v>7</v>
      </c>
      <c r="P53" s="53">
        <f t="shared" si="46"/>
        <v>0.62970236090475151</v>
      </c>
      <c r="Q53" s="53">
        <f t="shared" si="47"/>
        <v>4.9503934841252525E-2</v>
      </c>
      <c r="R53" s="53">
        <v>0.57199999999999995</v>
      </c>
      <c r="S53" s="53">
        <f t="shared" si="48"/>
        <v>81.353343025039578</v>
      </c>
      <c r="T53" s="53">
        <f t="shared" si="49"/>
        <v>0.73118532996512398</v>
      </c>
      <c r="U53" s="53">
        <f t="shared" si="50"/>
        <v>0.73118532996512398</v>
      </c>
      <c r="V53" s="53">
        <f t="shared" si="51"/>
        <v>1</v>
      </c>
      <c r="W53" s="53">
        <f t="shared" si="52"/>
        <v>8.9877723861952908E-3</v>
      </c>
      <c r="X53" s="53">
        <f t="shared" si="53"/>
        <v>80.622157695074449</v>
      </c>
      <c r="Y53" s="53">
        <f t="shared" si="40"/>
        <v>58.637728116230377</v>
      </c>
      <c r="Z53" s="53">
        <f t="shared" si="54"/>
        <v>150.12054386553035</v>
      </c>
      <c r="AA53" s="53">
        <v>1.3571191812401999</v>
      </c>
      <c r="AB53" s="53">
        <f t="shared" si="55"/>
        <v>3.3570563982133024</v>
      </c>
      <c r="AC53">
        <v>-8.4199999999999997E-2</v>
      </c>
      <c r="AD53" s="33">
        <f t="shared" si="56"/>
        <v>1</v>
      </c>
      <c r="AE53" s="53">
        <f t="shared" si="57"/>
        <v>2.5000000000000001E-2</v>
      </c>
      <c r="AF53" s="53">
        <f t="shared" si="58"/>
        <v>6.3982018816289639</v>
      </c>
      <c r="AG53">
        <v>29.161280000000001</v>
      </c>
      <c r="AH53">
        <f t="shared" si="59"/>
        <v>1.8657975656670907</v>
      </c>
      <c r="AI53">
        <f t="shared" si="60"/>
        <v>1.6171001954529174</v>
      </c>
      <c r="AJ53">
        <f t="shared" si="61"/>
        <v>1</v>
      </c>
      <c r="AK53" s="33">
        <f t="shared" si="62"/>
        <v>1</v>
      </c>
      <c r="AL53" s="53">
        <f t="shared" si="63"/>
        <v>4.5324043159618732</v>
      </c>
      <c r="AM53" s="53">
        <f t="shared" si="64"/>
        <v>0.92405725454452414</v>
      </c>
      <c r="AN53" s="53">
        <f t="shared" si="65"/>
        <v>1</v>
      </c>
      <c r="AO53" s="33">
        <f t="shared" si="66"/>
        <v>5</v>
      </c>
      <c r="AP53" s="63">
        <f t="shared" si="67"/>
        <v>1</v>
      </c>
      <c r="AQ53" s="33">
        <f t="shared" si="68"/>
        <v>5</v>
      </c>
      <c r="AR53" s="33">
        <f t="shared" si="69"/>
        <v>1</v>
      </c>
      <c r="AS53" s="33">
        <f t="shared" si="70"/>
        <v>6</v>
      </c>
      <c r="AT53" s="64">
        <f t="shared" si="71"/>
        <v>7</v>
      </c>
      <c r="AU53" s="53">
        <f t="shared" si="72"/>
        <v>308.12054386553035</v>
      </c>
      <c r="AV53" s="63">
        <f t="shared" si="73"/>
        <v>-1</v>
      </c>
      <c r="AW53" s="33">
        <f t="shared" si="74"/>
        <v>1</v>
      </c>
      <c r="AX53" s="33">
        <f t="shared" si="75"/>
        <v>-2</v>
      </c>
      <c r="AY53" s="33">
        <f t="shared" si="76"/>
        <v>-1</v>
      </c>
      <c r="AZ53" s="64">
        <f t="shared" si="77"/>
        <v>-2</v>
      </c>
      <c r="BA53" s="53">
        <f t="shared" si="78"/>
        <v>0.80282334536025624</v>
      </c>
      <c r="BB53" s="53" t="s">
        <v>80</v>
      </c>
      <c r="BC53" s="53">
        <v>1344.4700927734375</v>
      </c>
      <c r="BD53" s="53">
        <v>0.80282334536025624</v>
      </c>
      <c r="BE53" s="53">
        <v>2</v>
      </c>
      <c r="BF53" s="53">
        <v>4</v>
      </c>
      <c r="BG53" s="53">
        <v>3</v>
      </c>
      <c r="BH53" s="53">
        <v>9</v>
      </c>
    </row>
    <row r="54" spans="1:60" x14ac:dyDescent="0.25">
      <c r="A54" s="53" t="s">
        <v>129</v>
      </c>
      <c r="B54" s="33">
        <v>240673850089.61679</v>
      </c>
      <c r="C54" s="53">
        <f t="shared" si="41"/>
        <v>240.67385008961679</v>
      </c>
      <c r="D54" s="53">
        <f t="shared" si="42"/>
        <v>37.313530640754593</v>
      </c>
      <c r="E54">
        <v>15.503774351414</v>
      </c>
      <c r="F54" s="58">
        <v>15351799</v>
      </c>
      <c r="G54" s="57">
        <f t="shared" si="79"/>
        <v>15.351799</v>
      </c>
      <c r="H54" s="57">
        <f t="shared" si="37"/>
        <v>15.677240829535144</v>
      </c>
      <c r="I54" s="82">
        <v>10.49</v>
      </c>
      <c r="J54" s="53">
        <v>10.49</v>
      </c>
      <c r="K54" s="53">
        <f t="shared" si="43"/>
        <v>1.5822303495956291</v>
      </c>
      <c r="L54" s="53">
        <f t="shared" si="44"/>
        <v>6.484138755697284</v>
      </c>
      <c r="M54" s="88">
        <v>355</v>
      </c>
      <c r="N54" s="53">
        <v>1</v>
      </c>
      <c r="O54" s="33">
        <f t="shared" si="45"/>
        <v>177.5</v>
      </c>
      <c r="P54" s="53">
        <f t="shared" si="46"/>
        <v>0.60718731100455769</v>
      </c>
      <c r="Q54" s="53">
        <f t="shared" si="47"/>
        <v>1.1978851674262964E-2</v>
      </c>
      <c r="R54" s="53">
        <v>0.56599999999999995</v>
      </c>
      <c r="S54" s="53">
        <f t="shared" si="48"/>
        <v>9.3214175538924575</v>
      </c>
      <c r="T54" s="53">
        <f t="shared" si="49"/>
        <v>2.2644290781780785</v>
      </c>
      <c r="U54" s="53">
        <f t="shared" si="50"/>
        <v>2.2644290781780785</v>
      </c>
      <c r="V54" s="53">
        <f t="shared" si="51"/>
        <v>1</v>
      </c>
      <c r="W54" s="53">
        <f t="shared" si="52"/>
        <v>0.24292754455919566</v>
      </c>
      <c r="X54" s="53">
        <f t="shared" si="53"/>
        <v>7.0569884757143786</v>
      </c>
      <c r="Y54" s="53">
        <f t="shared" si="40"/>
        <v>0.84191650291125908</v>
      </c>
      <c r="Z54" s="53">
        <f t="shared" si="54"/>
        <v>17.648226939931121</v>
      </c>
      <c r="AA54" s="53">
        <v>2.7032820463964198</v>
      </c>
      <c r="AB54" s="53">
        <f t="shared" si="55"/>
        <v>6.5060929798436451</v>
      </c>
      <c r="AC54">
        <v>-0.17030000000000001</v>
      </c>
      <c r="AD54" s="33">
        <f t="shared" si="56"/>
        <v>4</v>
      </c>
      <c r="AE54" s="53">
        <f t="shared" si="57"/>
        <v>0.1</v>
      </c>
      <c r="AF54" s="53">
        <f t="shared" si="58"/>
        <v>4.5328416232074913</v>
      </c>
      <c r="AG54">
        <v>62.168959999999998</v>
      </c>
      <c r="AH54">
        <f t="shared" si="59"/>
        <v>2.8180204955952157</v>
      </c>
      <c r="AI54">
        <f t="shared" si="60"/>
        <v>0.75055692838750887</v>
      </c>
      <c r="AJ54">
        <f t="shared" si="61"/>
        <v>1</v>
      </c>
      <c r="AK54" s="33">
        <f t="shared" si="62"/>
        <v>3</v>
      </c>
      <c r="AL54" s="53">
        <f t="shared" si="63"/>
        <v>1.7148211276122756</v>
      </c>
      <c r="AM54" s="53">
        <f t="shared" si="64"/>
        <v>0.42888967336429079</v>
      </c>
      <c r="AN54" s="53">
        <f t="shared" si="65"/>
        <v>1</v>
      </c>
      <c r="AO54" s="33">
        <f t="shared" si="66"/>
        <v>4</v>
      </c>
      <c r="AP54" s="63">
        <f t="shared" si="67"/>
        <v>4</v>
      </c>
      <c r="AQ54" s="33">
        <f t="shared" si="68"/>
        <v>4</v>
      </c>
      <c r="AR54" s="33">
        <f t="shared" si="69"/>
        <v>3</v>
      </c>
      <c r="AS54" s="33">
        <f t="shared" si="70"/>
        <v>7</v>
      </c>
      <c r="AT54" s="64">
        <f t="shared" si="71"/>
        <v>11</v>
      </c>
      <c r="AU54" s="53">
        <f t="shared" si="72"/>
        <v>429.14822693993113</v>
      </c>
      <c r="AV54" s="63">
        <f t="shared" si="73"/>
        <v>1</v>
      </c>
      <c r="AW54" s="33">
        <f t="shared" si="74"/>
        <v>0</v>
      </c>
      <c r="AX54" s="33">
        <f t="shared" si="75"/>
        <v>0</v>
      </c>
      <c r="AY54" s="33">
        <f t="shared" si="76"/>
        <v>0</v>
      </c>
      <c r="AZ54" s="64">
        <f t="shared" si="77"/>
        <v>1</v>
      </c>
      <c r="BA54" s="53">
        <f t="shared" si="78"/>
        <v>0.56081753338644103</v>
      </c>
      <c r="BB54" s="53" t="s">
        <v>129</v>
      </c>
      <c r="BC54" s="53">
        <v>27106.9375</v>
      </c>
      <c r="BD54" s="53">
        <v>0.56081753338644103</v>
      </c>
      <c r="BE54" s="53">
        <v>3</v>
      </c>
      <c r="BF54" s="53">
        <v>4</v>
      </c>
      <c r="BG54" s="53">
        <v>3</v>
      </c>
      <c r="BH54" s="53">
        <v>10</v>
      </c>
    </row>
    <row r="55" spans="1:60" x14ac:dyDescent="0.25">
      <c r="A55" s="53" t="s">
        <v>458</v>
      </c>
      <c r="B55" s="33">
        <v>236133898430.63821</v>
      </c>
      <c r="C55" s="53">
        <f t="shared" si="41"/>
        <v>236.13389843063823</v>
      </c>
      <c r="D55" s="53">
        <f t="shared" si="42"/>
        <v>77.513552340999553</v>
      </c>
      <c r="E55">
        <v>32.826101146916997</v>
      </c>
      <c r="F55" s="58">
        <v>79001142</v>
      </c>
      <c r="G55" s="57">
        <f t="shared" si="79"/>
        <v>79.001142000000002</v>
      </c>
      <c r="H55" s="57">
        <f t="shared" si="37"/>
        <v>2.9889934810137078</v>
      </c>
      <c r="I55" s="82">
        <v>2.2599999999999998</v>
      </c>
      <c r="J55" s="53">
        <v>2.2599999999999998</v>
      </c>
      <c r="K55" s="53">
        <f t="shared" si="43"/>
        <v>13.592254731631813</v>
      </c>
      <c r="L55" s="53">
        <f t="shared" si="44"/>
        <v>25.516509778479438</v>
      </c>
      <c r="M55" s="88">
        <v>172</v>
      </c>
      <c r="N55" s="53">
        <v>1</v>
      </c>
      <c r="O55" s="33">
        <f t="shared" si="45"/>
        <v>86</v>
      </c>
      <c r="P55" s="53">
        <f t="shared" si="46"/>
        <v>0.61941320782278342</v>
      </c>
      <c r="Q55" s="53">
        <f t="shared" si="47"/>
        <v>3.2355346371305826E-2</v>
      </c>
      <c r="R55" s="53">
        <v>0.56299999999999994</v>
      </c>
      <c r="S55" s="53">
        <f t="shared" si="48"/>
        <v>48.934350787883226</v>
      </c>
      <c r="T55" s="53">
        <f t="shared" si="49"/>
        <v>5.754445471111123</v>
      </c>
      <c r="U55" s="53">
        <f t="shared" si="50"/>
        <v>5.754445471111123</v>
      </c>
      <c r="V55" s="53">
        <f t="shared" si="51"/>
        <v>1</v>
      </c>
      <c r="W55" s="53">
        <f t="shared" si="52"/>
        <v>0.11759521437313107</v>
      </c>
      <c r="X55" s="53">
        <f t="shared" si="53"/>
        <v>43.1799053167721</v>
      </c>
      <c r="Y55" s="53">
        <f t="shared" si="40"/>
        <v>22.943447853673469</v>
      </c>
      <c r="Z55" s="53">
        <f t="shared" si="54"/>
        <v>91.695089303131979</v>
      </c>
      <c r="AA55" s="53">
        <v>0</v>
      </c>
      <c r="AB55" s="53">
        <f t="shared" si="55"/>
        <v>0</v>
      </c>
      <c r="AC55">
        <v>-9.9500000000000005E-2</v>
      </c>
      <c r="AD55" s="33">
        <f t="shared" si="56"/>
        <v>0</v>
      </c>
      <c r="AE55" s="53">
        <f t="shared" si="57"/>
        <v>0</v>
      </c>
      <c r="AF55" s="53">
        <f t="shared" si="58"/>
        <v>6.6442027314668177</v>
      </c>
      <c r="AG55">
        <v>22.308700000000002</v>
      </c>
      <c r="AH55">
        <f t="shared" si="59"/>
        <v>1.4822352547547379</v>
      </c>
      <c r="AI55">
        <f t="shared" si="60"/>
        <v>1.2623198802558153</v>
      </c>
      <c r="AJ55">
        <f t="shared" si="61"/>
        <v>1</v>
      </c>
      <c r="AK55" s="33">
        <f t="shared" si="62"/>
        <v>1</v>
      </c>
      <c r="AL55" s="53">
        <f t="shared" si="63"/>
        <v>5.1619674767120802</v>
      </c>
      <c r="AM55" s="53">
        <f t="shared" si="64"/>
        <v>0.72132564586046588</v>
      </c>
      <c r="AN55" s="53">
        <f t="shared" si="65"/>
        <v>1</v>
      </c>
      <c r="AO55" s="33">
        <f t="shared" si="66"/>
        <v>8</v>
      </c>
      <c r="AP55" s="63">
        <f t="shared" si="67"/>
        <v>0</v>
      </c>
      <c r="AQ55" s="33">
        <f t="shared" si="68"/>
        <v>8</v>
      </c>
      <c r="AR55" s="33">
        <f t="shared" si="69"/>
        <v>1</v>
      </c>
      <c r="AS55" s="33">
        <f t="shared" si="70"/>
        <v>9</v>
      </c>
      <c r="AT55" s="64">
        <f t="shared" si="71"/>
        <v>9</v>
      </c>
      <c r="AU55" s="53">
        <f t="shared" si="72"/>
        <v>387.69508930313197</v>
      </c>
      <c r="AV55" s="63">
        <f t="shared" si="73"/>
        <v>0</v>
      </c>
      <c r="AW55" s="33">
        <f t="shared" si="74"/>
        <v>2</v>
      </c>
      <c r="AX55" s="33">
        <f t="shared" si="75"/>
        <v>-2</v>
      </c>
      <c r="AY55" s="33">
        <f t="shared" si="76"/>
        <v>0</v>
      </c>
      <c r="AZ55" s="64">
        <f t="shared" si="77"/>
        <v>0</v>
      </c>
      <c r="BA55" s="53">
        <f t="shared" si="78"/>
        <v>0.6090711617087553</v>
      </c>
      <c r="BB55" s="53" t="s">
        <v>458</v>
      </c>
      <c r="BC55" s="53">
        <v>1599.3311767578125</v>
      </c>
      <c r="BD55" s="53">
        <v>0.6090711617087553</v>
      </c>
      <c r="BE55" s="53">
        <v>0</v>
      </c>
      <c r="BF55" s="53">
        <v>6</v>
      </c>
      <c r="BG55" s="53">
        <v>3</v>
      </c>
      <c r="BH55" s="53">
        <v>9</v>
      </c>
    </row>
    <row r="56" spans="1:60" x14ac:dyDescent="0.25">
      <c r="A56" s="53" t="s">
        <v>383</v>
      </c>
      <c r="B56" s="33">
        <v>225604249670.72006</v>
      </c>
      <c r="C56" s="53">
        <f t="shared" si="41"/>
        <v>225.60424967072007</v>
      </c>
      <c r="D56" s="53">
        <f t="shared" si="42"/>
        <v>189.15150073852078</v>
      </c>
      <c r="E56">
        <v>83.842170976209999</v>
      </c>
      <c r="F56" s="58">
        <v>4027887</v>
      </c>
      <c r="G56" s="57">
        <f t="shared" si="79"/>
        <v>4.0278869999999998</v>
      </c>
      <c r="H56" s="57">
        <f t="shared" si="37"/>
        <v>56.010570721254119</v>
      </c>
      <c r="I56" s="82">
        <v>3.7</v>
      </c>
      <c r="J56" s="53">
        <v>3.7</v>
      </c>
      <c r="K56" s="53">
        <f t="shared" si="43"/>
        <v>8.2829994551620031E-2</v>
      </c>
      <c r="L56" s="53">
        <f t="shared" si="44"/>
        <v>0</v>
      </c>
      <c r="M56" s="88">
        <v>0</v>
      </c>
      <c r="N56" s="53">
        <v>1</v>
      </c>
      <c r="O56" s="33">
        <f t="shared" si="45"/>
        <v>0</v>
      </c>
      <c r="P56" s="53">
        <f t="shared" si="46"/>
        <v>0.55578731513449497</v>
      </c>
      <c r="Q56" s="53">
        <f t="shared" si="47"/>
        <v>-7.3687808109174996E-2</v>
      </c>
      <c r="R56" s="53">
        <v>0.56299999999999994</v>
      </c>
      <c r="S56" s="53">
        <f t="shared" si="48"/>
        <v>2.2386485013951356</v>
      </c>
      <c r="T56" s="53">
        <f t="shared" si="49"/>
        <v>0</v>
      </c>
      <c r="U56" s="53">
        <f t="shared" si="50"/>
        <v>0</v>
      </c>
      <c r="V56" s="53">
        <f t="shared" si="51"/>
        <v>1</v>
      </c>
      <c r="W56" s="53">
        <f t="shared" si="52"/>
        <v>0</v>
      </c>
      <c r="X56" s="53">
        <f t="shared" si="53"/>
        <v>2.2386485013951356</v>
      </c>
      <c r="Y56" s="53">
        <f t="shared" si="40"/>
        <v>7.6667090427548393E-2</v>
      </c>
      <c r="Z56" s="53">
        <f t="shared" si="54"/>
        <v>5.7417120301850035</v>
      </c>
      <c r="AA56" s="53">
        <v>4.5188862936598202</v>
      </c>
      <c r="AB56" s="53">
        <f t="shared" si="55"/>
        <v>10.194799516284251</v>
      </c>
      <c r="AC56">
        <v>-0.36780000000000002</v>
      </c>
      <c r="AD56" s="33">
        <f t="shared" si="56"/>
        <v>3</v>
      </c>
      <c r="AE56" s="53">
        <f t="shared" si="57"/>
        <v>7.5000000000000011E-2</v>
      </c>
      <c r="AF56" s="53">
        <f t="shared" si="58"/>
        <v>2.0041514164159668</v>
      </c>
      <c r="AG56">
        <v>71.269710000000003</v>
      </c>
      <c r="AH56">
        <f t="shared" si="59"/>
        <v>1.4283529024405521</v>
      </c>
      <c r="AI56">
        <f t="shared" si="60"/>
        <v>0.66374363045514928</v>
      </c>
      <c r="AJ56">
        <f t="shared" si="61"/>
        <v>1</v>
      </c>
      <c r="AK56" s="33">
        <f t="shared" si="62"/>
        <v>3</v>
      </c>
      <c r="AL56" s="53">
        <f t="shared" si="63"/>
        <v>0.57579851397541471</v>
      </c>
      <c r="AM56" s="53">
        <f t="shared" si="64"/>
        <v>0.37928207454579954</v>
      </c>
      <c r="AN56" s="53">
        <f t="shared" si="65"/>
        <v>1</v>
      </c>
      <c r="AO56" s="33">
        <f t="shared" si="66"/>
        <v>2</v>
      </c>
      <c r="AP56" s="63">
        <f t="shared" si="67"/>
        <v>3</v>
      </c>
      <c r="AQ56" s="33">
        <f t="shared" si="68"/>
        <v>2</v>
      </c>
      <c r="AR56" s="33">
        <f t="shared" si="69"/>
        <v>3</v>
      </c>
      <c r="AS56" s="33">
        <f t="shared" si="70"/>
        <v>5</v>
      </c>
      <c r="AT56" s="64">
        <f t="shared" si="71"/>
        <v>8</v>
      </c>
      <c r="AU56" s="53">
        <f t="shared" si="72"/>
        <v>198.741712030185</v>
      </c>
      <c r="AV56" s="63">
        <f t="shared" si="73"/>
        <v>-2</v>
      </c>
      <c r="AW56" s="33">
        <f t="shared" si="74"/>
        <v>-1</v>
      </c>
      <c r="AX56" s="33">
        <f t="shared" si="75"/>
        <v>1</v>
      </c>
      <c r="AY56" s="33">
        <f t="shared" si="76"/>
        <v>0</v>
      </c>
      <c r="AZ56" s="64">
        <f t="shared" si="77"/>
        <v>-2</v>
      </c>
      <c r="BA56" s="53">
        <f t="shared" si="78"/>
        <v>1.1351630584547605</v>
      </c>
      <c r="BB56" s="53" t="s">
        <v>383</v>
      </c>
      <c r="BC56" s="53">
        <v>64545.01171875</v>
      </c>
      <c r="BD56" s="53">
        <v>1.1351630584547605</v>
      </c>
      <c r="BE56" s="53">
        <v>5</v>
      </c>
      <c r="BF56" s="53">
        <v>3</v>
      </c>
      <c r="BG56" s="53">
        <v>2</v>
      </c>
      <c r="BH56" s="53">
        <v>10</v>
      </c>
    </row>
    <row r="57" spans="1:60" x14ac:dyDescent="0.25">
      <c r="A57" s="53" t="s">
        <v>181</v>
      </c>
      <c r="B57" s="33">
        <v>206667461849.08609</v>
      </c>
      <c r="C57" s="53">
        <f t="shared" si="41"/>
        <v>206.6674618490861</v>
      </c>
      <c r="D57" s="53">
        <f t="shared" si="42"/>
        <v>100.69665399017337</v>
      </c>
      <c r="E57">
        <v>48.723999941366998</v>
      </c>
      <c r="F57" s="58">
        <v>5176209</v>
      </c>
      <c r="G57" s="57">
        <f t="shared" si="79"/>
        <v>5.1762090000000001</v>
      </c>
      <c r="H57" s="57">
        <f t="shared" si="37"/>
        <v>39.926413684046778</v>
      </c>
      <c r="I57" s="82">
        <v>11.13</v>
      </c>
      <c r="J57" s="53">
        <v>11.13</v>
      </c>
      <c r="K57" s="53">
        <f t="shared" si="43"/>
        <v>0.33131530823453603</v>
      </c>
      <c r="L57" s="53">
        <f t="shared" si="44"/>
        <v>0</v>
      </c>
      <c r="M57" s="88">
        <v>27</v>
      </c>
      <c r="N57" s="53">
        <v>1</v>
      </c>
      <c r="O57" s="33">
        <f t="shared" si="45"/>
        <v>13.5</v>
      </c>
      <c r="P57" s="53">
        <f t="shared" si="46"/>
        <v>0.57508830357914376</v>
      </c>
      <c r="Q57" s="53">
        <f t="shared" si="47"/>
        <v>-4.151949403476031E-2</v>
      </c>
      <c r="R57" s="53">
        <v>0.56299999999999994</v>
      </c>
      <c r="S57" s="53">
        <f t="shared" si="48"/>
        <v>2.9767772527810963</v>
      </c>
      <c r="T57" s="53">
        <f t="shared" si="49"/>
        <v>6.7624405772232624E-2</v>
      </c>
      <c r="U57" s="53">
        <f t="shared" si="50"/>
        <v>6.7624405772232624E-2</v>
      </c>
      <c r="V57" s="53">
        <f t="shared" si="51"/>
        <v>1</v>
      </c>
      <c r="W57" s="53">
        <f t="shared" si="52"/>
        <v>2.2717321462011834E-2</v>
      </c>
      <c r="X57" s="53">
        <f t="shared" si="53"/>
        <v>2.9091528470088637</v>
      </c>
      <c r="Y57" s="53">
        <f t="shared" si="40"/>
        <v>0.13921922190285307</v>
      </c>
      <c r="Z57" s="53">
        <f t="shared" si="54"/>
        <v>7.4322777598827372</v>
      </c>
      <c r="AA57" s="53">
        <v>1.2411475036877799</v>
      </c>
      <c r="AB57" s="53">
        <f t="shared" si="55"/>
        <v>2.5650480436748269</v>
      </c>
      <c r="AC57">
        <v>-0.39710000000000001</v>
      </c>
      <c r="AD57" s="33">
        <f t="shared" si="56"/>
        <v>1</v>
      </c>
      <c r="AE57" s="53">
        <f t="shared" si="57"/>
        <v>2.5000000000000001E-2</v>
      </c>
      <c r="AF57" s="53">
        <f t="shared" si="58"/>
        <v>2.4136183168714744</v>
      </c>
      <c r="AG57">
        <v>65.839519999999993</v>
      </c>
      <c r="AH57">
        <f t="shared" si="59"/>
        <v>1.5891147144602578</v>
      </c>
      <c r="AI57">
        <f t="shared" si="60"/>
        <v>0.67733708404056281</v>
      </c>
      <c r="AJ57">
        <f t="shared" si="61"/>
        <v>1</v>
      </c>
      <c r="AK57" s="33">
        <f t="shared" si="62"/>
        <v>3</v>
      </c>
      <c r="AL57" s="53">
        <f t="shared" si="63"/>
        <v>0.82450360241121667</v>
      </c>
      <c r="AM57" s="53">
        <f t="shared" si="64"/>
        <v>0.38704976230889304</v>
      </c>
      <c r="AN57" s="53">
        <f t="shared" si="65"/>
        <v>1</v>
      </c>
      <c r="AO57" s="33">
        <f t="shared" si="66"/>
        <v>2</v>
      </c>
      <c r="AP57" s="63">
        <f t="shared" si="67"/>
        <v>1</v>
      </c>
      <c r="AQ57" s="33">
        <f t="shared" si="68"/>
        <v>2</v>
      </c>
      <c r="AR57" s="33">
        <f t="shared" si="69"/>
        <v>3</v>
      </c>
      <c r="AS57" s="33">
        <f t="shared" si="70"/>
        <v>5</v>
      </c>
      <c r="AT57" s="64">
        <f t="shared" si="71"/>
        <v>6</v>
      </c>
      <c r="AU57" s="53">
        <f t="shared" si="72"/>
        <v>211.93227775988274</v>
      </c>
      <c r="AV57" s="63">
        <f t="shared" si="73"/>
        <v>0</v>
      </c>
      <c r="AW57" s="33">
        <f t="shared" si="74"/>
        <v>-2</v>
      </c>
      <c r="AX57" s="33">
        <f t="shared" si="75"/>
        <v>0</v>
      </c>
      <c r="AY57" s="33">
        <f t="shared" si="76"/>
        <v>-2</v>
      </c>
      <c r="AZ57" s="64">
        <f t="shared" si="77"/>
        <v>-2</v>
      </c>
      <c r="BA57" s="53">
        <f t="shared" si="78"/>
        <v>0.97515802705257748</v>
      </c>
      <c r="BB57" s="53" t="s">
        <v>181</v>
      </c>
      <c r="BC57" s="53">
        <v>91085.1328125</v>
      </c>
      <c r="BD57" s="53">
        <v>0.97515802705257748</v>
      </c>
      <c r="BE57" s="53">
        <v>1</v>
      </c>
      <c r="BF57" s="53">
        <v>4</v>
      </c>
      <c r="BG57" s="53">
        <v>3</v>
      </c>
      <c r="BH57" s="53">
        <v>8</v>
      </c>
    </row>
    <row r="58" spans="1:60" x14ac:dyDescent="0.25">
      <c r="A58" s="53" t="s">
        <v>235</v>
      </c>
      <c r="B58" s="33">
        <v>198817887968.474</v>
      </c>
      <c r="C58" s="53">
        <f t="shared" si="41"/>
        <v>198.817887968474</v>
      </c>
      <c r="D58" s="53">
        <f t="shared" si="42"/>
        <v>149.49928881402894</v>
      </c>
      <c r="E58">
        <v>75.194083561401996</v>
      </c>
      <c r="F58" s="58">
        <v>6289000</v>
      </c>
      <c r="G58" s="57">
        <f t="shared" si="79"/>
        <v>6.2889999999999997</v>
      </c>
      <c r="H58" s="57">
        <f t="shared" si="37"/>
        <v>31.613593253056766</v>
      </c>
      <c r="I58" s="82">
        <v>11.1</v>
      </c>
      <c r="J58" s="53">
        <v>11.1</v>
      </c>
      <c r="K58" s="53">
        <f t="shared" si="43"/>
        <v>0.37910135632259923</v>
      </c>
      <c r="L58" s="53">
        <f t="shared" si="44"/>
        <v>0</v>
      </c>
      <c r="M58" s="88">
        <v>18</v>
      </c>
      <c r="N58" s="53">
        <v>1</v>
      </c>
      <c r="O58" s="33">
        <f t="shared" si="45"/>
        <v>9</v>
      </c>
      <c r="P58" s="53">
        <f t="shared" si="46"/>
        <v>0.54306368809633188</v>
      </c>
      <c r="Q58" s="53">
        <f t="shared" si="47"/>
        <v>-9.4893853172780124E-2</v>
      </c>
      <c r="R58" s="53">
        <v>0.52100000000000002</v>
      </c>
      <c r="S58" s="53">
        <f t="shared" si="48"/>
        <v>3.4153275344378309</v>
      </c>
      <c r="T58" s="53">
        <f t="shared" si="49"/>
        <v>5.6937532712323213E-2</v>
      </c>
      <c r="U58" s="53">
        <f t="shared" si="50"/>
        <v>5.6937532712323213E-2</v>
      </c>
      <c r="V58" s="53">
        <f t="shared" si="51"/>
        <v>1</v>
      </c>
      <c r="W58" s="53">
        <f t="shared" si="52"/>
        <v>1.6671177841130612E-2</v>
      </c>
      <c r="X58" s="53">
        <f t="shared" si="53"/>
        <v>3.3583900017255077</v>
      </c>
      <c r="Y58" s="53">
        <f t="shared" si="40"/>
        <v>0.20224957168040211</v>
      </c>
      <c r="Z58" s="53">
        <f t="shared" si="54"/>
        <v>8.5491689389243408</v>
      </c>
      <c r="AA58" s="53">
        <v>6.2971649834627303</v>
      </c>
      <c r="AB58" s="53">
        <f t="shared" si="55"/>
        <v>12.519890422010905</v>
      </c>
      <c r="AC58">
        <v>-0.48870000000000002</v>
      </c>
      <c r="AD58" s="33">
        <f t="shared" si="56"/>
        <v>5</v>
      </c>
      <c r="AE58" s="53">
        <f t="shared" si="57"/>
        <v>0.125</v>
      </c>
      <c r="AF58" s="53">
        <f t="shared" si="58"/>
        <v>2.6520390737225061</v>
      </c>
      <c r="AG58">
        <v>73.601939999999999</v>
      </c>
      <c r="AH58">
        <f t="shared" si="59"/>
        <v>1.9519522078177947</v>
      </c>
      <c r="AI58">
        <f t="shared" si="60"/>
        <v>0.68978440934793928</v>
      </c>
      <c r="AJ58">
        <f t="shared" si="61"/>
        <v>1</v>
      </c>
      <c r="AK58" s="33">
        <f t="shared" si="62"/>
        <v>3</v>
      </c>
      <c r="AL58" s="53">
        <f t="shared" si="63"/>
        <v>0.70008686590471148</v>
      </c>
      <c r="AM58" s="53">
        <f t="shared" si="64"/>
        <v>0.3941625196273939</v>
      </c>
      <c r="AN58" s="53">
        <f t="shared" si="65"/>
        <v>1</v>
      </c>
      <c r="AO58" s="33">
        <f t="shared" si="66"/>
        <v>2</v>
      </c>
      <c r="AP58" s="63">
        <f t="shared" si="67"/>
        <v>5</v>
      </c>
      <c r="AQ58" s="33">
        <f t="shared" si="68"/>
        <v>2</v>
      </c>
      <c r="AR58" s="33">
        <f t="shared" si="69"/>
        <v>3</v>
      </c>
      <c r="AS58" s="33">
        <f t="shared" si="70"/>
        <v>5</v>
      </c>
      <c r="AT58" s="64">
        <f t="shared" si="71"/>
        <v>10</v>
      </c>
      <c r="AU58" s="53">
        <f t="shared" si="72"/>
        <v>212.54916893892434</v>
      </c>
      <c r="AV58" s="63">
        <f t="shared" si="73"/>
        <v>-1</v>
      </c>
      <c r="AW58" s="33">
        <f t="shared" si="74"/>
        <v>0</v>
      </c>
      <c r="AX58" s="33">
        <f t="shared" si="75"/>
        <v>1</v>
      </c>
      <c r="AY58" s="33">
        <f t="shared" si="76"/>
        <v>1</v>
      </c>
      <c r="AZ58" s="64">
        <f t="shared" si="77"/>
        <v>0</v>
      </c>
      <c r="BA58" s="53">
        <f t="shared" si="78"/>
        <v>0.9353971552135496</v>
      </c>
      <c r="BB58" s="53" t="s">
        <v>235</v>
      </c>
      <c r="BC58" s="53">
        <v>64470.45703125</v>
      </c>
      <c r="BD58" s="53">
        <v>0.9353971552135496</v>
      </c>
      <c r="BE58" s="53">
        <v>6</v>
      </c>
      <c r="BF58" s="53">
        <v>2</v>
      </c>
      <c r="BG58" s="53">
        <v>2</v>
      </c>
      <c r="BH58" s="53">
        <v>10</v>
      </c>
    </row>
    <row r="59" spans="1:60" x14ac:dyDescent="0.25">
      <c r="A59" s="53" t="s">
        <v>220</v>
      </c>
      <c r="B59" s="33">
        <v>198792190592.71585</v>
      </c>
      <c r="C59" s="53">
        <f t="shared" si="41"/>
        <v>198.79219059271585</v>
      </c>
      <c r="D59" s="53">
        <f t="shared" si="42"/>
        <v>109.89438270368676</v>
      </c>
      <c r="E59">
        <v>55.281036129249998</v>
      </c>
      <c r="F59" s="58">
        <v>10210971</v>
      </c>
      <c r="G59" s="57">
        <f t="shared" si="79"/>
        <v>10.210971000000001</v>
      </c>
      <c r="H59" s="57">
        <f t="shared" si="37"/>
        <v>19.468490371064206</v>
      </c>
      <c r="I59" s="82">
        <v>6.56</v>
      </c>
      <c r="J59" s="53">
        <v>6.56</v>
      </c>
      <c r="K59" s="53">
        <f t="shared" si="43"/>
        <v>0.46174551191081992</v>
      </c>
      <c r="L59" s="53">
        <f t="shared" si="44"/>
        <v>0.79726444340369085</v>
      </c>
      <c r="M59" s="88">
        <v>5</v>
      </c>
      <c r="N59" s="53">
        <v>1</v>
      </c>
      <c r="O59" s="33">
        <f t="shared" si="45"/>
        <v>2.4999999999999996</v>
      </c>
      <c r="P59" s="53">
        <f t="shared" si="46"/>
        <v>0.61463781155472286</v>
      </c>
      <c r="Q59" s="53">
        <f t="shared" si="47"/>
        <v>2.4396352591204859E-2</v>
      </c>
      <c r="R59" s="53">
        <v>0.57799999999999996</v>
      </c>
      <c r="S59" s="53">
        <f t="shared" si="48"/>
        <v>6.2760488692887408</v>
      </c>
      <c r="T59" s="53">
        <f t="shared" si="49"/>
        <v>2.5682525479384079E-2</v>
      </c>
      <c r="U59" s="53">
        <f t="shared" si="50"/>
        <v>2.5682525479384075E-2</v>
      </c>
      <c r="V59" s="53">
        <f t="shared" si="51"/>
        <v>0.99999999999999989</v>
      </c>
      <c r="W59" s="53">
        <f t="shared" si="52"/>
        <v>4.0921487410748372E-3</v>
      </c>
      <c r="X59" s="53">
        <f t="shared" si="53"/>
        <v>6.2503663438093566</v>
      </c>
      <c r="Y59" s="53">
        <f t="shared" si="40"/>
        <v>0.60462703178584676</v>
      </c>
      <c r="Z59" s="53">
        <f t="shared" si="54"/>
        <v>15.739185859788245</v>
      </c>
      <c r="AA59" s="53">
        <v>1.51310022700998</v>
      </c>
      <c r="AB59" s="53">
        <f t="shared" si="55"/>
        <v>3.007925087136496</v>
      </c>
      <c r="AC59">
        <v>-0.12939999999999999</v>
      </c>
      <c r="AD59" s="33">
        <f t="shared" si="56"/>
        <v>2</v>
      </c>
      <c r="AE59" s="53">
        <f t="shared" si="57"/>
        <v>0.05</v>
      </c>
      <c r="AF59" s="53">
        <f t="shared" si="58"/>
        <v>5.1339938001126901</v>
      </c>
      <c r="AG59">
        <v>59.763779999999997</v>
      </c>
      <c r="AH59">
        <f t="shared" si="59"/>
        <v>3.0682687599129879</v>
      </c>
      <c r="AI59">
        <f t="shared" si="60"/>
        <v>0.72707994631207173</v>
      </c>
      <c r="AJ59">
        <f t="shared" si="61"/>
        <v>1</v>
      </c>
      <c r="AK59" s="33">
        <f t="shared" si="62"/>
        <v>4</v>
      </c>
      <c r="AL59" s="53">
        <f t="shared" si="63"/>
        <v>2.0657250401997023</v>
      </c>
      <c r="AM59" s="53">
        <f t="shared" si="64"/>
        <v>0.41547425503546959</v>
      </c>
      <c r="AN59" s="53">
        <f t="shared" si="65"/>
        <v>1</v>
      </c>
      <c r="AO59" s="33">
        <f t="shared" si="66"/>
        <v>5</v>
      </c>
      <c r="AP59" s="63">
        <f t="shared" si="67"/>
        <v>2</v>
      </c>
      <c r="AQ59" s="33">
        <f t="shared" si="68"/>
        <v>5</v>
      </c>
      <c r="AR59" s="33">
        <f t="shared" si="69"/>
        <v>4</v>
      </c>
      <c r="AS59" s="33">
        <f t="shared" si="70"/>
        <v>9</v>
      </c>
      <c r="AT59" s="64">
        <f t="shared" si="71"/>
        <v>11</v>
      </c>
      <c r="AU59" s="53">
        <f t="shared" si="72"/>
        <v>320.23918585978822</v>
      </c>
      <c r="AV59" s="63">
        <f t="shared" si="73"/>
        <v>1</v>
      </c>
      <c r="AW59" s="33">
        <f t="shared" si="74"/>
        <v>2</v>
      </c>
      <c r="AX59" s="33">
        <f t="shared" si="75"/>
        <v>1</v>
      </c>
      <c r="AY59" s="33">
        <f t="shared" si="76"/>
        <v>3</v>
      </c>
      <c r="AZ59" s="64">
        <f t="shared" si="77"/>
        <v>4</v>
      </c>
      <c r="BA59" s="53">
        <f t="shared" si="78"/>
        <v>0.62076160373376021</v>
      </c>
      <c r="BB59" s="53" t="s">
        <v>220</v>
      </c>
      <c r="BC59" s="53">
        <v>25221.2578125</v>
      </c>
      <c r="BD59" s="53">
        <v>0.62076160373376021</v>
      </c>
      <c r="BE59" s="53">
        <v>1</v>
      </c>
      <c r="BF59" s="53">
        <v>3</v>
      </c>
      <c r="BG59" s="53">
        <v>3</v>
      </c>
      <c r="BH59" s="53">
        <v>7</v>
      </c>
    </row>
    <row r="60" spans="1:60" x14ac:dyDescent="0.25">
      <c r="A60" s="53" t="s">
        <v>229</v>
      </c>
      <c r="B60" s="33">
        <v>197718931444.53729</v>
      </c>
      <c r="C60" s="53">
        <f t="shared" si="41"/>
        <v>197.7189314445373</v>
      </c>
      <c r="D60" s="53">
        <f t="shared" si="42"/>
        <v>54.159169701287659</v>
      </c>
      <c r="E60">
        <v>27.391999999999999</v>
      </c>
      <c r="F60" s="58">
        <v>24628858</v>
      </c>
      <c r="G60" s="57">
        <f t="shared" si="79"/>
        <v>24.628858000000001</v>
      </c>
      <c r="H60" s="57">
        <f t="shared" si="37"/>
        <v>8.0279374481974486</v>
      </c>
      <c r="I60" s="82">
        <v>8.7520000000000007</v>
      </c>
      <c r="J60" s="53">
        <v>8.7520000000000007</v>
      </c>
      <c r="K60" s="53">
        <f t="shared" si="43"/>
        <v>3.9362886824143373</v>
      </c>
      <c r="L60" s="53">
        <f t="shared" si="44"/>
        <v>17.958093827703827</v>
      </c>
      <c r="M60" s="88">
        <v>122</v>
      </c>
      <c r="N60" s="53">
        <v>1</v>
      </c>
      <c r="O60" s="33">
        <f t="shared" si="45"/>
        <v>61</v>
      </c>
      <c r="P60" s="53">
        <f t="shared" si="46"/>
        <v>0.59836647506216312</v>
      </c>
      <c r="Q60" s="53">
        <f t="shared" si="47"/>
        <v>-2.7225415630614536E-3</v>
      </c>
      <c r="R60" s="53">
        <v>0.54800000000000004</v>
      </c>
      <c r="S60" s="53">
        <f t="shared" si="48"/>
        <v>14.737082946266558</v>
      </c>
      <c r="T60" s="53">
        <f t="shared" si="49"/>
        <v>1.5196929570919022</v>
      </c>
      <c r="U60" s="53">
        <f t="shared" si="50"/>
        <v>1.5196929570919022</v>
      </c>
      <c r="V60" s="53">
        <f t="shared" si="51"/>
        <v>1</v>
      </c>
      <c r="W60" s="53">
        <f t="shared" si="52"/>
        <v>0.10312033681515623</v>
      </c>
      <c r="X60" s="53">
        <f t="shared" si="53"/>
        <v>13.217389989174656</v>
      </c>
      <c r="Y60" s="53">
        <f t="shared" si="40"/>
        <v>2.9750941344696185</v>
      </c>
      <c r="Z60" s="53">
        <f t="shared" si="54"/>
        <v>31.935014597649349</v>
      </c>
      <c r="AA60" s="53">
        <v>3.8620320191056496</v>
      </c>
      <c r="AB60" s="53">
        <f t="shared" si="55"/>
        <v>7.6359684402215793</v>
      </c>
      <c r="AC60">
        <v>0</v>
      </c>
      <c r="AD60" s="33">
        <f t="shared" si="56"/>
        <v>5</v>
      </c>
      <c r="AE60" s="53">
        <f t="shared" si="57"/>
        <v>0.125</v>
      </c>
      <c r="AF60" s="53">
        <f t="shared" si="58"/>
        <v>6.1810071722907001</v>
      </c>
      <c r="AG60">
        <v>50.982170000000004</v>
      </c>
      <c r="AH60">
        <f t="shared" si="59"/>
        <v>3.1512115842894377</v>
      </c>
      <c r="AI60">
        <f t="shared" si="60"/>
        <v>0.86542784335276191</v>
      </c>
      <c r="AJ60">
        <f t="shared" si="61"/>
        <v>1</v>
      </c>
      <c r="AK60" s="33">
        <f t="shared" si="62"/>
        <v>3</v>
      </c>
      <c r="AL60" s="53">
        <f t="shared" si="63"/>
        <v>3.0297955880012624</v>
      </c>
      <c r="AM60" s="53">
        <f t="shared" si="64"/>
        <v>0.49453019620157823</v>
      </c>
      <c r="AN60" s="53">
        <f t="shared" si="65"/>
        <v>1</v>
      </c>
      <c r="AO60" s="33">
        <f t="shared" si="66"/>
        <v>7</v>
      </c>
      <c r="AP60" s="63">
        <f t="shared" si="67"/>
        <v>5</v>
      </c>
      <c r="AQ60" s="33">
        <f t="shared" si="68"/>
        <v>7</v>
      </c>
      <c r="AR60" s="33">
        <f t="shared" si="69"/>
        <v>3</v>
      </c>
      <c r="AS60" s="33">
        <f t="shared" si="70"/>
        <v>10</v>
      </c>
      <c r="AT60" s="64">
        <f t="shared" si="71"/>
        <v>15</v>
      </c>
      <c r="AU60" s="53">
        <f t="shared" si="72"/>
        <v>387.93501459764934</v>
      </c>
      <c r="AV60" s="63">
        <f t="shared" si="73"/>
        <v>2</v>
      </c>
      <c r="AW60" s="33">
        <f t="shared" si="74"/>
        <v>-1</v>
      </c>
      <c r="AX60" s="33">
        <f t="shared" si="75"/>
        <v>3</v>
      </c>
      <c r="AY60" s="33">
        <f t="shared" si="76"/>
        <v>2</v>
      </c>
      <c r="AZ60" s="64">
        <f t="shared" si="77"/>
        <v>4</v>
      </c>
      <c r="BA60" s="53">
        <f t="shared" si="78"/>
        <v>0.50967023858262306</v>
      </c>
      <c r="BB60" s="53" t="s">
        <v>229</v>
      </c>
      <c r="BC60" s="53">
        <v>19662.693359375</v>
      </c>
      <c r="BD60" s="53">
        <v>0.50967023858262306</v>
      </c>
      <c r="BE60" s="53">
        <v>3</v>
      </c>
      <c r="BF60" s="53">
        <v>8</v>
      </c>
      <c r="BG60" s="53">
        <v>0</v>
      </c>
      <c r="BH60" s="53">
        <v>11</v>
      </c>
    </row>
    <row r="61" spans="1:60" x14ac:dyDescent="0.25">
      <c r="A61" s="53" t="s">
        <v>231</v>
      </c>
      <c r="B61" s="33">
        <v>182535510644.62796</v>
      </c>
      <c r="C61" s="53">
        <f t="shared" si="41"/>
        <v>182.53551064462795</v>
      </c>
      <c r="D61" s="53">
        <f t="shared" si="42"/>
        <v>69.766889989620282</v>
      </c>
      <c r="E61">
        <v>38.220995872659003</v>
      </c>
      <c r="F61" s="58">
        <v>3805174</v>
      </c>
      <c r="G61" s="57">
        <f t="shared" si="79"/>
        <v>3.8051740000000001</v>
      </c>
      <c r="H61" s="57">
        <f t="shared" si="37"/>
        <v>47.970345283718416</v>
      </c>
      <c r="I61" s="82">
        <v>4.32</v>
      </c>
      <c r="J61" s="53">
        <v>4.32</v>
      </c>
      <c r="K61" s="53">
        <f t="shared" si="43"/>
        <v>9.5414042846582475E-2</v>
      </c>
      <c r="L61" s="53">
        <f t="shared" si="44"/>
        <v>0</v>
      </c>
      <c r="M61" s="88">
        <v>4</v>
      </c>
      <c r="N61" s="53">
        <v>1</v>
      </c>
      <c r="O61" s="33">
        <f t="shared" si="45"/>
        <v>2</v>
      </c>
      <c r="P61" s="53">
        <f t="shared" si="46"/>
        <v>0.58043558565953779</v>
      </c>
      <c r="Q61" s="53">
        <f t="shared" si="47"/>
        <v>-3.2607357234103559E-2</v>
      </c>
      <c r="R61" s="53">
        <v>0.57799999999999996</v>
      </c>
      <c r="S61" s="53">
        <f t="shared" si="48"/>
        <v>2.2086583992264459</v>
      </c>
      <c r="T61" s="53">
        <f t="shared" si="49"/>
        <v>8.3384849042511221E-3</v>
      </c>
      <c r="U61" s="53">
        <f t="shared" si="50"/>
        <v>8.3384849042511221E-3</v>
      </c>
      <c r="V61" s="53">
        <f t="shared" si="51"/>
        <v>1</v>
      </c>
      <c r="W61" s="53">
        <f t="shared" si="52"/>
        <v>3.7753619605329501E-3</v>
      </c>
      <c r="X61" s="53">
        <f t="shared" si="53"/>
        <v>2.2003199143221948</v>
      </c>
      <c r="Y61" s="53">
        <f t="shared" si="40"/>
        <v>8.7841453974119188E-2</v>
      </c>
      <c r="Z61" s="53">
        <f t="shared" si="54"/>
        <v>5.6342327999865685</v>
      </c>
      <c r="AA61" s="53">
        <v>0.69569774211354696</v>
      </c>
      <c r="AB61" s="53">
        <f t="shared" si="55"/>
        <v>1.2698954261101099</v>
      </c>
      <c r="AC61">
        <v>-8.8000000000000005E-3</v>
      </c>
      <c r="AD61" s="33">
        <f t="shared" si="56"/>
        <v>0</v>
      </c>
      <c r="AE61" s="53">
        <f t="shared" si="57"/>
        <v>0</v>
      </c>
      <c r="AF61" s="53">
        <f t="shared" si="58"/>
        <v>2.0170644175014929</v>
      </c>
      <c r="AG61">
        <v>63.587629999999997</v>
      </c>
      <c r="AH61">
        <f t="shared" si="59"/>
        <v>1.2826034586625044</v>
      </c>
      <c r="AI61">
        <f t="shared" si="60"/>
        <v>0.66939934117258659</v>
      </c>
      <c r="AJ61">
        <f t="shared" si="61"/>
        <v>1</v>
      </c>
      <c r="AK61" s="33">
        <f t="shared" si="62"/>
        <v>2</v>
      </c>
      <c r="AL61" s="53">
        <f t="shared" si="63"/>
        <v>0.73446095883898854</v>
      </c>
      <c r="AM61" s="53">
        <f t="shared" si="64"/>
        <v>0.38251390924147805</v>
      </c>
      <c r="AN61" s="53">
        <f t="shared" si="65"/>
        <v>1</v>
      </c>
      <c r="AO61" s="33">
        <f t="shared" si="66"/>
        <v>2</v>
      </c>
      <c r="AP61" s="63">
        <f t="shared" si="67"/>
        <v>0</v>
      </c>
      <c r="AQ61" s="33">
        <f t="shared" si="68"/>
        <v>2</v>
      </c>
      <c r="AR61" s="33">
        <f t="shared" si="69"/>
        <v>2</v>
      </c>
      <c r="AS61" s="33">
        <f t="shared" si="70"/>
        <v>4</v>
      </c>
      <c r="AT61" s="64">
        <f t="shared" si="71"/>
        <v>4</v>
      </c>
      <c r="AU61" s="53">
        <f t="shared" si="72"/>
        <v>147.63423279998656</v>
      </c>
      <c r="AV61" s="63">
        <f t="shared" si="73"/>
        <v>-1</v>
      </c>
      <c r="AW61" s="33">
        <f t="shared" si="74"/>
        <v>-1</v>
      </c>
      <c r="AX61" s="33">
        <f t="shared" si="75"/>
        <v>0</v>
      </c>
      <c r="AY61" s="33">
        <f t="shared" si="76"/>
        <v>-1</v>
      </c>
      <c r="AZ61" s="64">
        <f t="shared" si="77"/>
        <v>-2</v>
      </c>
      <c r="BA61" s="53">
        <f t="shared" si="78"/>
        <v>1.2364036929830855</v>
      </c>
      <c r="BB61" s="53" t="s">
        <v>231</v>
      </c>
      <c r="BC61" s="53">
        <v>99054.078125</v>
      </c>
      <c r="BD61" s="53">
        <v>1.2364036929830855</v>
      </c>
      <c r="BE61" s="53">
        <v>1</v>
      </c>
      <c r="BF61" s="53">
        <v>3</v>
      </c>
      <c r="BG61" s="53">
        <v>2</v>
      </c>
      <c r="BH61" s="53">
        <v>6</v>
      </c>
    </row>
    <row r="62" spans="1:60" x14ac:dyDescent="0.25">
      <c r="A62" s="53" t="s">
        <v>350</v>
      </c>
      <c r="B62" s="33">
        <v>169938476178.58124</v>
      </c>
      <c r="C62" s="53">
        <f t="shared" si="41"/>
        <v>169.93847617858123</v>
      </c>
      <c r="D62" s="53">
        <f t="shared" si="42"/>
        <v>66.921771919125291</v>
      </c>
      <c r="E62">
        <v>39.380000000000003</v>
      </c>
      <c r="F62" s="58">
        <v>26654439</v>
      </c>
      <c r="G62" s="57">
        <f t="shared" si="79"/>
        <v>26.654439</v>
      </c>
      <c r="H62" s="57">
        <f t="shared" si="37"/>
        <v>6.3756163158632315</v>
      </c>
      <c r="I62" s="82">
        <v>4.8979999999999997</v>
      </c>
      <c r="J62" s="53">
        <v>4.8979999999999997</v>
      </c>
      <c r="K62" s="53">
        <f t="shared" si="43"/>
        <v>4.2566155390326834</v>
      </c>
      <c r="L62" s="53">
        <f t="shared" si="44"/>
        <v>20.436575526205154</v>
      </c>
      <c r="M62" s="88">
        <v>41</v>
      </c>
      <c r="N62" s="53">
        <v>1</v>
      </c>
      <c r="O62" s="33">
        <f t="shared" si="45"/>
        <v>20.5</v>
      </c>
      <c r="P62" s="53">
        <f t="shared" si="46"/>
        <v>0.63034926042096406</v>
      </c>
      <c r="Q62" s="53">
        <f t="shared" si="47"/>
        <v>5.0582100701606805E-2</v>
      </c>
      <c r="R62" s="53">
        <v>0.57799999999999996</v>
      </c>
      <c r="S62" s="53">
        <f t="shared" si="48"/>
        <v>16.8016059105857</v>
      </c>
      <c r="T62" s="53">
        <f t="shared" si="49"/>
        <v>0.64307508433321992</v>
      </c>
      <c r="U62" s="53">
        <f t="shared" si="50"/>
        <v>0.64307508433321992</v>
      </c>
      <c r="V62" s="53">
        <f t="shared" si="51"/>
        <v>1</v>
      </c>
      <c r="W62" s="53">
        <f t="shared" si="52"/>
        <v>3.8274620161639211E-2</v>
      </c>
      <c r="X62" s="53">
        <f t="shared" si="53"/>
        <v>16.15853082625248</v>
      </c>
      <c r="Y62" s="53">
        <f t="shared" si="40"/>
        <v>4.4944633971211747</v>
      </c>
      <c r="Z62" s="53">
        <f t="shared" si="54"/>
        <v>38.314437026604097</v>
      </c>
      <c r="AA62" s="53">
        <v>1.7889668486954402</v>
      </c>
      <c r="AB62" s="53">
        <f t="shared" si="55"/>
        <v>3.0401430020130156</v>
      </c>
      <c r="AC62">
        <v>-0.11509999999999999</v>
      </c>
      <c r="AD62" s="33">
        <f t="shared" si="56"/>
        <v>2</v>
      </c>
      <c r="AE62" s="53">
        <f t="shared" si="57"/>
        <v>0.05</v>
      </c>
      <c r="AF62" s="53">
        <f t="shared" si="58"/>
        <v>7.3574518900986225</v>
      </c>
      <c r="AG62">
        <v>48.417929999999998</v>
      </c>
      <c r="AH62">
        <f t="shared" si="59"/>
        <v>3.5623259059316279</v>
      </c>
      <c r="AI62">
        <f t="shared" si="60"/>
        <v>0.92644192911945988</v>
      </c>
      <c r="AJ62">
        <f t="shared" si="61"/>
        <v>1</v>
      </c>
      <c r="AK62" s="33">
        <f t="shared" si="62"/>
        <v>3</v>
      </c>
      <c r="AL62" s="53">
        <f t="shared" si="63"/>
        <v>3.7951259841669946</v>
      </c>
      <c r="AM62" s="53">
        <f t="shared" si="64"/>
        <v>0.52939538806826281</v>
      </c>
      <c r="AN62" s="53">
        <f t="shared" si="65"/>
        <v>1</v>
      </c>
      <c r="AO62" s="33">
        <f t="shared" si="66"/>
        <v>8</v>
      </c>
      <c r="AP62" s="63">
        <f t="shared" si="67"/>
        <v>2</v>
      </c>
      <c r="AQ62" s="33">
        <f t="shared" si="68"/>
        <v>8</v>
      </c>
      <c r="AR62" s="33">
        <f t="shared" si="69"/>
        <v>3</v>
      </c>
      <c r="AS62" s="33">
        <f t="shared" si="70"/>
        <v>11</v>
      </c>
      <c r="AT62" s="64">
        <f t="shared" si="71"/>
        <v>13</v>
      </c>
      <c r="AU62" s="53">
        <f t="shared" si="72"/>
        <v>370.81443702660408</v>
      </c>
      <c r="AV62" s="63">
        <f t="shared" si="73"/>
        <v>1</v>
      </c>
      <c r="AW62" s="33">
        <f t="shared" si="74"/>
        <v>5</v>
      </c>
      <c r="AX62" s="33">
        <f t="shared" si="75"/>
        <v>1</v>
      </c>
      <c r="AY62" s="33">
        <f t="shared" si="76"/>
        <v>6</v>
      </c>
      <c r="AZ62" s="64">
        <f t="shared" si="77"/>
        <v>7</v>
      </c>
      <c r="BA62" s="53">
        <f t="shared" si="78"/>
        <v>0.45828441185095764</v>
      </c>
      <c r="BB62" s="53" t="s">
        <v>350</v>
      </c>
      <c r="BC62" s="53">
        <v>7090.23779296875</v>
      </c>
      <c r="BD62" s="53">
        <v>0.45828441185095764</v>
      </c>
      <c r="BE62" s="53">
        <v>1</v>
      </c>
      <c r="BF62" s="53">
        <v>3</v>
      </c>
      <c r="BG62" s="53">
        <v>2</v>
      </c>
      <c r="BH62" s="53">
        <v>6</v>
      </c>
    </row>
    <row r="63" spans="1:60" x14ac:dyDescent="0.25">
      <c r="A63" s="53" t="s">
        <v>507</v>
      </c>
      <c r="B63" s="33">
        <v>168548247978</v>
      </c>
      <c r="C63" s="53">
        <f t="shared" si="41"/>
        <v>168.54824797800001</v>
      </c>
      <c r="D63" s="53">
        <f t="shared" si="42"/>
        <v>46.146235401608891</v>
      </c>
      <c r="E63">
        <v>27.378650300555002</v>
      </c>
      <c r="F63" s="58">
        <v>24427729</v>
      </c>
      <c r="G63" s="57">
        <f t="shared" si="79"/>
        <v>24.427728999999999</v>
      </c>
      <c r="H63" s="57">
        <f t="shared" si="37"/>
        <v>6.8998738269120317</v>
      </c>
      <c r="I63" s="82">
        <v>13.99</v>
      </c>
      <c r="J63" s="53">
        <v>13.99</v>
      </c>
      <c r="K63" s="53">
        <f t="shared" si="43"/>
        <v>5.1007891146771582</v>
      </c>
      <c r="L63" s="53">
        <f t="shared" si="44"/>
        <v>19.650189259631951</v>
      </c>
      <c r="M63" s="88">
        <v>116</v>
      </c>
      <c r="N63" s="53">
        <v>1</v>
      </c>
      <c r="O63" s="33">
        <f t="shared" si="45"/>
        <v>58</v>
      </c>
      <c r="P63" s="53">
        <f t="shared" si="46"/>
        <v>0.62072015140770553</v>
      </c>
      <c r="Q63" s="53">
        <f t="shared" si="47"/>
        <v>3.4533585679509191E-2</v>
      </c>
      <c r="R63" s="53">
        <v>0.56899999999999995</v>
      </c>
      <c r="S63" s="53">
        <f t="shared" si="48"/>
        <v>15.162783643426399</v>
      </c>
      <c r="T63" s="53">
        <f t="shared" si="49"/>
        <v>1.681190162457139</v>
      </c>
      <c r="U63" s="53">
        <f t="shared" si="50"/>
        <v>1.681190162457139</v>
      </c>
      <c r="V63" s="53">
        <f t="shared" si="51"/>
        <v>1</v>
      </c>
      <c r="W63" s="53">
        <f t="shared" si="52"/>
        <v>0.11087608990490307</v>
      </c>
      <c r="X63" s="53">
        <f t="shared" si="53"/>
        <v>13.481593480969261</v>
      </c>
      <c r="Y63" s="53">
        <f t="shared" si="40"/>
        <v>3.4892232457751793</v>
      </c>
      <c r="Z63" s="53">
        <f t="shared" si="54"/>
        <v>32.190841796134656</v>
      </c>
      <c r="AA63" s="53">
        <v>1.5265701288490501</v>
      </c>
      <c r="AB63" s="53">
        <f t="shared" si="55"/>
        <v>2.5730072063305709</v>
      </c>
      <c r="AC63">
        <v>-7.0800000000000002E-2</v>
      </c>
      <c r="AD63" s="33">
        <f t="shared" si="56"/>
        <v>2</v>
      </c>
      <c r="AE63" s="53">
        <f t="shared" si="57"/>
        <v>0.05</v>
      </c>
      <c r="AF63" s="53">
        <f t="shared" si="58"/>
        <v>4.8415811205169241</v>
      </c>
      <c r="AG63">
        <v>66.559489999999997</v>
      </c>
      <c r="AH63">
        <f t="shared" si="59"/>
        <v>3.22253170175235</v>
      </c>
      <c r="AI63">
        <f t="shared" si="60"/>
        <v>0.90391805233137856</v>
      </c>
      <c r="AJ63">
        <f t="shared" si="61"/>
        <v>1</v>
      </c>
      <c r="AK63" s="33">
        <f t="shared" si="62"/>
        <v>3</v>
      </c>
      <c r="AL63" s="53">
        <f t="shared" si="63"/>
        <v>1.6190494187645741</v>
      </c>
      <c r="AM63" s="53">
        <f t="shared" si="64"/>
        <v>0.51652460133221645</v>
      </c>
      <c r="AN63" s="53">
        <f t="shared" si="65"/>
        <v>1</v>
      </c>
      <c r="AO63" s="33">
        <f t="shared" si="66"/>
        <v>4</v>
      </c>
      <c r="AP63" s="63">
        <f t="shared" si="67"/>
        <v>2</v>
      </c>
      <c r="AQ63" s="33">
        <f t="shared" si="68"/>
        <v>4</v>
      </c>
      <c r="AR63" s="33">
        <f t="shared" si="69"/>
        <v>3</v>
      </c>
      <c r="AS63" s="33">
        <f t="shared" si="70"/>
        <v>7</v>
      </c>
      <c r="AT63" s="64">
        <f t="shared" si="71"/>
        <v>9</v>
      </c>
      <c r="AU63" s="53">
        <f t="shared" si="72"/>
        <v>322.19084179613469</v>
      </c>
      <c r="AV63" s="63">
        <f t="shared" si="73"/>
        <v>1</v>
      </c>
      <c r="AW63" s="33">
        <f t="shared" si="74"/>
        <v>0</v>
      </c>
      <c r="AX63" s="33">
        <f t="shared" si="75"/>
        <v>1</v>
      </c>
      <c r="AY63" s="33">
        <f t="shared" si="76"/>
        <v>1</v>
      </c>
      <c r="AZ63" s="64">
        <f t="shared" si="77"/>
        <v>2</v>
      </c>
      <c r="BA63" s="53">
        <f t="shared" si="78"/>
        <v>0.52313171609219233</v>
      </c>
      <c r="BB63" s="53" t="s">
        <v>507</v>
      </c>
      <c r="BC63" s="57"/>
      <c r="BD63" s="53">
        <v>0.52313171609219233</v>
      </c>
      <c r="BE63" s="53">
        <v>1</v>
      </c>
      <c r="BF63" s="53">
        <v>4</v>
      </c>
      <c r="BG63" s="53">
        <v>2</v>
      </c>
      <c r="BH63" s="53">
        <v>7</v>
      </c>
    </row>
    <row r="64" spans="1:60" x14ac:dyDescent="0.25">
      <c r="A64" s="53" t="s">
        <v>244</v>
      </c>
      <c r="B64" s="33">
        <v>152940596557.46622</v>
      </c>
      <c r="C64" s="53">
        <f t="shared" si="41"/>
        <v>152.94059655746622</v>
      </c>
      <c r="D64" s="53">
        <f t="shared" si="42"/>
        <v>33.063558075958589</v>
      </c>
      <c r="E64">
        <v>21.618562252394</v>
      </c>
      <c r="F64" s="58">
        <v>14883626</v>
      </c>
      <c r="G64" s="57">
        <f t="shared" si="79"/>
        <v>14.883626</v>
      </c>
      <c r="H64" s="57">
        <f t="shared" si="37"/>
        <v>10.275761871298448</v>
      </c>
      <c r="I64" s="82">
        <v>12.75</v>
      </c>
      <c r="J64" s="53">
        <v>12.75</v>
      </c>
      <c r="K64" s="53">
        <f t="shared" si="43"/>
        <v>2.5090052284935451</v>
      </c>
      <c r="L64" s="53">
        <f t="shared" si="44"/>
        <v>14.586357193052329</v>
      </c>
      <c r="M64" s="88">
        <v>89</v>
      </c>
      <c r="N64" s="53">
        <v>1</v>
      </c>
      <c r="O64" s="33">
        <f t="shared" si="45"/>
        <v>44.5</v>
      </c>
      <c r="P64" s="53">
        <f t="shared" si="46"/>
        <v>0.61666908575444179</v>
      </c>
      <c r="Q64" s="53">
        <f t="shared" si="47"/>
        <v>2.7781809590736367E-2</v>
      </c>
      <c r="R64" s="53">
        <v>0.56899999999999995</v>
      </c>
      <c r="S64" s="53">
        <f t="shared" si="48"/>
        <v>9.1782720381310394</v>
      </c>
      <c r="T64" s="53">
        <f t="shared" si="49"/>
        <v>0.86611582785495145</v>
      </c>
      <c r="U64" s="53">
        <f t="shared" si="50"/>
        <v>0.86611582785495145</v>
      </c>
      <c r="V64" s="53">
        <f t="shared" si="51"/>
        <v>1</v>
      </c>
      <c r="W64" s="53">
        <f t="shared" si="52"/>
        <v>9.4365891995430287E-2</v>
      </c>
      <c r="X64" s="53">
        <f t="shared" si="53"/>
        <v>8.312156210276088</v>
      </c>
      <c r="Y64" s="53">
        <f t="shared" si="40"/>
        <v>1.4846687243625205</v>
      </c>
      <c r="Z64" s="53">
        <f t="shared" si="54"/>
        <v>20.398865700880691</v>
      </c>
      <c r="AA64" s="53">
        <v>0.78464508041381309</v>
      </c>
      <c r="AB64" s="53">
        <f t="shared" si="55"/>
        <v>1.2000408668436962</v>
      </c>
      <c r="AC64">
        <v>-1.2200000000000001E-2</v>
      </c>
      <c r="AD64" s="33">
        <f t="shared" si="56"/>
        <v>1</v>
      </c>
      <c r="AE64" s="53">
        <f t="shared" si="57"/>
        <v>2.5000000000000001E-2</v>
      </c>
      <c r="AF64" s="53">
        <f t="shared" si="58"/>
        <v>4.2934822574200222</v>
      </c>
      <c r="AG64">
        <v>47.610199999999999</v>
      </c>
      <c r="AH64">
        <f t="shared" si="59"/>
        <v>2.0441354897221875</v>
      </c>
      <c r="AI64">
        <f t="shared" si="60"/>
        <v>0.81392796793773692</v>
      </c>
      <c r="AJ64">
        <f t="shared" si="61"/>
        <v>1</v>
      </c>
      <c r="AK64" s="33">
        <f t="shared" si="62"/>
        <v>2</v>
      </c>
      <c r="AL64" s="53">
        <f t="shared" si="63"/>
        <v>2.2493467676978347</v>
      </c>
      <c r="AM64" s="53">
        <f t="shared" si="64"/>
        <v>0.46510169596442108</v>
      </c>
      <c r="AN64" s="53">
        <f t="shared" si="65"/>
        <v>1</v>
      </c>
      <c r="AO64" s="33">
        <f t="shared" si="66"/>
        <v>5</v>
      </c>
      <c r="AP64" s="63">
        <f t="shared" si="67"/>
        <v>1</v>
      </c>
      <c r="AQ64" s="33">
        <f t="shared" si="68"/>
        <v>5</v>
      </c>
      <c r="AR64" s="33">
        <f t="shared" si="69"/>
        <v>2</v>
      </c>
      <c r="AS64" s="33">
        <f t="shared" si="70"/>
        <v>7</v>
      </c>
      <c r="AT64" s="64">
        <f t="shared" si="71"/>
        <v>8</v>
      </c>
      <c r="AU64" s="53">
        <f t="shared" si="72"/>
        <v>265.89886570088072</v>
      </c>
      <c r="AV64" s="63">
        <f t="shared" si="73"/>
        <v>0</v>
      </c>
      <c r="AW64" s="33">
        <f t="shared" si="74"/>
        <v>2</v>
      </c>
      <c r="AX64" s="33">
        <f t="shared" si="75"/>
        <v>0</v>
      </c>
      <c r="AY64" s="33">
        <f t="shared" si="76"/>
        <v>2</v>
      </c>
      <c r="AZ64" s="64">
        <f t="shared" si="77"/>
        <v>2</v>
      </c>
      <c r="BA64" s="53">
        <f t="shared" si="78"/>
        <v>0.5751833357932209</v>
      </c>
      <c r="BB64" s="53" t="s">
        <v>244</v>
      </c>
      <c r="BC64" s="53">
        <v>10780.34375</v>
      </c>
      <c r="BD64" s="53">
        <v>0.5751833357932209</v>
      </c>
      <c r="BE64" s="53">
        <v>1</v>
      </c>
      <c r="BF64" s="53">
        <v>3</v>
      </c>
      <c r="BG64" s="53">
        <v>2</v>
      </c>
      <c r="BH64" s="53">
        <v>6</v>
      </c>
    </row>
    <row r="65" spans="1:60" x14ac:dyDescent="0.25">
      <c r="A65" s="83" t="s">
        <v>310</v>
      </c>
      <c r="B65" s="33">
        <v>127224304964.79179</v>
      </c>
      <c r="C65" s="53">
        <f t="shared" si="41"/>
        <v>127.2243049647918</v>
      </c>
      <c r="D65" s="53">
        <f t="shared" si="42"/>
        <v>82.517265213471092</v>
      </c>
      <c r="E65">
        <v>64.859670670873001</v>
      </c>
      <c r="F65" s="58">
        <v>28554415</v>
      </c>
      <c r="G65" s="57">
        <f t="shared" si="79"/>
        <v>28.554414999999999</v>
      </c>
      <c r="H65" s="57">
        <f t="shared" si="37"/>
        <v>4.455503814901892</v>
      </c>
      <c r="I65" s="82">
        <v>13.58</v>
      </c>
      <c r="J65" s="53">
        <v>13.58</v>
      </c>
      <c r="K65" s="53">
        <f t="shared" si="43"/>
        <v>6.5389866243083548</v>
      </c>
      <c r="L65" s="53">
        <f t="shared" si="44"/>
        <v>23.31674427764716</v>
      </c>
      <c r="M65" s="88">
        <v>39.18</v>
      </c>
      <c r="N65" s="53">
        <v>1.01</v>
      </c>
      <c r="O65" s="33">
        <f t="shared" si="45"/>
        <v>19.785900000000002</v>
      </c>
      <c r="P65" s="53">
        <f t="shared" si="46"/>
        <v>0.62065339542211762</v>
      </c>
      <c r="Q65" s="53">
        <f t="shared" si="47"/>
        <v>3.4422325703529461E-2</v>
      </c>
      <c r="R65" s="53">
        <v>0.56599999999999995</v>
      </c>
      <c r="S65" s="53">
        <f t="shared" si="48"/>
        <v>17.722394624042245</v>
      </c>
      <c r="T65" s="53">
        <f t="shared" si="49"/>
        <v>0.87936183263850998</v>
      </c>
      <c r="U65" s="53">
        <f t="shared" si="50"/>
        <v>0.87936183263850998</v>
      </c>
      <c r="V65" s="53">
        <f t="shared" si="51"/>
        <v>1</v>
      </c>
      <c r="W65" s="53">
        <f t="shared" si="52"/>
        <v>4.9618680279558021E-2</v>
      </c>
      <c r="X65" s="53">
        <f t="shared" si="53"/>
        <v>16.843032791403736</v>
      </c>
      <c r="Y65" s="53">
        <f t="shared" si="40"/>
        <v>6.4375536131624918</v>
      </c>
      <c r="Z65" s="53">
        <f t="shared" si="54"/>
        <v>38.351301439958135</v>
      </c>
      <c r="AA65" s="53">
        <v>2.2109622069717298</v>
      </c>
      <c r="AB65" s="53">
        <f t="shared" si="55"/>
        <v>2.8128813008540048</v>
      </c>
      <c r="AC65">
        <v>-8.1600000000000006E-2</v>
      </c>
      <c r="AD65" s="33">
        <f t="shared" si="56"/>
        <v>2</v>
      </c>
      <c r="AE65" s="53">
        <f t="shared" si="57"/>
        <v>0.05</v>
      </c>
      <c r="AF65" s="53">
        <f t="shared" si="58"/>
        <v>3.8164925539328891</v>
      </c>
      <c r="AG65">
        <v>35.137169999999998</v>
      </c>
      <c r="AH65">
        <f t="shared" si="59"/>
        <v>1.3410074767127407</v>
      </c>
      <c r="AI65">
        <f t="shared" si="60"/>
        <v>1.0541944521916242</v>
      </c>
      <c r="AJ65">
        <f t="shared" si="61"/>
        <v>1</v>
      </c>
      <c r="AK65" s="33">
        <f t="shared" si="62"/>
        <v>1</v>
      </c>
      <c r="AL65" s="53">
        <f t="shared" si="63"/>
        <v>2.4754850772201484</v>
      </c>
      <c r="AM65" s="53">
        <f t="shared" si="64"/>
        <v>0.60239682982378528</v>
      </c>
      <c r="AN65" s="53">
        <f t="shared" si="65"/>
        <v>1</v>
      </c>
      <c r="AO65" s="33">
        <f t="shared" si="66"/>
        <v>5</v>
      </c>
      <c r="AP65" s="84">
        <f t="shared" si="67"/>
        <v>2</v>
      </c>
      <c r="AQ65" s="85">
        <f t="shared" si="68"/>
        <v>5</v>
      </c>
      <c r="AR65" s="85">
        <f t="shared" si="69"/>
        <v>1</v>
      </c>
      <c r="AS65" s="85">
        <f t="shared" si="70"/>
        <v>6</v>
      </c>
      <c r="AT65" s="86">
        <f t="shared" si="71"/>
        <v>8</v>
      </c>
      <c r="AU65" s="53">
        <f t="shared" si="72"/>
        <v>210.13720143995812</v>
      </c>
      <c r="AV65" s="63">
        <f t="shared" si="73"/>
        <v>1</v>
      </c>
      <c r="AW65" s="33">
        <f t="shared" si="74"/>
        <v>3</v>
      </c>
      <c r="AX65" s="33">
        <f t="shared" si="75"/>
        <v>-1</v>
      </c>
      <c r="AY65" s="33">
        <f t="shared" si="76"/>
        <v>2</v>
      </c>
      <c r="AZ65" s="64">
        <f t="shared" si="77"/>
        <v>3</v>
      </c>
      <c r="BA65" s="53">
        <f t="shared" si="78"/>
        <v>0.60543446897070829</v>
      </c>
      <c r="BB65" s="53" t="s">
        <v>310</v>
      </c>
      <c r="BC65" s="53">
        <v>8283.28515625</v>
      </c>
      <c r="BD65" s="53">
        <v>0.60543446897070829</v>
      </c>
      <c r="BE65" s="53">
        <v>1</v>
      </c>
      <c r="BF65" s="53">
        <v>2</v>
      </c>
      <c r="BG65" s="53">
        <v>2</v>
      </c>
      <c r="BH65" s="53">
        <v>5</v>
      </c>
    </row>
    <row r="66" spans="1:60" x14ac:dyDescent="0.25">
      <c r="A66" s="53" t="s">
        <v>326</v>
      </c>
      <c r="B66" s="33">
        <v>126896668492.67468</v>
      </c>
      <c r="C66" s="53">
        <f t="shared" si="41"/>
        <v>126.89666849267468</v>
      </c>
      <c r="D66" s="53">
        <f t="shared" si="42"/>
        <v>38.104150380297575</v>
      </c>
      <c r="E66">
        <v>30.027699570770999</v>
      </c>
      <c r="F66" s="58">
        <v>3857700</v>
      </c>
      <c r="G66" s="57">
        <f t="shared" si="79"/>
        <v>3.8576999999999999</v>
      </c>
      <c r="H66" s="57">
        <f t="shared" si="37"/>
        <v>32.894384864731492</v>
      </c>
      <c r="I66" s="82">
        <v>6.13</v>
      </c>
      <c r="J66" s="53">
        <v>6.13</v>
      </c>
      <c r="K66" s="53">
        <f t="shared" si="43"/>
        <v>0.14011895138567881</v>
      </c>
      <c r="L66" s="53">
        <f t="shared" si="44"/>
        <v>0</v>
      </c>
      <c r="M66" s="88">
        <v>15</v>
      </c>
      <c r="N66" s="53">
        <v>1</v>
      </c>
      <c r="O66" s="33">
        <f t="shared" si="45"/>
        <v>7.4999999999999991</v>
      </c>
      <c r="P66" s="53">
        <f t="shared" si="46"/>
        <v>0.59252673816232215</v>
      </c>
      <c r="Q66" s="53">
        <f t="shared" si="47"/>
        <v>-1.2455436396129727E-2</v>
      </c>
      <c r="R66" s="53">
        <v>0.57199999999999995</v>
      </c>
      <c r="S66" s="53">
        <f t="shared" si="48"/>
        <v>2.2857903978087899</v>
      </c>
      <c r="T66" s="53">
        <f t="shared" si="49"/>
        <v>4.5600487930335526E-2</v>
      </c>
      <c r="U66" s="53">
        <f t="shared" si="50"/>
        <v>4.5600487930335519E-2</v>
      </c>
      <c r="V66" s="53">
        <f t="shared" si="51"/>
        <v>0.99999999999999989</v>
      </c>
      <c r="W66" s="53">
        <f t="shared" si="52"/>
        <v>1.9949549168659198E-2</v>
      </c>
      <c r="X66" s="53">
        <f t="shared" si="53"/>
        <v>2.2401899098784543</v>
      </c>
      <c r="Y66" s="53">
        <f t="shared" si="40"/>
        <v>0.12974363670029365</v>
      </c>
      <c r="Z66" s="53">
        <f t="shared" si="54"/>
        <v>5.7065058095710786</v>
      </c>
      <c r="AA66" s="53">
        <v>1.6687421067041099</v>
      </c>
      <c r="AB66" s="53">
        <f t="shared" si="55"/>
        <v>2.1175781391419899</v>
      </c>
      <c r="AC66">
        <v>-7.4899999999999994E-2</v>
      </c>
      <c r="AD66" s="33">
        <f t="shared" si="56"/>
        <v>1</v>
      </c>
      <c r="AE66" s="53">
        <f t="shared" si="57"/>
        <v>2.5000000000000001E-2</v>
      </c>
      <c r="AF66" s="53">
        <f t="shared" si="58"/>
        <v>1.9453273217924818</v>
      </c>
      <c r="AG66">
        <v>67.96875</v>
      </c>
      <c r="AH66">
        <f t="shared" si="59"/>
        <v>1.3222146640308274</v>
      </c>
      <c r="AI66">
        <f t="shared" si="60"/>
        <v>0.68745661479222275</v>
      </c>
      <c r="AJ66">
        <f t="shared" si="61"/>
        <v>1</v>
      </c>
      <c r="AK66" s="33">
        <f t="shared" si="62"/>
        <v>2</v>
      </c>
      <c r="AL66" s="53">
        <f t="shared" si="63"/>
        <v>0.62311265776165436</v>
      </c>
      <c r="AM66" s="53">
        <f t="shared" si="64"/>
        <v>0.39283235130984157</v>
      </c>
      <c r="AN66" s="53">
        <f t="shared" si="65"/>
        <v>1</v>
      </c>
      <c r="AO66" s="33">
        <f t="shared" si="66"/>
        <v>2</v>
      </c>
      <c r="AP66" s="63">
        <f t="shared" si="67"/>
        <v>1</v>
      </c>
      <c r="AQ66" s="33">
        <f t="shared" si="68"/>
        <v>2</v>
      </c>
      <c r="AR66" s="33">
        <f t="shared" si="69"/>
        <v>2</v>
      </c>
      <c r="AS66" s="33">
        <f t="shared" si="70"/>
        <v>4</v>
      </c>
      <c r="AT66" s="64">
        <f t="shared" si="71"/>
        <v>5</v>
      </c>
      <c r="AU66" s="53">
        <f t="shared" si="72"/>
        <v>154.20650580957107</v>
      </c>
      <c r="AV66" s="63">
        <f t="shared" si="73"/>
        <v>0</v>
      </c>
      <c r="AW66" s="33">
        <f t="shared" si="74"/>
        <v>0</v>
      </c>
      <c r="AX66" s="33">
        <f t="shared" si="75"/>
        <v>0</v>
      </c>
      <c r="AY66" s="33">
        <f t="shared" si="76"/>
        <v>0</v>
      </c>
      <c r="AZ66" s="64">
        <f t="shared" si="77"/>
        <v>0</v>
      </c>
      <c r="BA66" s="53">
        <f t="shared" si="78"/>
        <v>0.82290087455440308</v>
      </c>
      <c r="BB66" s="53" t="s">
        <v>326</v>
      </c>
      <c r="BC66" s="53">
        <v>63257.61328125</v>
      </c>
      <c r="BD66" s="53">
        <v>0.82290087455440308</v>
      </c>
      <c r="BE66" s="53">
        <v>1</v>
      </c>
      <c r="BF66" s="53">
        <v>2</v>
      </c>
      <c r="BG66" s="53">
        <v>2</v>
      </c>
      <c r="BH66" s="53">
        <v>5</v>
      </c>
    </row>
    <row r="67" spans="1:60" x14ac:dyDescent="0.25">
      <c r="A67" s="53" t="s">
        <v>256</v>
      </c>
      <c r="B67" s="33">
        <v>112450790558.89468</v>
      </c>
      <c r="C67" s="53">
        <f t="shared" si="41"/>
        <v>112.45079055889468</v>
      </c>
      <c r="D67" s="53">
        <f t="shared" si="42"/>
        <v>39.262543161929955</v>
      </c>
      <c r="E67">
        <v>34.915310925596998</v>
      </c>
      <c r="F67" s="58">
        <v>1934901</v>
      </c>
      <c r="G67" s="57">
        <f t="shared" si="79"/>
        <v>1.934901</v>
      </c>
      <c r="H67" s="57">
        <f t="shared" si="37"/>
        <v>58.117077079858184</v>
      </c>
      <c r="I67" s="82">
        <v>0</v>
      </c>
      <c r="J67" s="53">
        <v>0.8</v>
      </c>
      <c r="K67" s="53">
        <f t="shared" si="43"/>
        <v>0</v>
      </c>
      <c r="L67" s="53">
        <f t="shared" si="44"/>
        <v>0</v>
      </c>
      <c r="M67" s="88">
        <v>75</v>
      </c>
      <c r="N67" s="53">
        <v>1</v>
      </c>
      <c r="O67" s="33">
        <f t="shared" si="45"/>
        <v>37.5</v>
      </c>
      <c r="P67" s="53">
        <f t="shared" si="46"/>
        <v>0.52925950750417017</v>
      </c>
      <c r="Q67" s="53">
        <f t="shared" si="47"/>
        <v>-0.11790082082638294</v>
      </c>
      <c r="R67" s="53">
        <v>0.53900000000000003</v>
      </c>
      <c r="S67" s="53">
        <f t="shared" si="48"/>
        <v>1.0240647503293263</v>
      </c>
      <c r="T67" s="53">
        <f t="shared" si="49"/>
        <v>0.12904984863045182</v>
      </c>
      <c r="U67" s="53">
        <f t="shared" si="50"/>
        <v>0.12904984863045182</v>
      </c>
      <c r="V67" s="53">
        <f t="shared" si="51"/>
        <v>1</v>
      </c>
      <c r="W67" s="53">
        <f t="shared" si="52"/>
        <v>0.12601727438519003</v>
      </c>
      <c r="X67" s="53">
        <f t="shared" si="53"/>
        <v>0.89501490169887443</v>
      </c>
      <c r="Y67" s="53">
        <f t="shared" si="40"/>
        <v>2.9551002199729302E-2</v>
      </c>
      <c r="Z67" s="53">
        <f t="shared" si="54"/>
        <v>2.2963517101292754</v>
      </c>
      <c r="AA67" s="53">
        <v>7.1501486565455501</v>
      </c>
      <c r="AB67" s="53">
        <f t="shared" si="55"/>
        <v>8.0403986904216591</v>
      </c>
      <c r="AC67">
        <v>-0.48199999999999998</v>
      </c>
      <c r="AD67" s="33">
        <f t="shared" si="56"/>
        <v>2</v>
      </c>
      <c r="AE67" s="53">
        <f t="shared" si="57"/>
        <v>0.05</v>
      </c>
      <c r="AF67" s="53">
        <f t="shared" si="58"/>
        <v>0.81546389949914511</v>
      </c>
      <c r="AG67">
        <v>78.180409999999995</v>
      </c>
      <c r="AH67">
        <f t="shared" si="59"/>
        <v>0.63753302003041956</v>
      </c>
      <c r="AI67">
        <f t="shared" si="60"/>
        <v>0.66252056185487396</v>
      </c>
      <c r="AJ67">
        <f t="shared" si="61"/>
        <v>0.9622841263152706</v>
      </c>
      <c r="AK67" s="33">
        <f t="shared" si="62"/>
        <v>1</v>
      </c>
      <c r="AL67" s="53">
        <f t="shared" si="63"/>
        <v>0.17793087946872554</v>
      </c>
      <c r="AM67" s="53">
        <f t="shared" si="64"/>
        <v>0.37858317820278509</v>
      </c>
      <c r="AN67" s="53">
        <f t="shared" si="65"/>
        <v>0.46999150969517794</v>
      </c>
      <c r="AO67" s="33">
        <f t="shared" si="66"/>
        <v>0</v>
      </c>
      <c r="AP67" s="63">
        <f t="shared" si="67"/>
        <v>2</v>
      </c>
      <c r="AQ67" s="33">
        <f t="shared" si="68"/>
        <v>0</v>
      </c>
      <c r="AR67" s="33">
        <f t="shared" si="69"/>
        <v>1</v>
      </c>
      <c r="AS67" s="33">
        <f t="shared" si="70"/>
        <v>1</v>
      </c>
      <c r="AT67" s="64">
        <f t="shared" si="71"/>
        <v>3</v>
      </c>
      <c r="AU67" s="53">
        <f t="shared" si="72"/>
        <v>89.910558025892811</v>
      </c>
      <c r="AV67" s="63">
        <f t="shared" si="73"/>
        <v>-2</v>
      </c>
      <c r="AW67" s="33">
        <f t="shared" si="74"/>
        <v>-2</v>
      </c>
      <c r="AX67" s="33">
        <f t="shared" si="75"/>
        <v>0</v>
      </c>
      <c r="AY67" s="33">
        <f t="shared" si="76"/>
        <v>-2</v>
      </c>
      <c r="AZ67" s="64">
        <f t="shared" si="77"/>
        <v>-4</v>
      </c>
      <c r="BA67" s="53">
        <f t="shared" si="78"/>
        <v>1.2506961699260128</v>
      </c>
      <c r="BB67" s="53" t="s">
        <v>256</v>
      </c>
      <c r="BC67" s="53">
        <v>72671.8984375</v>
      </c>
      <c r="BD67" s="53">
        <v>1.2506961699260128</v>
      </c>
      <c r="BE67" s="53">
        <v>4</v>
      </c>
      <c r="BF67" s="53">
        <v>2</v>
      </c>
      <c r="BG67" s="53">
        <v>1</v>
      </c>
      <c r="BH67" s="53">
        <v>7</v>
      </c>
    </row>
    <row r="68" spans="1:60" x14ac:dyDescent="0.25">
      <c r="A68" s="53" t="s">
        <v>400</v>
      </c>
      <c r="B68" s="33">
        <v>111726189639.35023</v>
      </c>
      <c r="C68" s="53">
        <f t="shared" si="41"/>
        <v>111.72618963935024</v>
      </c>
      <c r="D68" s="53">
        <f t="shared" si="42"/>
        <v>88.489705727564427</v>
      </c>
      <c r="E68">
        <v>79.202294478319999</v>
      </c>
      <c r="F68" s="58">
        <v>18776371</v>
      </c>
      <c r="G68" s="57">
        <f t="shared" si="79"/>
        <v>18.776371000000001</v>
      </c>
      <c r="H68" s="57">
        <f t="shared" si="37"/>
        <v>5.9503612087421063</v>
      </c>
      <c r="I68" s="82">
        <v>7.74</v>
      </c>
      <c r="J68" s="53">
        <v>7.74</v>
      </c>
      <c r="K68" s="53">
        <f t="shared" si="43"/>
        <v>3.3482218358899827</v>
      </c>
      <c r="L68" s="53">
        <f t="shared" si="44"/>
        <v>21.074458186886844</v>
      </c>
      <c r="M68" s="88">
        <v>51</v>
      </c>
      <c r="N68" s="53">
        <v>1</v>
      </c>
      <c r="O68" s="33">
        <f t="shared" si="45"/>
        <v>25.499999999999996</v>
      </c>
      <c r="P68" s="53">
        <f t="shared" si="46"/>
        <v>0.61885956654950947</v>
      </c>
      <c r="Q68" s="53">
        <f t="shared" si="47"/>
        <v>3.1432610915849035E-2</v>
      </c>
      <c r="R68" s="53">
        <v>0.56599999999999995</v>
      </c>
      <c r="S68" s="53">
        <f t="shared" si="48"/>
        <v>11.61993681843278</v>
      </c>
      <c r="T68" s="53">
        <f t="shared" si="49"/>
        <v>0.85709082542875237</v>
      </c>
      <c r="U68" s="53">
        <f t="shared" si="50"/>
        <v>0.85709082542875226</v>
      </c>
      <c r="V68" s="53">
        <f t="shared" si="51"/>
        <v>0.99999999999999989</v>
      </c>
      <c r="W68" s="53">
        <f t="shared" si="52"/>
        <v>7.376036882310269E-2</v>
      </c>
      <c r="X68" s="53">
        <f t="shared" si="53"/>
        <v>10.762845993004028</v>
      </c>
      <c r="Y68" s="53">
        <f t="shared" si="40"/>
        <v>3.1864860057545594</v>
      </c>
      <c r="Z68" s="53">
        <f t="shared" si="54"/>
        <v>25.35232377993206</v>
      </c>
      <c r="AA68" s="53">
        <v>5.0338729684170396</v>
      </c>
      <c r="AB68" s="53">
        <f t="shared" si="55"/>
        <v>5.6241544588976105</v>
      </c>
      <c r="AC68">
        <v>-0.1047</v>
      </c>
      <c r="AD68" s="33">
        <f t="shared" si="56"/>
        <v>4</v>
      </c>
      <c r="AE68" s="53">
        <f t="shared" si="57"/>
        <v>0.1</v>
      </c>
      <c r="AF68" s="53">
        <f t="shared" si="58"/>
        <v>4.1281381513594857</v>
      </c>
      <c r="AG68">
        <v>39.599730000000001</v>
      </c>
      <c r="AH68">
        <f t="shared" si="59"/>
        <v>1.6347315619653477</v>
      </c>
      <c r="AI68">
        <f t="shared" si="60"/>
        <v>0.94762777648241991</v>
      </c>
      <c r="AJ68">
        <f t="shared" si="61"/>
        <v>1</v>
      </c>
      <c r="AK68" s="33">
        <f t="shared" si="62"/>
        <v>1</v>
      </c>
      <c r="AL68" s="53">
        <f t="shared" si="63"/>
        <v>2.4934065893941382</v>
      </c>
      <c r="AM68" s="53">
        <f t="shared" si="64"/>
        <v>0.54150158656138281</v>
      </c>
      <c r="AN68" s="53">
        <f t="shared" si="65"/>
        <v>1</v>
      </c>
      <c r="AO68" s="33">
        <f t="shared" si="66"/>
        <v>5</v>
      </c>
      <c r="AP68" s="63">
        <f t="shared" si="67"/>
        <v>4</v>
      </c>
      <c r="AQ68" s="33">
        <f t="shared" si="68"/>
        <v>5</v>
      </c>
      <c r="AR68" s="33">
        <f t="shared" si="69"/>
        <v>1</v>
      </c>
      <c r="AS68" s="33">
        <f t="shared" si="70"/>
        <v>6</v>
      </c>
      <c r="AT68" s="64">
        <f t="shared" si="71"/>
        <v>10</v>
      </c>
      <c r="AU68" s="53">
        <f t="shared" si="72"/>
        <v>204.85232377993205</v>
      </c>
      <c r="AV68" s="63">
        <f t="shared" si="73"/>
        <v>1</v>
      </c>
      <c r="AW68" s="33">
        <f t="shared" si="74"/>
        <v>4</v>
      </c>
      <c r="AX68" s="33">
        <f t="shared" si="75"/>
        <v>0</v>
      </c>
      <c r="AY68" s="33">
        <f t="shared" si="76"/>
        <v>4</v>
      </c>
      <c r="AZ68" s="64">
        <f t="shared" si="77"/>
        <v>5</v>
      </c>
      <c r="BA68" s="53">
        <f t="shared" si="78"/>
        <v>0.54539869295978805</v>
      </c>
      <c r="BB68" s="53" t="s">
        <v>400</v>
      </c>
      <c r="BC68" s="53">
        <v>5431.3466796875</v>
      </c>
      <c r="BD68" s="53">
        <v>0.54539869295978805</v>
      </c>
      <c r="BE68" s="53">
        <v>3</v>
      </c>
      <c r="BF68" s="53">
        <v>1</v>
      </c>
      <c r="BG68" s="53">
        <v>1</v>
      </c>
      <c r="BH68" s="53">
        <v>5</v>
      </c>
    </row>
    <row r="69" spans="1:60" x14ac:dyDescent="0.25">
      <c r="A69" s="53" t="s">
        <v>161</v>
      </c>
      <c r="B69" s="33">
        <v>103685229632.35788</v>
      </c>
      <c r="C69" s="53">
        <f t="shared" si="41"/>
        <v>103.68522963235787</v>
      </c>
      <c r="D69" s="53">
        <f t="shared" si="42"/>
        <v>66.02570644911205</v>
      </c>
      <c r="E69">
        <v>63.678989459947999</v>
      </c>
      <c r="F69" s="58">
        <v>12626507</v>
      </c>
      <c r="G69" s="57">
        <f t="shared" si="79"/>
        <v>12.626507</v>
      </c>
      <c r="H69" s="57">
        <f t="shared" si="37"/>
        <v>8.2117112541384465</v>
      </c>
      <c r="I69" s="82">
        <v>4.8</v>
      </c>
      <c r="J69" s="53">
        <v>4.8</v>
      </c>
      <c r="K69" s="53">
        <f t="shared" si="43"/>
        <v>1.7405655978262224</v>
      </c>
      <c r="L69" s="53">
        <f t="shared" si="44"/>
        <v>17.682433118792332</v>
      </c>
      <c r="M69" s="88">
        <v>13</v>
      </c>
      <c r="N69" s="53">
        <v>1</v>
      </c>
      <c r="O69" s="33">
        <f t="shared" si="45"/>
        <v>6.5</v>
      </c>
      <c r="P69" s="53">
        <f t="shared" si="46"/>
        <v>0.61314594649503384</v>
      </c>
      <c r="Q69" s="53">
        <f t="shared" si="47"/>
        <v>2.1909910825056361E-2</v>
      </c>
      <c r="R69" s="53">
        <v>0.56299999999999994</v>
      </c>
      <c r="S69" s="53">
        <f t="shared" si="48"/>
        <v>7.7418915854411701</v>
      </c>
      <c r="T69" s="53">
        <f t="shared" si="49"/>
        <v>0.15831048605670842</v>
      </c>
      <c r="U69" s="53">
        <f t="shared" si="50"/>
        <v>0.15831048605670842</v>
      </c>
      <c r="V69" s="53">
        <f t="shared" si="51"/>
        <v>1</v>
      </c>
      <c r="W69" s="53">
        <f t="shared" si="52"/>
        <v>2.0448553729997387E-2</v>
      </c>
      <c r="X69" s="53">
        <f t="shared" si="53"/>
        <v>7.5835810993844612</v>
      </c>
      <c r="Y69" s="53">
        <f t="shared" si="40"/>
        <v>1.671464763212775</v>
      </c>
      <c r="Z69" s="53">
        <f t="shared" si="54"/>
        <v>18.352419292917322</v>
      </c>
      <c r="AA69" s="53">
        <v>1.45207595274333</v>
      </c>
      <c r="AB69" s="53">
        <f t="shared" si="55"/>
        <v>1.50558828603817</v>
      </c>
      <c r="AC69">
        <v>-3.9E-2</v>
      </c>
      <c r="AD69" s="33">
        <f t="shared" si="56"/>
        <v>1</v>
      </c>
      <c r="AE69" s="53">
        <f t="shared" si="57"/>
        <v>2.5000000000000001E-2</v>
      </c>
      <c r="AF69" s="53">
        <f t="shared" si="58"/>
        <v>4.1465507383454634</v>
      </c>
      <c r="AG69">
        <v>48.790390000000002</v>
      </c>
      <c r="AH69">
        <f t="shared" si="59"/>
        <v>2.0231182767866311</v>
      </c>
      <c r="AI69">
        <f t="shared" si="60"/>
        <v>0.86015909126706058</v>
      </c>
      <c r="AJ69">
        <f t="shared" si="61"/>
        <v>1</v>
      </c>
      <c r="AK69" s="33">
        <f t="shared" si="62"/>
        <v>2</v>
      </c>
      <c r="AL69" s="53">
        <f t="shared" si="63"/>
        <v>2.1234324615588323</v>
      </c>
      <c r="AM69" s="53">
        <f t="shared" si="64"/>
        <v>0.49151948072403462</v>
      </c>
      <c r="AN69" s="53">
        <f t="shared" si="65"/>
        <v>1</v>
      </c>
      <c r="AO69" s="33">
        <f t="shared" si="66"/>
        <v>5</v>
      </c>
      <c r="AP69" s="63">
        <f t="shared" si="67"/>
        <v>1</v>
      </c>
      <c r="AQ69" s="33">
        <f t="shared" si="68"/>
        <v>5</v>
      </c>
      <c r="AR69" s="33">
        <f t="shared" si="69"/>
        <v>2</v>
      </c>
      <c r="AS69" s="33">
        <f t="shared" si="70"/>
        <v>7</v>
      </c>
      <c r="AT69" s="64">
        <f t="shared" si="71"/>
        <v>8</v>
      </c>
      <c r="AU69" s="53">
        <f t="shared" si="72"/>
        <v>225.85241929291732</v>
      </c>
      <c r="AV69" s="63">
        <f t="shared" si="73"/>
        <v>0</v>
      </c>
      <c r="AW69" s="33">
        <f t="shared" si="74"/>
        <v>3</v>
      </c>
      <c r="AX69" s="33">
        <f t="shared" si="75"/>
        <v>1</v>
      </c>
      <c r="AY69" s="33">
        <f t="shared" si="76"/>
        <v>4</v>
      </c>
      <c r="AZ69" s="64">
        <f t="shared" si="77"/>
        <v>4</v>
      </c>
      <c r="BA69" s="53">
        <f t="shared" si="78"/>
        <v>0.45908398925709193</v>
      </c>
      <c r="BB69" s="53" t="s">
        <v>161</v>
      </c>
      <c r="BC69" s="53">
        <v>9282.439453125</v>
      </c>
      <c r="BD69" s="53">
        <v>0.45908398925709193</v>
      </c>
      <c r="BE69" s="53">
        <v>1</v>
      </c>
      <c r="BF69" s="53">
        <v>2</v>
      </c>
      <c r="BG69" s="53">
        <v>1</v>
      </c>
      <c r="BH69" s="53">
        <v>4</v>
      </c>
    </row>
    <row r="70" spans="1:60" x14ac:dyDescent="0.25">
      <c r="A70" s="83" t="s">
        <v>246</v>
      </c>
      <c r="B70" s="33">
        <v>91666253120.59845</v>
      </c>
      <c r="C70" s="53">
        <f t="shared" si="41"/>
        <v>91.666253120598455</v>
      </c>
      <c r="D70" s="53">
        <f t="shared" si="42"/>
        <v>39.52752885872502</v>
      </c>
      <c r="E70">
        <v>43.121135110346003</v>
      </c>
      <c r="F70" s="58">
        <v>30851606</v>
      </c>
      <c r="G70" s="57">
        <f t="shared" si="79"/>
        <v>30.851606</v>
      </c>
      <c r="H70" s="57">
        <f t="shared" si="37"/>
        <v>2.9711987479873319</v>
      </c>
      <c r="I70" s="82">
        <v>3.1280000000000001</v>
      </c>
      <c r="J70" s="53">
        <v>3.1280000000000001</v>
      </c>
      <c r="K70" s="53">
        <f t="shared" si="43"/>
        <v>5.6119075606162445</v>
      </c>
      <c r="L70" s="53">
        <f t="shared" si="44"/>
        <v>25.543201878019005</v>
      </c>
      <c r="M70" s="88">
        <v>5.25</v>
      </c>
      <c r="N70" s="53">
        <v>1</v>
      </c>
      <c r="O70" s="33">
        <f t="shared" si="45"/>
        <v>2.625</v>
      </c>
      <c r="P70" s="53">
        <f t="shared" si="46"/>
        <v>0.63443456150241506</v>
      </c>
      <c r="Q70" s="53">
        <f t="shared" si="47"/>
        <v>5.7390935837358603E-2</v>
      </c>
      <c r="R70" s="53">
        <v>0.57799999999999996</v>
      </c>
      <c r="S70" s="53">
        <f t="shared" si="48"/>
        <v>19.573325124255277</v>
      </c>
      <c r="T70" s="53">
        <f t="shared" si="49"/>
        <v>0.17669635878637574</v>
      </c>
      <c r="U70" s="53">
        <f t="shared" si="50"/>
        <v>0.17669635878637574</v>
      </c>
      <c r="V70" s="53">
        <f t="shared" si="51"/>
        <v>1</v>
      </c>
      <c r="W70" s="53">
        <f t="shared" si="52"/>
        <v>9.0274063126562741E-3</v>
      </c>
      <c r="X70" s="53">
        <f t="shared" si="53"/>
        <v>19.3966287654689</v>
      </c>
      <c r="Y70" s="53">
        <f t="shared" si="40"/>
        <v>10.354406429380463</v>
      </c>
      <c r="Z70" s="53">
        <f t="shared" si="54"/>
        <v>41.135742299050555</v>
      </c>
      <c r="AA70" s="53">
        <v>1.3137420322459701</v>
      </c>
      <c r="AB70" s="53">
        <f t="shared" si="55"/>
        <v>1.2042580966302852</v>
      </c>
      <c r="AC70">
        <v>-1.0999999999999999E-2</v>
      </c>
      <c r="AD70" s="33">
        <f t="shared" si="56"/>
        <v>1</v>
      </c>
      <c r="AE70" s="53">
        <f t="shared" si="57"/>
        <v>2.5000000000000001E-2</v>
      </c>
      <c r="AF70" s="53">
        <f t="shared" si="58"/>
        <v>3.4053147754721933</v>
      </c>
      <c r="AG70">
        <v>41.530589999999997</v>
      </c>
      <c r="AH70">
        <f t="shared" si="59"/>
        <v>1.414247317610777</v>
      </c>
      <c r="AI70">
        <f t="shared" si="60"/>
        <v>1.2661068916309526</v>
      </c>
      <c r="AJ70">
        <f t="shared" si="61"/>
        <v>1</v>
      </c>
      <c r="AK70" s="33">
        <f t="shared" si="62"/>
        <v>1</v>
      </c>
      <c r="AL70" s="53">
        <f t="shared" si="63"/>
        <v>1.9910674578614163</v>
      </c>
      <c r="AM70" s="53">
        <f t="shared" si="64"/>
        <v>0.7234896523605443</v>
      </c>
      <c r="AN70" s="53">
        <f t="shared" si="65"/>
        <v>1</v>
      </c>
      <c r="AO70" s="33">
        <f t="shared" si="66"/>
        <v>3</v>
      </c>
      <c r="AP70" s="63">
        <f t="shared" si="67"/>
        <v>1</v>
      </c>
      <c r="AQ70" s="33">
        <f t="shared" si="68"/>
        <v>3</v>
      </c>
      <c r="AR70" s="33">
        <f t="shared" si="69"/>
        <v>1</v>
      </c>
      <c r="AS70" s="33">
        <f t="shared" si="70"/>
        <v>4</v>
      </c>
      <c r="AT70" s="64">
        <f t="shared" si="71"/>
        <v>5</v>
      </c>
      <c r="AU70" s="53">
        <f t="shared" si="72"/>
        <v>154.76074229905055</v>
      </c>
      <c r="AV70" s="63">
        <f t="shared" si="73"/>
        <v>0</v>
      </c>
      <c r="AW70" s="33">
        <f t="shared" si="74"/>
        <v>2</v>
      </c>
      <c r="AX70" s="33">
        <f t="shared" si="75"/>
        <v>0</v>
      </c>
      <c r="AY70" s="33">
        <f t="shared" si="76"/>
        <v>2</v>
      </c>
      <c r="AZ70" s="64">
        <f t="shared" si="77"/>
        <v>2</v>
      </c>
      <c r="BA70" s="53">
        <f t="shared" si="78"/>
        <v>0.59230946917706029</v>
      </c>
      <c r="BB70" s="53" t="s">
        <v>246</v>
      </c>
      <c r="BC70" s="53">
        <v>2264.847900390625</v>
      </c>
      <c r="BD70" s="53">
        <v>0.59271986567379331</v>
      </c>
      <c r="BE70" s="53">
        <v>1</v>
      </c>
      <c r="BF70" s="53">
        <v>1</v>
      </c>
      <c r="BG70" s="53">
        <v>1</v>
      </c>
      <c r="BH70" s="53">
        <v>3</v>
      </c>
    </row>
    <row r="71" spans="1:60" x14ac:dyDescent="0.25">
      <c r="A71" s="53" t="s">
        <v>387</v>
      </c>
      <c r="B71" s="33">
        <v>84659619039.730484</v>
      </c>
      <c r="C71" s="53">
        <f t="shared" si="41"/>
        <v>84.659619039730487</v>
      </c>
      <c r="D71" s="53">
        <f t="shared" si="42"/>
        <v>20.326774531439291</v>
      </c>
      <c r="E71">
        <v>24.01</v>
      </c>
      <c r="F71" s="58">
        <v>5388720</v>
      </c>
      <c r="G71" s="57">
        <f t="shared" si="79"/>
        <v>5.3887200000000002</v>
      </c>
      <c r="H71" s="57">
        <f t="shared" si="37"/>
        <v>15.710524770210826</v>
      </c>
      <c r="I71" s="82">
        <v>19.059999999999999</v>
      </c>
      <c r="J71" s="53">
        <v>19.059999999999999</v>
      </c>
      <c r="K71" s="53">
        <f t="shared" si="43"/>
        <v>0.85059193003999445</v>
      </c>
      <c r="L71" s="53">
        <f t="shared" si="44"/>
        <v>6.4342128446837608</v>
      </c>
      <c r="M71" s="88">
        <v>7</v>
      </c>
      <c r="N71" s="53">
        <v>1</v>
      </c>
      <c r="O71" s="33">
        <f t="shared" si="45"/>
        <v>3.5</v>
      </c>
      <c r="P71" s="53">
        <f t="shared" si="46"/>
        <v>0.61914737027574696</v>
      </c>
      <c r="Q71" s="53">
        <f t="shared" si="47"/>
        <v>3.1912283792911611E-2</v>
      </c>
      <c r="R71" s="53">
        <v>0.57799999999999996</v>
      </c>
      <c r="S71" s="53">
        <f t="shared" si="48"/>
        <v>3.3364118171523232</v>
      </c>
      <c r="T71" s="53">
        <f t="shared" si="49"/>
        <v>4.4556118286213454E-2</v>
      </c>
      <c r="U71" s="53">
        <f t="shared" si="50"/>
        <v>4.4556118286213454E-2</v>
      </c>
      <c r="V71" s="53">
        <f t="shared" si="51"/>
        <v>1</v>
      </c>
      <c r="W71" s="53">
        <f t="shared" si="52"/>
        <v>1.3354502000368395E-2</v>
      </c>
      <c r="X71" s="53">
        <f t="shared" si="53"/>
        <v>3.2918556988661098</v>
      </c>
      <c r="Y71" s="53">
        <f t="shared" si="40"/>
        <v>0.39192416103333366</v>
      </c>
      <c r="Z71" s="53">
        <f t="shared" si="54"/>
        <v>8.2329439078933024</v>
      </c>
      <c r="AA71" s="53">
        <v>1.6553123819075002</v>
      </c>
      <c r="AB71" s="53">
        <f t="shared" si="55"/>
        <v>1.4013811564403782</v>
      </c>
      <c r="AC71">
        <v>1.95E-2</v>
      </c>
      <c r="AD71" s="33">
        <f t="shared" si="56"/>
        <v>1</v>
      </c>
      <c r="AE71" s="53">
        <f t="shared" si="57"/>
        <v>2.5000000000000001E-2</v>
      </c>
      <c r="AF71" s="53">
        <f t="shared" si="58"/>
        <v>2.0243396077927818</v>
      </c>
      <c r="AG71">
        <v>55.812750000000001</v>
      </c>
      <c r="AH71">
        <f t="shared" si="59"/>
        <v>1.1298396044483658</v>
      </c>
      <c r="AI71">
        <f t="shared" si="60"/>
        <v>0.75030151937277623</v>
      </c>
      <c r="AJ71">
        <f t="shared" si="61"/>
        <v>1</v>
      </c>
      <c r="AK71" s="33">
        <f t="shared" si="62"/>
        <v>1</v>
      </c>
      <c r="AL71" s="53">
        <f t="shared" si="63"/>
        <v>0.89450000334441593</v>
      </c>
      <c r="AM71" s="53">
        <f t="shared" si="64"/>
        <v>0.42874372535587213</v>
      </c>
      <c r="AN71" s="53">
        <f t="shared" si="65"/>
        <v>1</v>
      </c>
      <c r="AO71" s="33">
        <f t="shared" si="66"/>
        <v>3</v>
      </c>
      <c r="AP71" s="63">
        <f t="shared" si="67"/>
        <v>1</v>
      </c>
      <c r="AQ71" s="33">
        <f t="shared" si="68"/>
        <v>3</v>
      </c>
      <c r="AR71" s="33">
        <f t="shared" si="69"/>
        <v>1</v>
      </c>
      <c r="AS71" s="33">
        <f t="shared" si="70"/>
        <v>4</v>
      </c>
      <c r="AT71" s="64">
        <f t="shared" si="71"/>
        <v>5</v>
      </c>
      <c r="AU71" s="53">
        <f t="shared" si="72"/>
        <v>122.7329439078933</v>
      </c>
      <c r="AV71" s="63">
        <f t="shared" si="73"/>
        <v>0</v>
      </c>
      <c r="AW71" s="33">
        <f t="shared" si="74"/>
        <v>2</v>
      </c>
      <c r="AX71" s="33">
        <f t="shared" si="75"/>
        <v>0</v>
      </c>
      <c r="AY71" s="33">
        <f t="shared" si="76"/>
        <v>2</v>
      </c>
      <c r="AZ71" s="64">
        <f t="shared" si="77"/>
        <v>2</v>
      </c>
      <c r="BA71" s="53">
        <f t="shared" si="78"/>
        <v>0.68978724329520291</v>
      </c>
      <c r="BB71" s="53" t="s">
        <v>387</v>
      </c>
      <c r="BC71" s="53">
        <v>27493.5078125</v>
      </c>
      <c r="BD71" s="53">
        <v>0.68978724329520291</v>
      </c>
      <c r="BE71" s="53">
        <v>1</v>
      </c>
      <c r="BF71" s="53">
        <v>1</v>
      </c>
      <c r="BG71" s="53">
        <v>1</v>
      </c>
      <c r="BH71" s="53">
        <v>3</v>
      </c>
    </row>
    <row r="72" spans="1:60" x14ac:dyDescent="0.25">
      <c r="A72" s="53" t="s">
        <v>17</v>
      </c>
      <c r="B72" s="33">
        <v>83618865514</v>
      </c>
      <c r="C72" s="53">
        <f t="shared" si="41"/>
        <v>83.618865514000007</v>
      </c>
      <c r="D72" s="53">
        <f t="shared" si="42"/>
        <v>12.877305289156</v>
      </c>
      <c r="E72" s="53">
        <v>15.4</v>
      </c>
      <c r="F72" s="58">
        <v>11105791</v>
      </c>
      <c r="G72" s="57">
        <f t="shared" si="79"/>
        <v>11.105791</v>
      </c>
      <c r="H72" s="57">
        <f t="shared" si="37"/>
        <v>7.5293030018303071</v>
      </c>
      <c r="I72" s="82">
        <v>5.45</v>
      </c>
      <c r="J72" s="53">
        <v>5.45</v>
      </c>
      <c r="K72" s="53">
        <f t="shared" si="43"/>
        <v>1.6149030618312701</v>
      </c>
      <c r="L72" s="53">
        <f t="shared" si="44"/>
        <v>18.706045497254539</v>
      </c>
      <c r="M72" s="88">
        <v>16</v>
      </c>
      <c r="N72" s="53">
        <v>1</v>
      </c>
      <c r="O72" s="33">
        <f t="shared" si="45"/>
        <v>8.0000000000000018</v>
      </c>
      <c r="P72" s="53">
        <f t="shared" si="46"/>
        <v>0.60196483639780374</v>
      </c>
      <c r="Q72" s="53">
        <f t="shared" si="47"/>
        <v>3.2747273296728358E-3</v>
      </c>
      <c r="R72" s="53">
        <v>0.55100000000000005</v>
      </c>
      <c r="S72" s="53">
        <f t="shared" si="48"/>
        <v>6.6852956623832007</v>
      </c>
      <c r="T72" s="53">
        <f t="shared" si="49"/>
        <v>0.21250306962159102</v>
      </c>
      <c r="U72" s="53">
        <f t="shared" si="50"/>
        <v>0.21250306962159105</v>
      </c>
      <c r="V72" s="53">
        <f t="shared" si="51"/>
        <v>1.0000000000000002</v>
      </c>
      <c r="W72" s="53">
        <f t="shared" si="52"/>
        <v>3.1786637473238857E-2</v>
      </c>
      <c r="X72" s="53">
        <f t="shared" si="53"/>
        <v>6.4727925927616097</v>
      </c>
      <c r="Y72" s="53">
        <f t="shared" si="40"/>
        <v>1.546055367171405</v>
      </c>
      <c r="Z72" s="53">
        <f t="shared" si="54"/>
        <v>15.564753422475512</v>
      </c>
      <c r="AA72" s="53">
        <v>2.8724032394613901</v>
      </c>
      <c r="AB72" s="53">
        <f t="shared" si="55"/>
        <v>2.4018710018249991</v>
      </c>
      <c r="AC72">
        <v>-1.5900000000000001E-2</v>
      </c>
      <c r="AD72" s="33">
        <f t="shared" si="56"/>
        <v>2</v>
      </c>
      <c r="AE72" s="53">
        <f t="shared" si="57"/>
        <v>0.05</v>
      </c>
      <c r="AF72" s="53">
        <f t="shared" si="58"/>
        <v>3.2618341637589348</v>
      </c>
      <c r="AG72">
        <v>54.328740000000003</v>
      </c>
      <c r="AH72">
        <f t="shared" si="59"/>
        <v>1.7721134020597662</v>
      </c>
      <c r="AI72">
        <f t="shared" si="60"/>
        <v>0.88101925099050438</v>
      </c>
      <c r="AJ72">
        <f t="shared" si="61"/>
        <v>1</v>
      </c>
      <c r="AK72" s="33">
        <f t="shared" si="62"/>
        <v>2</v>
      </c>
      <c r="AL72" s="53">
        <f t="shared" si="63"/>
        <v>1.4897207616991686</v>
      </c>
      <c r="AM72" s="53">
        <f t="shared" si="64"/>
        <v>0.5034395719945739</v>
      </c>
      <c r="AN72" s="53">
        <f t="shared" si="65"/>
        <v>1</v>
      </c>
      <c r="AO72" s="33">
        <f t="shared" si="66"/>
        <v>3</v>
      </c>
      <c r="AP72" s="63">
        <f t="shared" si="67"/>
        <v>2</v>
      </c>
      <c r="AQ72" s="33">
        <f t="shared" si="68"/>
        <v>3</v>
      </c>
      <c r="AR72" s="33">
        <f t="shared" si="69"/>
        <v>2</v>
      </c>
      <c r="AS72" s="33">
        <f t="shared" si="70"/>
        <v>5</v>
      </c>
      <c r="AT72" s="64">
        <f t="shared" si="71"/>
        <v>7</v>
      </c>
      <c r="AU72" s="53">
        <f t="shared" si="72"/>
        <v>185.56475342247552</v>
      </c>
      <c r="AV72" s="63">
        <f t="shared" si="73"/>
        <v>1</v>
      </c>
      <c r="AW72" s="33">
        <f t="shared" si="74"/>
        <v>2</v>
      </c>
      <c r="AX72" s="33">
        <f t="shared" si="75"/>
        <v>1</v>
      </c>
      <c r="AY72" s="33">
        <f t="shared" si="76"/>
        <v>3</v>
      </c>
      <c r="AZ72" s="64">
        <f t="shared" si="77"/>
        <v>4</v>
      </c>
      <c r="BA72" s="53">
        <f t="shared" si="78"/>
        <v>0.45061825573968145</v>
      </c>
      <c r="BB72" s="53" t="s">
        <v>17</v>
      </c>
      <c r="BD72" s="53">
        <v>0.45061825573968145</v>
      </c>
      <c r="BE72" s="53">
        <v>1</v>
      </c>
      <c r="BF72" s="53">
        <v>1</v>
      </c>
      <c r="BG72" s="53">
        <v>1</v>
      </c>
      <c r="BH72" s="53">
        <v>3</v>
      </c>
    </row>
    <row r="73" spans="1:60" x14ac:dyDescent="0.25">
      <c r="A73" s="53" t="s">
        <v>107</v>
      </c>
      <c r="B73" s="33">
        <v>83612314035.548981</v>
      </c>
      <c r="C73" s="53">
        <f t="shared" si="41"/>
        <v>83.612314035548977</v>
      </c>
      <c r="D73" s="53">
        <f t="shared" si="42"/>
        <v>59.132671233417938</v>
      </c>
      <c r="E73">
        <v>70.722443117980006</v>
      </c>
      <c r="F73" s="58">
        <v>8170172</v>
      </c>
      <c r="G73" s="57">
        <f t="shared" si="79"/>
        <v>8.1701720000000009</v>
      </c>
      <c r="H73" s="57">
        <f t="shared" si="37"/>
        <v>10.233849915956355</v>
      </c>
      <c r="I73" s="82">
        <v>16.22</v>
      </c>
      <c r="J73" s="53">
        <v>16.22</v>
      </c>
      <c r="K73" s="53">
        <f t="shared" si="43"/>
        <v>1.5781073185157006</v>
      </c>
      <c r="L73" s="53">
        <f t="shared" si="44"/>
        <v>14.649225126065467</v>
      </c>
      <c r="M73" s="88">
        <v>9</v>
      </c>
      <c r="N73" s="53">
        <v>1</v>
      </c>
      <c r="O73" s="33">
        <f t="shared" si="45"/>
        <v>4.5000000000000009</v>
      </c>
      <c r="P73" s="53">
        <f t="shared" si="46"/>
        <v>0.62571938010085237</v>
      </c>
      <c r="Q73" s="53">
        <f t="shared" si="47"/>
        <v>4.2865633501420558E-2</v>
      </c>
      <c r="R73" s="53">
        <v>0.57799999999999996</v>
      </c>
      <c r="S73" s="53">
        <f t="shared" si="48"/>
        <v>5.1122349591573419</v>
      </c>
      <c r="T73" s="53">
        <f t="shared" si="49"/>
        <v>8.7943443317137493E-2</v>
      </c>
      <c r="U73" s="53">
        <f t="shared" si="50"/>
        <v>8.7943443317137507E-2</v>
      </c>
      <c r="V73" s="53">
        <f t="shared" si="51"/>
        <v>1.0000000000000002</v>
      </c>
      <c r="W73" s="53">
        <f t="shared" si="52"/>
        <v>1.7202543314173761E-2</v>
      </c>
      <c r="X73" s="53">
        <f t="shared" si="53"/>
        <v>5.0242915158402042</v>
      </c>
      <c r="Y73" s="53">
        <f t="shared" si="40"/>
        <v>0.90088095000951007</v>
      </c>
      <c r="Z73" s="53">
        <f t="shared" si="54"/>
        <v>12.327325806827439</v>
      </c>
      <c r="AA73" s="53">
        <v>2.6711704653622999</v>
      </c>
      <c r="AB73" s="53">
        <f t="shared" si="55"/>
        <v>2.2334274379235612</v>
      </c>
      <c r="AC73">
        <v>-1.37E-2</v>
      </c>
      <c r="AD73" s="33">
        <f t="shared" si="56"/>
        <v>1</v>
      </c>
      <c r="AE73" s="53">
        <f t="shared" si="57"/>
        <v>2.5000000000000001E-2</v>
      </c>
      <c r="AF73" s="53">
        <f t="shared" si="58"/>
        <v>2.5203032473149936</v>
      </c>
      <c r="AG73">
        <v>53.970860000000002</v>
      </c>
      <c r="AH73">
        <f t="shared" si="59"/>
        <v>1.360229337183829</v>
      </c>
      <c r="AI73">
        <f t="shared" si="60"/>
        <v>0.81468123096598866</v>
      </c>
      <c r="AJ73">
        <f t="shared" si="61"/>
        <v>1</v>
      </c>
      <c r="AK73" s="33">
        <f t="shared" si="62"/>
        <v>1</v>
      </c>
      <c r="AL73" s="53">
        <f t="shared" si="63"/>
        <v>1.1600739101311646</v>
      </c>
      <c r="AM73" s="53">
        <f t="shared" si="64"/>
        <v>0.46553213198056492</v>
      </c>
      <c r="AN73" s="53">
        <f t="shared" si="65"/>
        <v>1</v>
      </c>
      <c r="AO73" s="33">
        <f t="shared" si="66"/>
        <v>3</v>
      </c>
      <c r="AP73" s="63">
        <f t="shared" si="67"/>
        <v>1</v>
      </c>
      <c r="AQ73" s="33">
        <f t="shared" si="68"/>
        <v>3</v>
      </c>
      <c r="AR73" s="33">
        <f t="shared" si="69"/>
        <v>1</v>
      </c>
      <c r="AS73" s="33">
        <f t="shared" si="70"/>
        <v>4</v>
      </c>
      <c r="AT73" s="64">
        <f t="shared" si="71"/>
        <v>5</v>
      </c>
      <c r="AU73" s="53">
        <f t="shared" si="72"/>
        <v>127.82732580682745</v>
      </c>
      <c r="AV73" s="63">
        <f t="shared" si="73"/>
        <v>0</v>
      </c>
      <c r="AW73" s="33">
        <f t="shared" si="74"/>
        <v>2</v>
      </c>
      <c r="AX73" s="33">
        <f t="shared" si="75"/>
        <v>0</v>
      </c>
      <c r="AY73" s="33">
        <f t="shared" si="76"/>
        <v>2</v>
      </c>
      <c r="AZ73" s="64">
        <f t="shared" si="77"/>
        <v>2</v>
      </c>
      <c r="BA73" s="53">
        <f t="shared" si="78"/>
        <v>0.65410360036713777</v>
      </c>
      <c r="BB73" s="53" t="s">
        <v>107</v>
      </c>
      <c r="BC73" s="53">
        <v>9976.31640625</v>
      </c>
      <c r="BD73" s="53">
        <v>0.65410360036713777</v>
      </c>
      <c r="BE73" s="53">
        <v>1</v>
      </c>
      <c r="BF73" s="53">
        <v>1</v>
      </c>
      <c r="BG73" s="53">
        <v>1</v>
      </c>
      <c r="BH73" s="53">
        <v>3</v>
      </c>
    </row>
    <row r="74" spans="1:60" x14ac:dyDescent="0.25">
      <c r="A74" s="53" t="s">
        <v>144</v>
      </c>
      <c r="B74" s="33">
        <v>81509092527.368851</v>
      </c>
      <c r="C74" s="53">
        <f t="shared" ref="C74:C105" si="80">B74/1000000000</f>
        <v>81.50909252736885</v>
      </c>
      <c r="D74" s="53">
        <f t="shared" ref="D74:D105" si="81">C74*(E74/100)</f>
        <v>27.355289985719473</v>
      </c>
      <c r="E74">
        <v>33.561028760729002</v>
      </c>
      <c r="F74" s="58">
        <v>4468302</v>
      </c>
      <c r="G74" s="57">
        <f t="shared" si="79"/>
        <v>4.4683020000000004</v>
      </c>
      <c r="H74" s="57">
        <f t="shared" si="37"/>
        <v>18.241625684067202</v>
      </c>
      <c r="I74" s="82">
        <v>16.059999999999999</v>
      </c>
      <c r="J74" s="53">
        <v>16.059999999999999</v>
      </c>
      <c r="K74" s="53">
        <f t="shared" ref="K74:K105" si="82">S74*((I74+L74)/100)</f>
        <v>0.5147374662601335</v>
      </c>
      <c r="L74" s="53">
        <f t="shared" ref="L74:L105" si="83">IF(H74&gt;$H$4,0,($H$4-H74)*$B$5)</f>
        <v>2.637561473899197</v>
      </c>
      <c r="M74" s="88">
        <v>3</v>
      </c>
      <c r="N74" s="53">
        <v>1</v>
      </c>
      <c r="O74" s="33">
        <f t="shared" ref="O74:O105" si="84">M74*N74*$B$1*V74</f>
        <v>1.5</v>
      </c>
      <c r="P74" s="53">
        <f t="shared" ref="P74:P105" si="85">0.6*(1+Q74)</f>
        <v>0.61611004917911927</v>
      </c>
      <c r="Q74" s="53">
        <f t="shared" ref="Q74:Q105" si="86">((R74/0.6)-1)+(0.1-0.002*H74)</f>
        <v>2.6850081965198863E-2</v>
      </c>
      <c r="R74" s="53">
        <v>0.57799999999999996</v>
      </c>
      <c r="S74" s="53">
        <f t="shared" ref="S74:S105" si="87">G74*P74</f>
        <v>2.7529657649671573</v>
      </c>
      <c r="T74" s="53">
        <f t="shared" ref="T74:T105" si="88">M74*($B$2/H74)</f>
        <v>1.6445902640247093E-2</v>
      </c>
      <c r="U74" s="53">
        <f t="shared" ref="U74:U105" si="89">W74*S74</f>
        <v>1.6445902640247093E-2</v>
      </c>
      <c r="V74" s="53">
        <f t="shared" ref="V74:V105" si="90">IF(T74=0,1,U74/T74)</f>
        <v>1</v>
      </c>
      <c r="W74" s="53">
        <f t="shared" ref="W74:W105" si="91">IF(T74/S74&lt;$B$3,T74/S74,$B$3)</f>
        <v>5.9738856361852694E-3</v>
      </c>
      <c r="X74" s="53">
        <f t="shared" ref="X74:X105" si="92">IF((S74-U74)&gt;0,S74-U74,0)</f>
        <v>2.7365198623269102</v>
      </c>
      <c r="Y74" s="53">
        <f t="shared" si="40"/>
        <v>0.28198013884346662</v>
      </c>
      <c r="Z74" s="53">
        <f t="shared" ref="Z74:Z105" si="93">Y74*H74*$H$6</f>
        <v>6.8777199370266819</v>
      </c>
      <c r="AA74" s="53">
        <v>3.0300557771282102</v>
      </c>
      <c r="AB74" s="53">
        <f t="shared" ref="AB74:AB105" si="94">(AA74/100)*C74</f>
        <v>2.4697709670103181</v>
      </c>
      <c r="AC74">
        <v>-1.6E-2</v>
      </c>
      <c r="AD74" s="33">
        <f t="shared" ref="AD74:AD105" si="95">ROUND((AB74/$L$4)*($BD$10/BD74),0)</f>
        <v>1</v>
      </c>
      <c r="AE74" s="53">
        <f t="shared" ref="AE74:AE105" si="96">AD74*$H$3</f>
        <v>2.5000000000000001E-2</v>
      </c>
      <c r="AF74" s="53">
        <f t="shared" ref="AF74:AF105" si="97">IF(((S74-U74-Y74-K74)-AE74)&gt;0,((S74-U74-Y74-K74)-AE74),0)</f>
        <v>1.9148022572233101</v>
      </c>
      <c r="AG74">
        <v>54.24239</v>
      </c>
      <c r="AH74">
        <f t="shared" ref="AH74:AH105" si="98">AF74*(AG74/100)</f>
        <v>1.0386345080918709</v>
      </c>
      <c r="AI74">
        <f t="shared" ref="AI74:AI105" si="99">(1+$B$7/H74)*$H$2</f>
        <v>0.73360918663355679</v>
      </c>
      <c r="AJ74">
        <f t="shared" ref="AJ74:AJ105" si="100">IF(AH74&lt;AI74,AH74/AI74,1)</f>
        <v>1</v>
      </c>
      <c r="AK74" s="33">
        <f t="shared" ref="AK74:AK105" si="101">IF(H74&gt;20,CEILING(AH74/AI74,1),FLOOR(AH74/AI74,1))</f>
        <v>1</v>
      </c>
      <c r="AL74" s="53">
        <f t="shared" ref="AL74:AL105" si="102">AF74-AH74</f>
        <v>0.87616774913143924</v>
      </c>
      <c r="AM74" s="53">
        <f t="shared" ref="AM74:AM105" si="103">(1+1/(H74/$B$6))*$H$1</f>
        <v>0.41920524950488952</v>
      </c>
      <c r="AN74" s="53">
        <f t="shared" ref="AN74:AN105" si="104">IF(AL74&lt;AM74,AL74/AM74,1)</f>
        <v>1</v>
      </c>
      <c r="AO74" s="33">
        <f t="shared" ref="AO74:AO105" si="105">IF(H74&lt;20,CEILING(AL74/AM74,1),ROUND(AL74/AM74,0))</f>
        <v>3</v>
      </c>
      <c r="AP74" s="63">
        <f t="shared" ref="AP74:AP105" si="106">AD74</f>
        <v>1</v>
      </c>
      <c r="AQ74" s="33">
        <f t="shared" ref="AQ74:AQ105" si="107">AO74</f>
        <v>3</v>
      </c>
      <c r="AR74" s="33">
        <f t="shared" ref="AR74:AR105" si="108">AK74</f>
        <v>1</v>
      </c>
      <c r="AS74" s="33">
        <f t="shared" ref="AS74:AS105" si="109">AQ74+AR74</f>
        <v>4</v>
      </c>
      <c r="AT74" s="64">
        <f t="shared" ref="AT74:AT105" si="110">AP74+AQ74+AR74</f>
        <v>5</v>
      </c>
      <c r="AU74" s="53">
        <f t="shared" ref="AU74:AU105" si="111">O74+Z74+AP74*$L$4*$B$4+AQ74*$L$2*AN74+AR74*$L$3*AJ74</f>
        <v>119.37771993702668</v>
      </c>
      <c r="AV74" s="63">
        <f t="shared" ref="AV74:AV105" si="112">AP74-BE74</f>
        <v>0</v>
      </c>
      <c r="AW74" s="33">
        <f t="shared" ref="AW74:AW105" si="113">AQ74-BF74</f>
        <v>2</v>
      </c>
      <c r="AX74" s="33">
        <f t="shared" ref="AX74:AX105" si="114">AR74-BG74</f>
        <v>0</v>
      </c>
      <c r="AY74" s="33">
        <f t="shared" ref="AY74:AY105" si="115">AS74-(BF74+BG74)</f>
        <v>2</v>
      </c>
      <c r="AZ74" s="64">
        <f t="shared" ref="AZ74:AZ105" si="116">AT74-BH74</f>
        <v>2</v>
      </c>
      <c r="BA74" s="53">
        <f t="shared" ref="BA74:BA105" si="117">C74/AU74</f>
        <v>0.68278312377188954</v>
      </c>
      <c r="BB74" s="53" t="s">
        <v>144</v>
      </c>
      <c r="BC74" s="53">
        <v>29859.90625</v>
      </c>
      <c r="BD74" s="53">
        <v>0.68278312377188954</v>
      </c>
      <c r="BE74" s="53">
        <v>1</v>
      </c>
      <c r="BF74" s="53">
        <v>1</v>
      </c>
      <c r="BG74" s="53">
        <v>1</v>
      </c>
      <c r="BH74" s="53">
        <v>3</v>
      </c>
    </row>
    <row r="75" spans="1:60" x14ac:dyDescent="0.25">
      <c r="A75" s="53" t="s">
        <v>84</v>
      </c>
      <c r="B75" s="33">
        <v>80367532170.351883</v>
      </c>
      <c r="C75" s="53">
        <f t="shared" si="80"/>
        <v>80.367532170351879</v>
      </c>
      <c r="D75" s="53">
        <f t="shared" si="81"/>
        <v>8.2469616006917867</v>
      </c>
      <c r="E75">
        <v>10.261558838476001</v>
      </c>
      <c r="F75" s="58">
        <v>9979610</v>
      </c>
      <c r="G75" s="57">
        <f t="shared" ref="G75:G106" si="118">F75/1000000</f>
        <v>9.9796099999999992</v>
      </c>
      <c r="H75" s="57">
        <f t="shared" ref="H75:H138" si="119">C75/G75</f>
        <v>8.0531736380832406</v>
      </c>
      <c r="I75" s="82">
        <v>12.254</v>
      </c>
      <c r="J75" s="53">
        <v>12.254</v>
      </c>
      <c r="K75" s="53">
        <f t="shared" si="82"/>
        <v>1.8740231917597288</v>
      </c>
      <c r="L75" s="53">
        <f t="shared" si="83"/>
        <v>17.920239542875137</v>
      </c>
      <c r="M75" s="88">
        <v>3</v>
      </c>
      <c r="N75" s="53">
        <v>1</v>
      </c>
      <c r="O75" s="33">
        <f t="shared" si="84"/>
        <v>1.5</v>
      </c>
      <c r="P75" s="53">
        <f t="shared" si="85"/>
        <v>0.6223361916343001</v>
      </c>
      <c r="Q75" s="53">
        <f t="shared" si="86"/>
        <v>3.7226986057166775E-2</v>
      </c>
      <c r="R75" s="53">
        <v>0.57199999999999995</v>
      </c>
      <c r="S75" s="53">
        <f t="shared" si="87"/>
        <v>6.2106724813955774</v>
      </c>
      <c r="T75" s="53">
        <f t="shared" si="88"/>
        <v>3.7252394333248715E-2</v>
      </c>
      <c r="U75" s="53">
        <f t="shared" si="89"/>
        <v>3.7252394333248715E-2</v>
      </c>
      <c r="V75" s="53">
        <f t="shared" si="90"/>
        <v>1</v>
      </c>
      <c r="W75" s="53">
        <f t="shared" si="91"/>
        <v>5.9981257174388731E-3</v>
      </c>
      <c r="X75" s="53">
        <f t="shared" si="92"/>
        <v>6.173420087062329</v>
      </c>
      <c r="Y75" s="53">
        <f t="shared" si="40"/>
        <v>1.3855286167393084</v>
      </c>
      <c r="Z75" s="53">
        <f t="shared" si="93"/>
        <v>14.919181270431892</v>
      </c>
      <c r="AA75" s="53">
        <v>1.3469841507576499</v>
      </c>
      <c r="AB75" s="53">
        <f t="shared" si="94"/>
        <v>1.0825379206896952</v>
      </c>
      <c r="AC75">
        <v>0.12720000000000001</v>
      </c>
      <c r="AD75" s="33">
        <f t="shared" si="95"/>
        <v>1</v>
      </c>
      <c r="AE75" s="53">
        <f t="shared" si="96"/>
        <v>2.5000000000000001E-2</v>
      </c>
      <c r="AF75" s="53">
        <f t="shared" si="97"/>
        <v>2.888868278563292</v>
      </c>
      <c r="AG75">
        <v>47.198169999999998</v>
      </c>
      <c r="AH75">
        <f t="shared" si="98"/>
        <v>1.3634929611923761</v>
      </c>
      <c r="AI75">
        <f t="shared" si="99"/>
        <v>0.86469008429946681</v>
      </c>
      <c r="AJ75">
        <f t="shared" si="100"/>
        <v>1</v>
      </c>
      <c r="AK75" s="33">
        <f t="shared" si="101"/>
        <v>1</v>
      </c>
      <c r="AL75" s="53">
        <f t="shared" si="102"/>
        <v>1.5253753173709159</v>
      </c>
      <c r="AM75" s="53">
        <f t="shared" si="103"/>
        <v>0.49410861959969538</v>
      </c>
      <c r="AN75" s="53">
        <f t="shared" si="104"/>
        <v>1</v>
      </c>
      <c r="AO75" s="33">
        <f t="shared" si="105"/>
        <v>4</v>
      </c>
      <c r="AP75" s="63">
        <f t="shared" si="106"/>
        <v>1</v>
      </c>
      <c r="AQ75" s="33">
        <f t="shared" si="107"/>
        <v>4</v>
      </c>
      <c r="AR75" s="33">
        <f t="shared" si="108"/>
        <v>1</v>
      </c>
      <c r="AS75" s="33">
        <f t="shared" si="109"/>
        <v>5</v>
      </c>
      <c r="AT75" s="64">
        <f t="shared" si="110"/>
        <v>6</v>
      </c>
      <c r="AU75" s="53">
        <f t="shared" si="111"/>
        <v>147.41918127043189</v>
      </c>
      <c r="AV75" s="63">
        <f t="shared" si="112"/>
        <v>1</v>
      </c>
      <c r="AW75" s="33">
        <f t="shared" si="113"/>
        <v>2</v>
      </c>
      <c r="AX75" s="33">
        <f t="shared" si="114"/>
        <v>0</v>
      </c>
      <c r="AY75" s="33">
        <f t="shared" si="115"/>
        <v>2</v>
      </c>
      <c r="AZ75" s="64">
        <f t="shared" si="116"/>
        <v>3</v>
      </c>
      <c r="BA75" s="53">
        <f t="shared" si="117"/>
        <v>0.54516333273430906</v>
      </c>
      <c r="BB75" s="53" t="s">
        <v>84</v>
      </c>
      <c r="BC75" s="53">
        <v>6465.2978515625</v>
      </c>
      <c r="BD75" s="53">
        <v>0.54516333273430906</v>
      </c>
      <c r="BE75" s="53">
        <v>0</v>
      </c>
      <c r="BF75" s="53">
        <v>2</v>
      </c>
      <c r="BG75" s="53">
        <v>1</v>
      </c>
      <c r="BH75" s="53">
        <v>3</v>
      </c>
    </row>
    <row r="76" spans="1:60" x14ac:dyDescent="0.25">
      <c r="A76" s="53" t="s">
        <v>159</v>
      </c>
      <c r="B76" s="33">
        <v>78970796249.179993</v>
      </c>
      <c r="C76" s="53">
        <f t="shared" si="80"/>
        <v>78.970796249179998</v>
      </c>
      <c r="D76" s="53">
        <f t="shared" si="81"/>
        <v>9.2185555118771845</v>
      </c>
      <c r="E76">
        <v>11.673372879246999</v>
      </c>
      <c r="F76" s="58">
        <v>8540791</v>
      </c>
      <c r="G76" s="57">
        <f t="shared" si="118"/>
        <v>8.5407910000000005</v>
      </c>
      <c r="H76" s="57">
        <f t="shared" si="119"/>
        <v>9.2463094166781499</v>
      </c>
      <c r="I76" s="82">
        <v>6.43</v>
      </c>
      <c r="J76" s="53">
        <v>6.43</v>
      </c>
      <c r="K76" s="53">
        <f t="shared" si="82"/>
        <v>1.2079496810224806</v>
      </c>
      <c r="L76" s="53">
        <f t="shared" si="83"/>
        <v>16.130535874982776</v>
      </c>
      <c r="M76" s="88">
        <v>3</v>
      </c>
      <c r="N76" s="53">
        <v>1</v>
      </c>
      <c r="O76" s="33">
        <f t="shared" si="84"/>
        <v>1.5</v>
      </c>
      <c r="P76" s="53">
        <f t="shared" si="85"/>
        <v>0.62690442869998619</v>
      </c>
      <c r="Q76" s="53">
        <f t="shared" si="86"/>
        <v>4.4840714499976966E-2</v>
      </c>
      <c r="R76" s="53">
        <v>0.57799999999999996</v>
      </c>
      <c r="S76" s="53">
        <f t="shared" si="87"/>
        <v>5.3542597025009844</v>
      </c>
      <c r="T76" s="53">
        <f t="shared" si="88"/>
        <v>3.244537755343458E-2</v>
      </c>
      <c r="U76" s="53">
        <f t="shared" si="89"/>
        <v>3.244537755343458E-2</v>
      </c>
      <c r="V76" s="53">
        <f t="shared" si="90"/>
        <v>1</v>
      </c>
      <c r="W76" s="53">
        <f t="shared" si="91"/>
        <v>6.0597317568065077E-3</v>
      </c>
      <c r="X76" s="53">
        <f t="shared" si="92"/>
        <v>5.3218143249475496</v>
      </c>
      <c r="Y76" s="53">
        <f t="shared" ref="Y76:Y139" si="120">IF(H76&lt;1.3,0.9-H76*0.02,(1.076*0.9)/MAX(H76,1.076)*(2-1.076/MAX(H76,1.076)))*X76</f>
        <v>1.0498844449908316</v>
      </c>
      <c r="Z76" s="53">
        <f t="shared" si="93"/>
        <v>12.979930024492992</v>
      </c>
      <c r="AA76" s="53">
        <v>1.0300964715532299</v>
      </c>
      <c r="AB76" s="53">
        <f t="shared" si="94"/>
        <v>0.81347538572029365</v>
      </c>
      <c r="AC76">
        <v>-2.3999999999999998E-3</v>
      </c>
      <c r="AD76" s="33">
        <f t="shared" si="95"/>
        <v>1</v>
      </c>
      <c r="AE76" s="53">
        <f t="shared" si="96"/>
        <v>2.5000000000000001E-2</v>
      </c>
      <c r="AF76" s="53">
        <f t="shared" si="97"/>
        <v>3.038980198934238</v>
      </c>
      <c r="AG76">
        <v>59.755139999999997</v>
      </c>
      <c r="AH76">
        <f t="shared" si="98"/>
        <v>1.8159468724454322</v>
      </c>
      <c r="AI76">
        <f t="shared" si="99"/>
        <v>0.83440587858663784</v>
      </c>
      <c r="AJ76">
        <f t="shared" si="100"/>
        <v>1</v>
      </c>
      <c r="AK76" s="33">
        <f t="shared" si="101"/>
        <v>2</v>
      </c>
      <c r="AL76" s="53">
        <f t="shared" si="102"/>
        <v>1.2230333264888058</v>
      </c>
      <c r="AM76" s="53">
        <f t="shared" si="103"/>
        <v>0.47680335919236444</v>
      </c>
      <c r="AN76" s="53">
        <f t="shared" si="104"/>
        <v>1</v>
      </c>
      <c r="AO76" s="33">
        <f t="shared" si="105"/>
        <v>3</v>
      </c>
      <c r="AP76" s="63">
        <f t="shared" si="106"/>
        <v>1</v>
      </c>
      <c r="AQ76" s="33">
        <f t="shared" si="107"/>
        <v>3</v>
      </c>
      <c r="AR76" s="33">
        <f t="shared" si="108"/>
        <v>2</v>
      </c>
      <c r="AS76" s="33">
        <f t="shared" si="109"/>
        <v>5</v>
      </c>
      <c r="AT76" s="64">
        <f t="shared" si="110"/>
        <v>6</v>
      </c>
      <c r="AU76" s="53">
        <f t="shared" si="111"/>
        <v>175.479930024493</v>
      </c>
      <c r="AV76" s="63">
        <f t="shared" si="112"/>
        <v>1</v>
      </c>
      <c r="AW76" s="33">
        <f t="shared" si="113"/>
        <v>1</v>
      </c>
      <c r="AX76" s="33">
        <f t="shared" si="114"/>
        <v>1</v>
      </c>
      <c r="AY76" s="33">
        <f t="shared" si="115"/>
        <v>2</v>
      </c>
      <c r="AZ76" s="64">
        <f t="shared" si="116"/>
        <v>3</v>
      </c>
      <c r="BA76" s="53">
        <f t="shared" si="117"/>
        <v>0.45002751162573107</v>
      </c>
      <c r="BB76" s="53" t="s">
        <v>159</v>
      </c>
      <c r="BC76" s="53">
        <v>11860.20703125</v>
      </c>
      <c r="BD76" s="53">
        <v>0.45002751162573107</v>
      </c>
      <c r="BE76" s="53">
        <v>0</v>
      </c>
      <c r="BF76" s="53">
        <v>2</v>
      </c>
      <c r="BG76" s="53">
        <v>1</v>
      </c>
      <c r="BH76" s="53">
        <v>3</v>
      </c>
    </row>
    <row r="77" spans="1:60" x14ac:dyDescent="0.25">
      <c r="A77" s="83" t="s">
        <v>410</v>
      </c>
      <c r="B77" s="33">
        <f>78392342871.5178</f>
        <v>78392342871.517807</v>
      </c>
      <c r="C77" s="53">
        <f t="shared" si="80"/>
        <v>78.392342871517812</v>
      </c>
      <c r="D77" s="53">
        <f t="shared" si="81"/>
        <v>112.29579283699424</v>
      </c>
      <c r="E77">
        <v>143.24842034769</v>
      </c>
      <c r="F77" s="58">
        <v>26298773</v>
      </c>
      <c r="G77" s="57">
        <f t="shared" si="118"/>
        <v>26.298773000000001</v>
      </c>
      <c r="H77" s="57">
        <f t="shared" si="119"/>
        <v>2.9808365155103553</v>
      </c>
      <c r="I77" s="82">
        <v>1</v>
      </c>
      <c r="J77" s="53">
        <v>15.282</v>
      </c>
      <c r="K77" s="53">
        <f t="shared" si="82"/>
        <v>4.2168987621505751</v>
      </c>
      <c r="L77" s="53">
        <f t="shared" si="83"/>
        <v>25.528745226734468</v>
      </c>
      <c r="M77" s="88">
        <v>2</v>
      </c>
      <c r="N77" s="53">
        <v>1</v>
      </c>
      <c r="O77" s="33">
        <f t="shared" si="84"/>
        <v>1</v>
      </c>
      <c r="P77" s="53">
        <f t="shared" si="85"/>
        <v>0.60442299618138773</v>
      </c>
      <c r="Q77" s="53">
        <f t="shared" si="86"/>
        <v>7.3716603023127325E-3</v>
      </c>
      <c r="R77" s="53">
        <v>0.54800000000000004</v>
      </c>
      <c r="S77" s="53">
        <f t="shared" si="87"/>
        <v>15.895583172554183</v>
      </c>
      <c r="T77" s="53">
        <f t="shared" si="88"/>
        <v>6.7095259655914938E-2</v>
      </c>
      <c r="U77" s="53">
        <f t="shared" si="89"/>
        <v>6.7095259655914938E-2</v>
      </c>
      <c r="V77" s="53">
        <f t="shared" si="90"/>
        <v>1</v>
      </c>
      <c r="W77" s="53">
        <f t="shared" si="91"/>
        <v>4.2210001940516245E-3</v>
      </c>
      <c r="X77" s="53">
        <f t="shared" si="92"/>
        <v>15.828487912898268</v>
      </c>
      <c r="Y77" s="53">
        <f t="shared" si="120"/>
        <v>8.4283447805220604</v>
      </c>
      <c r="Z77" s="53">
        <f t="shared" si="93"/>
        <v>33.592542725888755</v>
      </c>
      <c r="AA77" s="53">
        <v>4.79142088157686</v>
      </c>
      <c r="AB77" s="53">
        <f t="shared" si="94"/>
        <v>3.7561070859032335</v>
      </c>
      <c r="AC77">
        <v>-1.8100000000000002E-2</v>
      </c>
      <c r="AD77" s="33">
        <f t="shared" si="95"/>
        <v>2</v>
      </c>
      <c r="AE77" s="53">
        <f t="shared" si="96"/>
        <v>0.05</v>
      </c>
      <c r="AF77" s="53">
        <f t="shared" si="97"/>
        <v>3.1332443702256327</v>
      </c>
      <c r="AG77">
        <v>34.025219999999997</v>
      </c>
      <c r="AH77">
        <f t="shared" si="98"/>
        <v>1.0660932901068858</v>
      </c>
      <c r="AI77">
        <f t="shared" si="99"/>
        <v>1.2640502037483963</v>
      </c>
      <c r="AJ77">
        <f t="shared" si="100"/>
        <v>0.84339473776081686</v>
      </c>
      <c r="AK77" s="33">
        <f t="shared" si="101"/>
        <v>0</v>
      </c>
      <c r="AL77" s="53">
        <f t="shared" si="102"/>
        <v>2.0671510801187472</v>
      </c>
      <c r="AM77" s="53">
        <f t="shared" si="103"/>
        <v>0.72231440214194065</v>
      </c>
      <c r="AN77" s="53">
        <f t="shared" si="104"/>
        <v>1</v>
      </c>
      <c r="AO77" s="33">
        <f t="shared" si="105"/>
        <v>3</v>
      </c>
      <c r="AP77" s="63">
        <f t="shared" si="106"/>
        <v>2</v>
      </c>
      <c r="AQ77" s="33">
        <f t="shared" si="107"/>
        <v>3</v>
      </c>
      <c r="AR77" s="33">
        <f t="shared" si="108"/>
        <v>0</v>
      </c>
      <c r="AS77" s="33">
        <f t="shared" si="109"/>
        <v>3</v>
      </c>
      <c r="AT77" s="64">
        <f t="shared" si="110"/>
        <v>5</v>
      </c>
      <c r="AU77" s="53">
        <f t="shared" si="111"/>
        <v>96.592542725888762</v>
      </c>
      <c r="AV77" s="63">
        <f t="shared" si="112"/>
        <v>2</v>
      </c>
      <c r="AW77" s="33">
        <f t="shared" si="113"/>
        <v>2</v>
      </c>
      <c r="AX77" s="33">
        <f t="shared" si="114"/>
        <v>-1</v>
      </c>
      <c r="AY77" s="33">
        <f t="shared" si="115"/>
        <v>1</v>
      </c>
      <c r="AZ77" s="64">
        <f t="shared" si="116"/>
        <v>3</v>
      </c>
      <c r="BA77" s="53">
        <f t="shared" si="117"/>
        <v>0.81157758828215498</v>
      </c>
      <c r="BB77" s="53" t="s">
        <v>410</v>
      </c>
      <c r="BC77" s="53">
        <v>5305.0498046875</v>
      </c>
      <c r="BD77" s="53">
        <v>0.80443534304713704</v>
      </c>
      <c r="BE77" s="53">
        <v>0</v>
      </c>
      <c r="BF77" s="53">
        <v>1</v>
      </c>
      <c r="BG77" s="53">
        <v>1</v>
      </c>
      <c r="BH77" s="53">
        <v>2</v>
      </c>
    </row>
    <row r="78" spans="1:60" x14ac:dyDescent="0.25">
      <c r="A78" s="83" t="s">
        <v>61</v>
      </c>
      <c r="B78" s="33">
        <v>77517262957.101974</v>
      </c>
      <c r="C78" s="53">
        <f t="shared" si="80"/>
        <v>77.517262957101977</v>
      </c>
      <c r="D78" s="53">
        <f t="shared" si="81"/>
        <v>103.80657576389031</v>
      </c>
      <c r="E78">
        <v>133.91413964310999</v>
      </c>
      <c r="F78" s="58">
        <v>16394062</v>
      </c>
      <c r="G78" s="57">
        <f t="shared" si="118"/>
        <v>16.394062000000002</v>
      </c>
      <c r="H78" s="57">
        <f t="shared" si="119"/>
        <v>4.7283743929419062</v>
      </c>
      <c r="I78" s="82">
        <v>4.1630000000000003</v>
      </c>
      <c r="J78" s="53">
        <v>4.1630000000000003</v>
      </c>
      <c r="K78" s="53">
        <f t="shared" si="82"/>
        <v>2.2603602796906372</v>
      </c>
      <c r="L78" s="53">
        <f t="shared" si="83"/>
        <v>22.90743841058714</v>
      </c>
      <c r="M78" s="88">
        <v>95.72</v>
      </c>
      <c r="N78" s="53">
        <v>1</v>
      </c>
      <c r="O78" s="33">
        <f t="shared" si="84"/>
        <v>47.86</v>
      </c>
      <c r="P78" s="53">
        <f t="shared" si="85"/>
        <v>0.50932595072846976</v>
      </c>
      <c r="Q78" s="53">
        <f t="shared" si="86"/>
        <v>-0.1511234154525504</v>
      </c>
      <c r="R78" s="53">
        <v>0.45500000000000002</v>
      </c>
      <c r="S78" s="53">
        <f t="shared" si="87"/>
        <v>8.3499212144514789</v>
      </c>
      <c r="T78" s="53">
        <f t="shared" si="88"/>
        <v>2.0243743842044792</v>
      </c>
      <c r="U78" s="53">
        <f t="shared" si="89"/>
        <v>2.0243743842044792</v>
      </c>
      <c r="V78" s="53">
        <f t="shared" si="90"/>
        <v>1</v>
      </c>
      <c r="W78" s="53">
        <f t="shared" si="91"/>
        <v>0.24244233355170214</v>
      </c>
      <c r="X78" s="53">
        <f t="shared" si="92"/>
        <v>6.3255468302469993</v>
      </c>
      <c r="Y78" s="53">
        <f t="shared" si="120"/>
        <v>2.2962119115584838</v>
      </c>
      <c r="Z78" s="53">
        <f t="shared" si="93"/>
        <v>14.517313303042581</v>
      </c>
      <c r="AA78" s="53">
        <v>6.39260315427404</v>
      </c>
      <c r="AB78" s="53">
        <f t="shared" si="94"/>
        <v>4.9553709969026034</v>
      </c>
      <c r="AC78">
        <v>-9.3899999999999997E-2</v>
      </c>
      <c r="AD78" s="33">
        <f t="shared" si="95"/>
        <v>2</v>
      </c>
      <c r="AE78" s="53">
        <f t="shared" si="96"/>
        <v>0.05</v>
      </c>
      <c r="AF78" s="53">
        <f t="shared" si="97"/>
        <v>1.7189746389978786</v>
      </c>
      <c r="AG78">
        <v>53.0197</v>
      </c>
      <c r="AH78">
        <f t="shared" si="98"/>
        <v>0.91139519667275826</v>
      </c>
      <c r="AI78">
        <f t="shared" si="99"/>
        <v>1.0297145409680803</v>
      </c>
      <c r="AJ78">
        <f t="shared" si="100"/>
        <v>0.88509500488933091</v>
      </c>
      <c r="AK78" s="33">
        <f t="shared" si="101"/>
        <v>0</v>
      </c>
      <c r="AL78" s="53">
        <f t="shared" si="102"/>
        <v>0.80757944232512036</v>
      </c>
      <c r="AM78" s="53">
        <f t="shared" si="103"/>
        <v>0.58840830912461739</v>
      </c>
      <c r="AN78" s="53">
        <f t="shared" si="104"/>
        <v>1</v>
      </c>
      <c r="AO78" s="33">
        <f t="shared" si="105"/>
        <v>2</v>
      </c>
      <c r="AP78" s="63">
        <f t="shared" si="106"/>
        <v>2</v>
      </c>
      <c r="AQ78" s="33">
        <f t="shared" si="107"/>
        <v>2</v>
      </c>
      <c r="AR78" s="33">
        <f t="shared" si="108"/>
        <v>0</v>
      </c>
      <c r="AS78" s="33">
        <f t="shared" si="109"/>
        <v>2</v>
      </c>
      <c r="AT78" s="64">
        <f t="shared" si="110"/>
        <v>4</v>
      </c>
      <c r="AU78" s="53">
        <f t="shared" si="111"/>
        <v>104.37731330304258</v>
      </c>
      <c r="AV78" s="63">
        <f t="shared" si="112"/>
        <v>0</v>
      </c>
      <c r="AW78" s="33">
        <f t="shared" si="113"/>
        <v>0</v>
      </c>
      <c r="AX78" s="33">
        <f t="shared" si="114"/>
        <v>0</v>
      </c>
      <c r="AY78" s="33">
        <f t="shared" si="115"/>
        <v>0</v>
      </c>
      <c r="AZ78" s="64">
        <f t="shared" si="116"/>
        <v>0</v>
      </c>
      <c r="BA78" s="53">
        <f t="shared" si="117"/>
        <v>0.74266390371673185</v>
      </c>
      <c r="BB78" s="53" t="s">
        <v>61</v>
      </c>
      <c r="BC78" s="53">
        <v>6950.8388671875</v>
      </c>
      <c r="BD78" s="53">
        <v>0.77877341303478087</v>
      </c>
      <c r="BE78" s="53">
        <v>2</v>
      </c>
      <c r="BF78" s="53">
        <v>2</v>
      </c>
      <c r="BG78" s="53">
        <v>0</v>
      </c>
      <c r="BH78" s="53">
        <v>4</v>
      </c>
    </row>
    <row r="79" spans="1:60" x14ac:dyDescent="0.25">
      <c r="A79" s="53" t="s">
        <v>338</v>
      </c>
      <c r="B79" s="33">
        <v>76760622472.245621</v>
      </c>
      <c r="C79" s="53">
        <f t="shared" si="80"/>
        <v>76.760622472245615</v>
      </c>
      <c r="D79" s="53">
        <f t="shared" si="81"/>
        <v>16.686823281761068</v>
      </c>
      <c r="E79">
        <v>21.738780567854999</v>
      </c>
      <c r="F79" s="58">
        <v>2344253</v>
      </c>
      <c r="G79" s="57">
        <f t="shared" si="118"/>
        <v>2.3442530000000001</v>
      </c>
      <c r="H79" s="57">
        <f t="shared" si="119"/>
        <v>32.74417158568022</v>
      </c>
      <c r="I79" s="82">
        <v>0</v>
      </c>
      <c r="J79" s="53">
        <v>4.0659999999999998</v>
      </c>
      <c r="K79" s="53">
        <f t="shared" si="82"/>
        <v>0</v>
      </c>
      <c r="L79" s="53">
        <f t="shared" si="83"/>
        <v>0</v>
      </c>
      <c r="M79" s="88">
        <v>34</v>
      </c>
      <c r="N79" s="53">
        <v>1</v>
      </c>
      <c r="O79" s="33">
        <f t="shared" si="84"/>
        <v>17.000000000000004</v>
      </c>
      <c r="P79" s="53">
        <f t="shared" si="85"/>
        <v>0.54470699409718371</v>
      </c>
      <c r="Q79" s="53">
        <f t="shared" si="86"/>
        <v>-9.2155009838027033E-2</v>
      </c>
      <c r="R79" s="53">
        <v>0.52400000000000002</v>
      </c>
      <c r="S79" s="53">
        <f t="shared" si="87"/>
        <v>1.2769310050333054</v>
      </c>
      <c r="T79" s="53">
        <f t="shared" si="88"/>
        <v>0.10383527312955135</v>
      </c>
      <c r="U79" s="53">
        <f t="shared" si="89"/>
        <v>0.10383527312955136</v>
      </c>
      <c r="V79" s="53">
        <f t="shared" si="90"/>
        <v>1.0000000000000002</v>
      </c>
      <c r="W79" s="53">
        <f t="shared" si="91"/>
        <v>8.1316275288376358E-2</v>
      </c>
      <c r="X79" s="53">
        <f t="shared" si="92"/>
        <v>1.173095731903754</v>
      </c>
      <c r="Y79" s="53">
        <f t="shared" si="120"/>
        <v>6.8247904096876866E-2</v>
      </c>
      <c r="Z79" s="53">
        <f t="shared" si="93"/>
        <v>2.9880355039704072</v>
      </c>
      <c r="AA79" s="53">
        <v>8.0852670608468813</v>
      </c>
      <c r="AB79" s="53">
        <f t="shared" si="94"/>
        <v>6.2063013244495044</v>
      </c>
      <c r="AC79">
        <v>-0.1062</v>
      </c>
      <c r="AD79" s="33">
        <f t="shared" si="95"/>
        <v>3</v>
      </c>
      <c r="AE79" s="53">
        <f t="shared" si="96"/>
        <v>7.5000000000000011E-2</v>
      </c>
      <c r="AF79" s="53">
        <f t="shared" si="97"/>
        <v>1.0298478278068772</v>
      </c>
      <c r="AG79">
        <v>82.419690000000003</v>
      </c>
      <c r="AH79">
        <f t="shared" si="98"/>
        <v>0.84879738715016206</v>
      </c>
      <c r="AI79">
        <f t="shared" si="99"/>
        <v>0.68772019594554468</v>
      </c>
      <c r="AJ79">
        <f t="shared" si="100"/>
        <v>1</v>
      </c>
      <c r="AK79" s="33">
        <f t="shared" si="101"/>
        <v>2</v>
      </c>
      <c r="AL79" s="53">
        <f t="shared" si="102"/>
        <v>0.18105044065671516</v>
      </c>
      <c r="AM79" s="53">
        <f t="shared" si="103"/>
        <v>0.3929829691117398</v>
      </c>
      <c r="AN79" s="53">
        <f t="shared" si="104"/>
        <v>0.46070810922403033</v>
      </c>
      <c r="AO79" s="33">
        <f t="shared" si="105"/>
        <v>0</v>
      </c>
      <c r="AP79" s="63">
        <f t="shared" si="106"/>
        <v>3</v>
      </c>
      <c r="AQ79" s="33">
        <f t="shared" si="107"/>
        <v>0</v>
      </c>
      <c r="AR79" s="33">
        <f t="shared" si="108"/>
        <v>2</v>
      </c>
      <c r="AS79" s="33">
        <f t="shared" si="109"/>
        <v>2</v>
      </c>
      <c r="AT79" s="64">
        <f t="shared" si="110"/>
        <v>5</v>
      </c>
      <c r="AU79" s="53">
        <f t="shared" si="111"/>
        <v>122.98803550397041</v>
      </c>
      <c r="AV79" s="63">
        <f t="shared" si="112"/>
        <v>0</v>
      </c>
      <c r="AW79" s="33">
        <f t="shared" si="113"/>
        <v>-1</v>
      </c>
      <c r="AX79" s="33">
        <f t="shared" si="114"/>
        <v>2</v>
      </c>
      <c r="AY79" s="33">
        <f t="shared" si="115"/>
        <v>1</v>
      </c>
      <c r="AZ79" s="64">
        <f t="shared" si="116"/>
        <v>1</v>
      </c>
      <c r="BA79" s="53">
        <f t="shared" si="117"/>
        <v>0.62413081205584064</v>
      </c>
      <c r="BB79" s="53" t="s">
        <v>338</v>
      </c>
      <c r="BC79" s="53">
        <v>56770.81640625</v>
      </c>
      <c r="BD79" s="53">
        <v>0.62413081205584064</v>
      </c>
      <c r="BE79" s="53">
        <v>3</v>
      </c>
      <c r="BF79" s="53">
        <v>1</v>
      </c>
      <c r="BG79" s="53">
        <v>0</v>
      </c>
      <c r="BH79" s="53">
        <v>4</v>
      </c>
    </row>
    <row r="80" spans="1:60" x14ac:dyDescent="0.25">
      <c r="A80" s="83" t="s">
        <v>206</v>
      </c>
      <c r="B80" s="33">
        <v>75322007222.459579</v>
      </c>
      <c r="C80" s="53">
        <f t="shared" si="80"/>
        <v>75.322007222459575</v>
      </c>
      <c r="D80" s="53">
        <f t="shared" si="81"/>
        <v>15.55107863327737</v>
      </c>
      <c r="E80">
        <v>20.646128809802001</v>
      </c>
      <c r="F80" s="58">
        <v>11589761</v>
      </c>
      <c r="G80" s="57">
        <f t="shared" si="118"/>
        <v>11.589760999999999</v>
      </c>
      <c r="H80" s="57">
        <f t="shared" si="119"/>
        <v>6.4990129841728042</v>
      </c>
      <c r="I80" s="82">
        <v>2.75</v>
      </c>
      <c r="J80" s="53">
        <v>2.75</v>
      </c>
      <c r="K80" s="53">
        <f t="shared" si="82"/>
        <v>1.6560084412679559</v>
      </c>
      <c r="L80" s="53">
        <f t="shared" si="83"/>
        <v>20.251480523740796</v>
      </c>
      <c r="M80" s="88">
        <v>32</v>
      </c>
      <c r="N80" s="53">
        <v>1.01</v>
      </c>
      <c r="O80" s="33">
        <f t="shared" si="84"/>
        <v>16.16</v>
      </c>
      <c r="P80" s="53">
        <f t="shared" si="85"/>
        <v>0.62120118441899252</v>
      </c>
      <c r="Q80" s="53">
        <f t="shared" si="86"/>
        <v>3.5335307364987648E-2</v>
      </c>
      <c r="R80" s="53">
        <v>0.56899999999999995</v>
      </c>
      <c r="S80" s="53">
        <f t="shared" si="87"/>
        <v>7.1995732603330467</v>
      </c>
      <c r="T80" s="53">
        <f t="shared" si="88"/>
        <v>0.49238245988937607</v>
      </c>
      <c r="U80" s="53">
        <f t="shared" si="89"/>
        <v>0.49238245988937607</v>
      </c>
      <c r="V80" s="53">
        <f t="shared" si="90"/>
        <v>1</v>
      </c>
      <c r="W80" s="53">
        <f t="shared" si="91"/>
        <v>6.8390506226559164E-2</v>
      </c>
      <c r="X80" s="53">
        <f t="shared" si="92"/>
        <v>6.7071908004436702</v>
      </c>
      <c r="Y80" s="53">
        <f t="shared" si="120"/>
        <v>1.833372428846427</v>
      </c>
      <c r="Z80" s="53">
        <f t="shared" si="93"/>
        <v>15.93164160118579</v>
      </c>
      <c r="AA80" s="53">
        <v>0.91840163471874903</v>
      </c>
      <c r="AB80" s="53">
        <f t="shared" si="94"/>
        <v>0.69175854563404293</v>
      </c>
      <c r="AC80">
        <v>-2.3999999999999998E-3</v>
      </c>
      <c r="AD80" s="33">
        <f t="shared" si="95"/>
        <v>1</v>
      </c>
      <c r="AE80" s="53">
        <f t="shared" si="96"/>
        <v>2.5000000000000001E-2</v>
      </c>
      <c r="AF80" s="53">
        <f t="shared" si="97"/>
        <v>3.1928099303292878</v>
      </c>
      <c r="AG80">
        <v>37.737560000000002</v>
      </c>
      <c r="AH80">
        <f t="shared" si="98"/>
        <v>1.2048885631439734</v>
      </c>
      <c r="AI80">
        <f t="shared" si="99"/>
        <v>0.9208133903721627</v>
      </c>
      <c r="AJ80">
        <f t="shared" si="100"/>
        <v>1</v>
      </c>
      <c r="AK80" s="33">
        <f t="shared" si="101"/>
        <v>1</v>
      </c>
      <c r="AL80" s="53">
        <f t="shared" si="102"/>
        <v>1.9879213671853144</v>
      </c>
      <c r="AM80" s="53">
        <f t="shared" si="103"/>
        <v>0.52617908021266435</v>
      </c>
      <c r="AN80" s="53">
        <f t="shared" si="104"/>
        <v>1</v>
      </c>
      <c r="AO80" s="33">
        <f t="shared" si="105"/>
        <v>4</v>
      </c>
      <c r="AP80" s="84">
        <f t="shared" si="106"/>
        <v>1</v>
      </c>
      <c r="AQ80" s="85">
        <f t="shared" si="107"/>
        <v>4</v>
      </c>
      <c r="AR80" s="85">
        <f t="shared" si="108"/>
        <v>1</v>
      </c>
      <c r="AS80" s="85">
        <f t="shared" si="109"/>
        <v>5</v>
      </c>
      <c r="AT80" s="86">
        <f t="shared" si="110"/>
        <v>6</v>
      </c>
      <c r="AU80" s="53">
        <f t="shared" si="111"/>
        <v>163.09164160118578</v>
      </c>
      <c r="AV80" s="63">
        <f t="shared" si="112"/>
        <v>1</v>
      </c>
      <c r="AW80" s="33">
        <f t="shared" si="113"/>
        <v>4</v>
      </c>
      <c r="AX80" s="33">
        <f t="shared" si="114"/>
        <v>1</v>
      </c>
      <c r="AY80" s="33">
        <f t="shared" si="115"/>
        <v>5</v>
      </c>
      <c r="AZ80" s="64">
        <f t="shared" si="116"/>
        <v>6</v>
      </c>
      <c r="BA80" s="53">
        <f t="shared" si="117"/>
        <v>0.46183854968268301</v>
      </c>
      <c r="BB80" s="53" t="s">
        <v>206</v>
      </c>
      <c r="BC80" s="53">
        <v>7516.36962890625</v>
      </c>
      <c r="BD80" s="53">
        <v>0.46183854968268301</v>
      </c>
      <c r="BE80" s="53">
        <v>0</v>
      </c>
      <c r="BF80" s="53">
        <v>0</v>
      </c>
      <c r="BG80" s="53">
        <v>0</v>
      </c>
      <c r="BH80" s="53">
        <v>0</v>
      </c>
    </row>
    <row r="81" spans="1:60" x14ac:dyDescent="0.25">
      <c r="A81" s="83" t="s">
        <v>432</v>
      </c>
      <c r="B81" s="33">
        <v>71155977782.894241</v>
      </c>
      <c r="C81" s="53">
        <f t="shared" si="80"/>
        <v>71.15597778289424</v>
      </c>
      <c r="D81" s="53">
        <f t="shared" si="81"/>
        <v>37.31599621966685</v>
      </c>
      <c r="E81">
        <v>52.442531720276001</v>
      </c>
      <c r="F81" s="58">
        <v>9893316</v>
      </c>
      <c r="G81" s="57">
        <f t="shared" si="118"/>
        <v>9.8933160000000004</v>
      </c>
      <c r="H81" s="57">
        <f t="shared" si="119"/>
        <v>7.1923284147493352</v>
      </c>
      <c r="I81" s="82">
        <v>14.94</v>
      </c>
      <c r="J81" s="53">
        <v>14.94</v>
      </c>
      <c r="K81" s="53">
        <f t="shared" si="82"/>
        <v>2.0757793998952629</v>
      </c>
      <c r="L81" s="53">
        <f t="shared" si="83"/>
        <v>19.211507377875996</v>
      </c>
      <c r="M81" s="88">
        <v>3.15</v>
      </c>
      <c r="N81" s="53">
        <v>1.03</v>
      </c>
      <c r="O81" s="33">
        <f t="shared" si="84"/>
        <v>1.62225</v>
      </c>
      <c r="P81" s="53">
        <f t="shared" si="85"/>
        <v>0.61436920590230071</v>
      </c>
      <c r="Q81" s="53">
        <f t="shared" si="86"/>
        <v>2.3948676503834573E-2</v>
      </c>
      <c r="R81" s="53">
        <v>0.56299999999999994</v>
      </c>
      <c r="S81" s="53">
        <f t="shared" si="87"/>
        <v>6.0781486946605261</v>
      </c>
      <c r="T81" s="53">
        <f t="shared" si="88"/>
        <v>4.3796665257113163E-2</v>
      </c>
      <c r="U81" s="53">
        <f t="shared" si="89"/>
        <v>4.3796665257113163E-2</v>
      </c>
      <c r="V81" s="53">
        <f t="shared" si="90"/>
        <v>1</v>
      </c>
      <c r="W81" s="53">
        <f t="shared" si="91"/>
        <v>7.2055929292396612E-3</v>
      </c>
      <c r="X81" s="53">
        <f t="shared" si="92"/>
        <v>6.0343520294034132</v>
      </c>
      <c r="Y81" s="53">
        <f t="shared" si="120"/>
        <v>1.5034210615833115</v>
      </c>
      <c r="Z81" s="53">
        <f t="shared" si="93"/>
        <v>14.458144710755766</v>
      </c>
      <c r="AA81" s="53">
        <v>1.75327199190324</v>
      </c>
      <c r="AB81" s="53">
        <f t="shared" si="94"/>
        <v>1.2475578290323768</v>
      </c>
      <c r="AC81">
        <v>-2.8000000000000001E-2</v>
      </c>
      <c r="AD81" s="33">
        <f t="shared" si="95"/>
        <v>1</v>
      </c>
      <c r="AE81" s="53">
        <f t="shared" si="96"/>
        <v>2.5000000000000001E-2</v>
      </c>
      <c r="AF81" s="53">
        <f t="shared" si="97"/>
        <v>2.4301515679248391</v>
      </c>
      <c r="AG81">
        <v>46.34796</v>
      </c>
      <c r="AH81">
        <f t="shared" si="98"/>
        <v>1.1263256766411773</v>
      </c>
      <c r="AI81">
        <f t="shared" si="99"/>
        <v>0.89277999154267895</v>
      </c>
      <c r="AJ81">
        <f t="shared" si="100"/>
        <v>1</v>
      </c>
      <c r="AK81" s="33">
        <f t="shared" si="101"/>
        <v>1</v>
      </c>
      <c r="AL81" s="53">
        <f t="shared" si="102"/>
        <v>1.3038258912836618</v>
      </c>
      <c r="AM81" s="53">
        <f t="shared" si="103"/>
        <v>0.51015999516724508</v>
      </c>
      <c r="AN81" s="53">
        <f t="shared" si="104"/>
        <v>1</v>
      </c>
      <c r="AO81" s="33">
        <f t="shared" si="105"/>
        <v>3</v>
      </c>
      <c r="AP81" s="84">
        <f t="shared" si="106"/>
        <v>1</v>
      </c>
      <c r="AQ81" s="85">
        <f t="shared" si="107"/>
        <v>3</v>
      </c>
      <c r="AR81" s="85">
        <f t="shared" si="108"/>
        <v>1</v>
      </c>
      <c r="AS81" s="85">
        <f t="shared" si="109"/>
        <v>4</v>
      </c>
      <c r="AT81" s="86">
        <f t="shared" si="110"/>
        <v>5</v>
      </c>
      <c r="AU81" s="53">
        <f t="shared" si="111"/>
        <v>127.08039471075577</v>
      </c>
      <c r="AV81" s="63">
        <f t="shared" si="112"/>
        <v>0</v>
      </c>
      <c r="AW81" s="33">
        <f t="shared" si="113"/>
        <v>2</v>
      </c>
      <c r="AX81" s="33">
        <f t="shared" si="114"/>
        <v>0</v>
      </c>
      <c r="AY81" s="33">
        <f t="shared" si="115"/>
        <v>2</v>
      </c>
      <c r="AZ81" s="64">
        <f t="shared" si="116"/>
        <v>2</v>
      </c>
      <c r="BA81" s="53">
        <f t="shared" si="117"/>
        <v>0.55992883831412721</v>
      </c>
      <c r="BB81" s="53" t="s">
        <v>432</v>
      </c>
      <c r="BC81" s="53">
        <v>10639.7626953125</v>
      </c>
      <c r="BD81" s="53">
        <v>0.55992883831412721</v>
      </c>
      <c r="BE81" s="53">
        <v>1</v>
      </c>
      <c r="BF81" s="53">
        <v>1</v>
      </c>
      <c r="BG81" s="53">
        <v>1</v>
      </c>
      <c r="BH81" s="53">
        <v>3</v>
      </c>
    </row>
    <row r="82" spans="1:60" x14ac:dyDescent="0.25">
      <c r="A82" s="53" t="s">
        <v>452</v>
      </c>
      <c r="B82" s="33">
        <v>68686623295.061813</v>
      </c>
      <c r="C82" s="53">
        <f t="shared" si="80"/>
        <v>68.686623295061807</v>
      </c>
      <c r="D82" s="53">
        <f t="shared" si="81"/>
        <v>0</v>
      </c>
      <c r="E82"/>
      <c r="F82" s="58">
        <v>24650400</v>
      </c>
      <c r="G82" s="57">
        <f t="shared" si="118"/>
        <v>24.650400000000001</v>
      </c>
      <c r="H82" s="57">
        <f t="shared" si="119"/>
        <v>2.786430374154651</v>
      </c>
      <c r="I82" s="82">
        <v>10.3</v>
      </c>
      <c r="J82" s="53">
        <v>12.211</v>
      </c>
      <c r="K82" s="53">
        <f t="shared" si="82"/>
        <v>5.3837457830055993</v>
      </c>
      <c r="L82" s="53">
        <f t="shared" si="83"/>
        <v>25.820354438768021</v>
      </c>
      <c r="M82" s="88">
        <v>27</v>
      </c>
      <c r="N82" s="53">
        <v>1</v>
      </c>
      <c r="O82" s="33">
        <f t="shared" si="84"/>
        <v>13.5</v>
      </c>
      <c r="P82" s="53">
        <f t="shared" si="85"/>
        <v>0.60465628355101453</v>
      </c>
      <c r="Q82" s="53">
        <f t="shared" si="86"/>
        <v>7.7604725850241446E-3</v>
      </c>
      <c r="R82" s="53">
        <v>0.54800000000000004</v>
      </c>
      <c r="S82" s="53">
        <f t="shared" si="87"/>
        <v>14.905019252045928</v>
      </c>
      <c r="T82" s="53">
        <f t="shared" si="88"/>
        <v>0.96898168532889595</v>
      </c>
      <c r="U82" s="53">
        <f t="shared" si="89"/>
        <v>0.96898168532889595</v>
      </c>
      <c r="V82" s="53">
        <f t="shared" si="90"/>
        <v>1</v>
      </c>
      <c r="W82" s="53">
        <f t="shared" si="91"/>
        <v>6.5010428295548109E-2</v>
      </c>
      <c r="X82" s="53">
        <f t="shared" si="92"/>
        <v>13.936037566717033</v>
      </c>
      <c r="Y82" s="53">
        <f t="shared" si="120"/>
        <v>7.8164064989532882</v>
      </c>
      <c r="Z82" s="53">
        <f t="shared" si="93"/>
        <v>29.121769503741145</v>
      </c>
      <c r="AA82" s="53">
        <v>1.15177987264903</v>
      </c>
      <c r="AB82" s="53">
        <f t="shared" si="94"/>
        <v>0.79111870231478199</v>
      </c>
      <c r="AC82">
        <v>0</v>
      </c>
      <c r="AD82" s="33">
        <f t="shared" si="95"/>
        <v>0</v>
      </c>
      <c r="AE82" s="53">
        <f t="shared" si="96"/>
        <v>0</v>
      </c>
      <c r="AF82" s="53">
        <f t="shared" si="97"/>
        <v>0.73588528475814563</v>
      </c>
      <c r="AG82">
        <v>42.306130000000003</v>
      </c>
      <c r="AH82">
        <f t="shared" si="98"/>
        <v>0.31132458522065132</v>
      </c>
      <c r="AI82">
        <f t="shared" si="99"/>
        <v>1.3082871797302271</v>
      </c>
      <c r="AJ82">
        <f t="shared" si="100"/>
        <v>0.23796349153619881</v>
      </c>
      <c r="AK82" s="33">
        <f t="shared" si="101"/>
        <v>0</v>
      </c>
      <c r="AL82" s="53">
        <f t="shared" si="102"/>
        <v>0.42456069953749431</v>
      </c>
      <c r="AM82" s="53">
        <f t="shared" si="103"/>
        <v>0.74759267413155839</v>
      </c>
      <c r="AN82" s="53">
        <f t="shared" si="104"/>
        <v>0.56790377197139552</v>
      </c>
      <c r="AO82" s="33">
        <f t="shared" si="105"/>
        <v>1</v>
      </c>
      <c r="AP82" s="63">
        <f t="shared" si="106"/>
        <v>0</v>
      </c>
      <c r="AQ82" s="33">
        <f t="shared" si="107"/>
        <v>1</v>
      </c>
      <c r="AR82" s="33">
        <f t="shared" si="108"/>
        <v>0</v>
      </c>
      <c r="AS82" s="33">
        <f t="shared" si="109"/>
        <v>1</v>
      </c>
      <c r="AT82" s="64">
        <f t="shared" si="110"/>
        <v>1</v>
      </c>
      <c r="AU82" s="53">
        <f t="shared" si="111"/>
        <v>53.979844943169056</v>
      </c>
      <c r="AV82" s="63">
        <f t="shared" si="112"/>
        <v>0</v>
      </c>
      <c r="AW82" s="33">
        <f t="shared" si="113"/>
        <v>0</v>
      </c>
      <c r="AX82" s="33">
        <f t="shared" si="114"/>
        <v>-1</v>
      </c>
      <c r="AY82" s="33">
        <f t="shared" si="115"/>
        <v>-1</v>
      </c>
      <c r="AZ82" s="64">
        <f t="shared" si="116"/>
        <v>-1</v>
      </c>
      <c r="BA82" s="53">
        <f t="shared" si="117"/>
        <v>1.2724494367736014</v>
      </c>
      <c r="BB82" s="53" t="s">
        <v>452</v>
      </c>
      <c r="BC82" s="53">
        <v>2699.712890625</v>
      </c>
      <c r="BD82" s="53">
        <v>1.2724494367736014</v>
      </c>
      <c r="BE82" s="53">
        <v>0</v>
      </c>
      <c r="BF82" s="53">
        <v>1</v>
      </c>
      <c r="BG82" s="53">
        <v>1</v>
      </c>
      <c r="BH82" s="53">
        <v>2</v>
      </c>
    </row>
    <row r="83" spans="1:60" x14ac:dyDescent="0.25">
      <c r="A83" s="83" t="s">
        <v>142</v>
      </c>
      <c r="B83" s="33">
        <v>67363317619.345505</v>
      </c>
      <c r="C83" s="53">
        <f t="shared" si="80"/>
        <v>67.363317619345509</v>
      </c>
      <c r="D83" s="53">
        <f t="shared" si="81"/>
        <v>49.840186317283347</v>
      </c>
      <c r="E83">
        <v>73.987131392367999</v>
      </c>
      <c r="F83" s="58">
        <v>16799670</v>
      </c>
      <c r="G83" s="57">
        <f t="shared" si="118"/>
        <v>16.799669999999999</v>
      </c>
      <c r="H83" s="57">
        <f t="shared" si="119"/>
        <v>4.0098000507953735</v>
      </c>
      <c r="I83" s="82">
        <v>0</v>
      </c>
      <c r="J83" s="53">
        <v>4.6020000000000003</v>
      </c>
      <c r="K83" s="53">
        <f t="shared" si="82"/>
        <v>2.4909593673236636</v>
      </c>
      <c r="L83" s="53">
        <f t="shared" si="83"/>
        <v>23.985299923806942</v>
      </c>
      <c r="M83" s="88">
        <v>86.94</v>
      </c>
      <c r="N83" s="53">
        <v>1</v>
      </c>
      <c r="O83" s="33">
        <f t="shared" si="84"/>
        <v>43.47</v>
      </c>
      <c r="P83" s="53">
        <f t="shared" si="85"/>
        <v>0.61818823993904548</v>
      </c>
      <c r="Q83" s="53">
        <f t="shared" si="86"/>
        <v>3.0313733231742496E-2</v>
      </c>
      <c r="R83" s="53">
        <v>0.56299999999999994</v>
      </c>
      <c r="S83" s="53">
        <f t="shared" si="87"/>
        <v>10.385358428856783</v>
      </c>
      <c r="T83" s="53">
        <f t="shared" si="88"/>
        <v>2.1681879120819207</v>
      </c>
      <c r="U83" s="53">
        <f t="shared" si="89"/>
        <v>2.1681879120819207</v>
      </c>
      <c r="V83" s="53">
        <f t="shared" si="90"/>
        <v>1</v>
      </c>
      <c r="W83" s="53">
        <f t="shared" si="91"/>
        <v>0.2087735273591895</v>
      </c>
      <c r="X83" s="53">
        <f t="shared" si="92"/>
        <v>8.2171705167748623</v>
      </c>
      <c r="Y83" s="53">
        <f t="shared" si="120"/>
        <v>3.4364999887433858</v>
      </c>
      <c r="Z83" s="53">
        <f t="shared" si="93"/>
        <v>18.424745225335851</v>
      </c>
      <c r="AA83" s="53">
        <v>1.2527200937985599</v>
      </c>
      <c r="AB83" s="53">
        <f t="shared" si="94"/>
        <v>0.84387381566688691</v>
      </c>
      <c r="AC83">
        <v>-4.0000000000000002E-4</v>
      </c>
      <c r="AD83" s="33">
        <f t="shared" si="95"/>
        <v>1</v>
      </c>
      <c r="AE83" s="53">
        <f t="shared" si="96"/>
        <v>2.5000000000000001E-2</v>
      </c>
      <c r="AF83" s="53">
        <f t="shared" si="97"/>
        <v>2.2647111607078134</v>
      </c>
      <c r="AG83">
        <v>36.949730000000002</v>
      </c>
      <c r="AH83">
        <f t="shared" si="98"/>
        <v>0.83680465916140323</v>
      </c>
      <c r="AI83">
        <f t="shared" si="99"/>
        <v>1.1013451982786784</v>
      </c>
      <c r="AJ83">
        <f t="shared" si="100"/>
        <v>0.75980234032823446</v>
      </c>
      <c r="AK83" s="33">
        <f t="shared" si="101"/>
        <v>0</v>
      </c>
      <c r="AL83" s="53">
        <f t="shared" si="102"/>
        <v>1.4279065015464103</v>
      </c>
      <c r="AM83" s="53">
        <f t="shared" si="103"/>
        <v>0.62934011330210193</v>
      </c>
      <c r="AN83" s="53">
        <f t="shared" si="104"/>
        <v>1</v>
      </c>
      <c r="AO83" s="33">
        <f t="shared" si="105"/>
        <v>3</v>
      </c>
      <c r="AP83" s="63">
        <f t="shared" si="106"/>
        <v>1</v>
      </c>
      <c r="AQ83" s="33">
        <f t="shared" si="107"/>
        <v>3</v>
      </c>
      <c r="AR83" s="33">
        <f t="shared" si="108"/>
        <v>0</v>
      </c>
      <c r="AS83" s="33">
        <f t="shared" si="109"/>
        <v>3</v>
      </c>
      <c r="AT83" s="64">
        <f t="shared" si="110"/>
        <v>4</v>
      </c>
      <c r="AU83" s="53">
        <f t="shared" si="111"/>
        <v>122.89474522533585</v>
      </c>
      <c r="AV83" s="63">
        <f t="shared" si="112"/>
        <v>1</v>
      </c>
      <c r="AW83" s="33">
        <f t="shared" si="113"/>
        <v>2</v>
      </c>
      <c r="AX83" s="33">
        <f t="shared" si="114"/>
        <v>-1</v>
      </c>
      <c r="AY83" s="33">
        <f t="shared" si="115"/>
        <v>1</v>
      </c>
      <c r="AZ83" s="64">
        <f t="shared" si="116"/>
        <v>2</v>
      </c>
      <c r="BA83" s="53">
        <f t="shared" si="117"/>
        <v>0.54813830726309976</v>
      </c>
      <c r="BB83" s="53" t="s">
        <v>142</v>
      </c>
      <c r="BC83" s="53">
        <v>3771.90966796875</v>
      </c>
      <c r="BD83" s="53">
        <v>0.57941871174726933</v>
      </c>
      <c r="BE83" s="53">
        <v>0</v>
      </c>
      <c r="BF83" s="53">
        <v>1</v>
      </c>
      <c r="BG83" s="53">
        <v>1</v>
      </c>
      <c r="BH83" s="53">
        <v>2</v>
      </c>
    </row>
    <row r="84" spans="1:60" x14ac:dyDescent="0.25">
      <c r="A84" s="53" t="s">
        <v>377</v>
      </c>
      <c r="B84" s="33">
        <v>67113574726.339325</v>
      </c>
      <c r="C84" s="53">
        <f t="shared" si="80"/>
        <v>67.113574726339323</v>
      </c>
      <c r="D84" s="53" t="e">
        <f t="shared" si="81"/>
        <v>#VALUE!</v>
      </c>
      <c r="E84" t="s">
        <v>601</v>
      </c>
      <c r="F84" s="58">
        <v>7516346</v>
      </c>
      <c r="G84" s="57">
        <f t="shared" si="118"/>
        <v>7.5163460000000004</v>
      </c>
      <c r="H84" s="57">
        <f t="shared" si="119"/>
        <v>8.9290161371415468</v>
      </c>
      <c r="I84" s="82">
        <v>12.6</v>
      </c>
      <c r="J84" s="53">
        <v>12.6</v>
      </c>
      <c r="K84" s="53">
        <f t="shared" si="82"/>
        <v>1.3111961313152303</v>
      </c>
      <c r="L84" s="53">
        <f t="shared" si="83"/>
        <v>16.606475794287679</v>
      </c>
      <c r="M84" s="88">
        <v>12</v>
      </c>
      <c r="N84" s="53">
        <v>1</v>
      </c>
      <c r="O84" s="33">
        <f t="shared" si="84"/>
        <v>6</v>
      </c>
      <c r="P84" s="53">
        <f t="shared" si="85"/>
        <v>0.59728518063543024</v>
      </c>
      <c r="Q84" s="53">
        <f t="shared" si="86"/>
        <v>-4.5246989409496452E-3</v>
      </c>
      <c r="R84" s="53">
        <v>0.54800000000000004</v>
      </c>
      <c r="S84" s="53">
        <f t="shared" si="87"/>
        <v>4.4894020783283937</v>
      </c>
      <c r="T84" s="53">
        <f t="shared" si="88"/>
        <v>0.13439330622423504</v>
      </c>
      <c r="U84" s="53">
        <f t="shared" si="89"/>
        <v>0.13439330622423504</v>
      </c>
      <c r="V84" s="53">
        <f t="shared" si="90"/>
        <v>1</v>
      </c>
      <c r="W84" s="53">
        <f t="shared" si="91"/>
        <v>2.9935680493620592E-2</v>
      </c>
      <c r="X84" s="53">
        <f t="shared" si="92"/>
        <v>4.355008772104159</v>
      </c>
      <c r="Y84" s="53">
        <f t="shared" si="120"/>
        <v>0.8877305201248713</v>
      </c>
      <c r="Z84" s="53">
        <f t="shared" si="93"/>
        <v>10.598567897873712</v>
      </c>
      <c r="AA84" s="53">
        <v>5.1539431901455997</v>
      </c>
      <c r="AB84" s="53">
        <f t="shared" si="94"/>
        <v>3.4589955142714439</v>
      </c>
      <c r="AC84">
        <v>-1.2999999999999999E-3</v>
      </c>
      <c r="AD84" s="33">
        <f t="shared" si="95"/>
        <v>2</v>
      </c>
      <c r="AE84" s="53">
        <f t="shared" si="96"/>
        <v>0.05</v>
      </c>
      <c r="AF84" s="53">
        <f t="shared" si="97"/>
        <v>2.1060821206640572</v>
      </c>
      <c r="AG84">
        <v>46.643099999999997</v>
      </c>
      <c r="AH84">
        <f t="shared" si="98"/>
        <v>0.98234198962345687</v>
      </c>
      <c r="AI84">
        <f t="shared" si="99"/>
        <v>0.84166945730317011</v>
      </c>
      <c r="AJ84">
        <f t="shared" si="100"/>
        <v>1</v>
      </c>
      <c r="AK84" s="33">
        <f t="shared" si="101"/>
        <v>1</v>
      </c>
      <c r="AL84" s="53">
        <f t="shared" si="102"/>
        <v>1.1237401310406003</v>
      </c>
      <c r="AM84" s="53">
        <f t="shared" si="103"/>
        <v>0.48095397560181147</v>
      </c>
      <c r="AN84" s="53">
        <f t="shared" si="104"/>
        <v>1</v>
      </c>
      <c r="AO84" s="33">
        <f t="shared" si="105"/>
        <v>3</v>
      </c>
      <c r="AP84" s="63">
        <f t="shared" si="106"/>
        <v>2</v>
      </c>
      <c r="AQ84" s="33">
        <f t="shared" si="107"/>
        <v>3</v>
      </c>
      <c r="AR84" s="33">
        <f t="shared" si="108"/>
        <v>1</v>
      </c>
      <c r="AS84" s="33">
        <f t="shared" si="109"/>
        <v>4</v>
      </c>
      <c r="AT84" s="64">
        <f t="shared" si="110"/>
        <v>6</v>
      </c>
      <c r="AU84" s="53">
        <f t="shared" si="111"/>
        <v>128.59856789787372</v>
      </c>
      <c r="AV84" s="63">
        <f t="shared" si="112"/>
        <v>0</v>
      </c>
      <c r="AW84" s="33">
        <f t="shared" si="113"/>
        <v>2</v>
      </c>
      <c r="AX84" s="33">
        <f t="shared" si="114"/>
        <v>1</v>
      </c>
      <c r="AY84" s="33">
        <f t="shared" si="115"/>
        <v>3</v>
      </c>
      <c r="AZ84" s="64">
        <f t="shared" si="116"/>
        <v>3</v>
      </c>
      <c r="BA84" s="53">
        <f t="shared" si="117"/>
        <v>0.52188430884889347</v>
      </c>
      <c r="BB84" s="53" t="s">
        <v>377</v>
      </c>
      <c r="BC84" s="53">
        <v>8731.9130859375</v>
      </c>
      <c r="BD84" s="53">
        <v>0.52188430884889347</v>
      </c>
      <c r="BE84" s="53">
        <v>2</v>
      </c>
      <c r="BF84" s="53">
        <v>1</v>
      </c>
      <c r="BG84" s="53">
        <v>0</v>
      </c>
      <c r="BH84" s="53">
        <v>3</v>
      </c>
    </row>
    <row r="85" spans="1:60" x14ac:dyDescent="0.25">
      <c r="A85" s="53" t="s">
        <v>264</v>
      </c>
      <c r="B85" s="33">
        <v>55188702122.189224</v>
      </c>
      <c r="C85" s="53">
        <f t="shared" si="80"/>
        <v>55.188702122189227</v>
      </c>
      <c r="D85" s="53">
        <f t="shared" si="81"/>
        <v>81.721133866009922</v>
      </c>
      <c r="E85">
        <v>148.07583929963999</v>
      </c>
      <c r="F85" s="58">
        <v>4320642</v>
      </c>
      <c r="G85" s="57">
        <f t="shared" si="118"/>
        <v>4.3206420000000003</v>
      </c>
      <c r="H85" s="57">
        <f t="shared" si="119"/>
        <v>12.773264279287481</v>
      </c>
      <c r="I85" s="82">
        <v>8.3179999999999996</v>
      </c>
      <c r="J85" s="53">
        <v>8.3179999999999996</v>
      </c>
      <c r="K85" s="53">
        <f t="shared" si="82"/>
        <v>0.4806530990962487</v>
      </c>
      <c r="L85" s="53">
        <f t="shared" si="83"/>
        <v>10.840103581068778</v>
      </c>
      <c r="M85" s="88">
        <v>0</v>
      </c>
      <c r="N85" s="53">
        <v>1</v>
      </c>
      <c r="O85" s="33">
        <f t="shared" si="84"/>
        <v>0</v>
      </c>
      <c r="P85" s="53">
        <f t="shared" si="85"/>
        <v>0.58067208286485505</v>
      </c>
      <c r="Q85" s="53">
        <f t="shared" si="86"/>
        <v>-3.2213195225241534E-2</v>
      </c>
      <c r="R85" s="53">
        <v>0.53600000000000003</v>
      </c>
      <c r="S85" s="53">
        <f t="shared" si="87"/>
        <v>2.5088761894533733</v>
      </c>
      <c r="T85" s="53">
        <f t="shared" si="88"/>
        <v>0</v>
      </c>
      <c r="U85" s="53">
        <f t="shared" si="89"/>
        <v>0</v>
      </c>
      <c r="V85" s="53">
        <f t="shared" si="90"/>
        <v>1</v>
      </c>
      <c r="W85" s="53">
        <f t="shared" si="91"/>
        <v>0</v>
      </c>
      <c r="X85" s="53">
        <f t="shared" si="92"/>
        <v>2.5088761894533733</v>
      </c>
      <c r="Y85" s="53">
        <f t="shared" si="120"/>
        <v>0.36439596981077849</v>
      </c>
      <c r="Z85" s="53">
        <f t="shared" si="93"/>
        <v>6.2235458050182251</v>
      </c>
      <c r="AA85" s="53">
        <v>5.3921003038344697</v>
      </c>
      <c r="AB85" s="53">
        <f t="shared" si="94"/>
        <v>2.9758301748128657</v>
      </c>
      <c r="AC85">
        <v>-1.9099999999999999E-2</v>
      </c>
      <c r="AD85" s="33">
        <f t="shared" si="95"/>
        <v>2</v>
      </c>
      <c r="AE85" s="53">
        <f t="shared" si="96"/>
        <v>0.05</v>
      </c>
      <c r="AF85" s="53">
        <f t="shared" si="97"/>
        <v>1.6138271205463461</v>
      </c>
      <c r="AG85">
        <v>70.007930000000002</v>
      </c>
      <c r="AH85">
        <f t="shared" si="98"/>
        <v>1.1298069608731018</v>
      </c>
      <c r="AI85">
        <f t="shared" si="99"/>
        <v>0.77796530931131946</v>
      </c>
      <c r="AJ85">
        <f t="shared" si="100"/>
        <v>1</v>
      </c>
      <c r="AK85" s="33">
        <f t="shared" si="101"/>
        <v>1</v>
      </c>
      <c r="AL85" s="53">
        <f t="shared" si="102"/>
        <v>0.4840201596732443</v>
      </c>
      <c r="AM85" s="53">
        <f t="shared" si="103"/>
        <v>0.44455160532075394</v>
      </c>
      <c r="AN85" s="53">
        <f t="shared" si="104"/>
        <v>1</v>
      </c>
      <c r="AO85" s="33">
        <f t="shared" si="105"/>
        <v>2</v>
      </c>
      <c r="AP85" s="63">
        <f t="shared" si="106"/>
        <v>2</v>
      </c>
      <c r="AQ85" s="33">
        <f t="shared" si="107"/>
        <v>2</v>
      </c>
      <c r="AR85" s="33">
        <f t="shared" si="108"/>
        <v>1</v>
      </c>
      <c r="AS85" s="33">
        <f t="shared" si="109"/>
        <v>3</v>
      </c>
      <c r="AT85" s="64">
        <f t="shared" si="110"/>
        <v>5</v>
      </c>
      <c r="AU85" s="53">
        <f t="shared" si="111"/>
        <v>98.223545805018233</v>
      </c>
      <c r="AV85" s="63">
        <f t="shared" si="112"/>
        <v>1</v>
      </c>
      <c r="AW85" s="33">
        <f t="shared" si="113"/>
        <v>1</v>
      </c>
      <c r="AX85" s="33">
        <f t="shared" si="114"/>
        <v>0</v>
      </c>
      <c r="AY85" s="33">
        <f t="shared" si="115"/>
        <v>1</v>
      </c>
      <c r="AZ85" s="64">
        <f t="shared" si="116"/>
        <v>2</v>
      </c>
      <c r="BA85" s="53">
        <f t="shared" si="117"/>
        <v>0.56186835518790279</v>
      </c>
      <c r="BB85" s="53" t="s">
        <v>264</v>
      </c>
      <c r="BC85" s="53">
        <v>19566.78125</v>
      </c>
      <c r="BD85" s="53">
        <v>0.56186835518790279</v>
      </c>
      <c r="BE85" s="53">
        <v>1</v>
      </c>
      <c r="BF85" s="53">
        <v>1</v>
      </c>
      <c r="BG85" s="53">
        <v>1</v>
      </c>
      <c r="BH85" s="53">
        <v>3</v>
      </c>
    </row>
    <row r="86" spans="1:60" x14ac:dyDescent="0.25">
      <c r="A86" s="83" t="s">
        <v>270</v>
      </c>
      <c r="B86" s="33">
        <v>139352711081</v>
      </c>
      <c r="C86" s="53">
        <f t="shared" si="80"/>
        <v>139.352711081</v>
      </c>
      <c r="D86" s="53">
        <f t="shared" si="81"/>
        <v>58.473823147821953</v>
      </c>
      <c r="E86">
        <v>41.961022999999997</v>
      </c>
      <c r="F86" s="58">
        <v>5154790</v>
      </c>
      <c r="G86" s="57">
        <f t="shared" si="118"/>
        <v>5.1547900000000002</v>
      </c>
      <c r="H86" s="57">
        <f t="shared" si="119"/>
        <v>27.033634945555491</v>
      </c>
      <c r="I86" s="82">
        <v>19.806000000000001</v>
      </c>
      <c r="J86" s="53">
        <v>19.806000000000001</v>
      </c>
      <c r="K86" s="53">
        <f>S86*((I86+L86)/100)</f>
        <v>0.58149630230675664</v>
      </c>
      <c r="L86" s="53">
        <f t="shared" si="83"/>
        <v>0</v>
      </c>
      <c r="M86" s="88">
        <v>19.64</v>
      </c>
      <c r="N86" s="53">
        <v>1.95</v>
      </c>
      <c r="O86" s="33">
        <f t="shared" si="84"/>
        <v>19.149000000000001</v>
      </c>
      <c r="P86" s="53">
        <f t="shared" si="85"/>
        <v>0.56955963806533338</v>
      </c>
      <c r="Q86" s="53">
        <f t="shared" si="86"/>
        <v>-5.0733936557777547E-2</v>
      </c>
      <c r="R86" s="53">
        <v>0.54200000000000004</v>
      </c>
      <c r="S86" s="53">
        <f t="shared" si="87"/>
        <v>2.9359603267028</v>
      </c>
      <c r="T86" s="53">
        <f t="shared" si="88"/>
        <v>7.2650237526525996E-2</v>
      </c>
      <c r="U86" s="53">
        <f t="shared" si="89"/>
        <v>7.2650237526525996E-2</v>
      </c>
      <c r="V86" s="53">
        <f t="shared" si="90"/>
        <v>1</v>
      </c>
      <c r="W86" s="53">
        <f t="shared" si="91"/>
        <v>2.4744965681506702E-2</v>
      </c>
      <c r="X86" s="53">
        <f t="shared" si="92"/>
        <v>2.8633100891762742</v>
      </c>
      <c r="Y86" s="53">
        <f t="shared" si="120"/>
        <v>0.20105672387149681</v>
      </c>
      <c r="Z86" s="53">
        <f t="shared" si="93"/>
        <v>7.2675072540745429</v>
      </c>
      <c r="AA86" s="53">
        <v>3.14</v>
      </c>
      <c r="AB86" s="53">
        <f t="shared" si="94"/>
        <v>4.3756751279434001</v>
      </c>
      <c r="AC86">
        <v>6.9999999999999999E-4</v>
      </c>
      <c r="AD86" s="33">
        <f t="shared" si="95"/>
        <v>2</v>
      </c>
      <c r="AE86" s="53">
        <f t="shared" si="96"/>
        <v>0.05</v>
      </c>
      <c r="AF86" s="53">
        <f t="shared" si="97"/>
        <v>2.0307570629980209</v>
      </c>
      <c r="AG86">
        <v>56.40419</v>
      </c>
      <c r="AH86">
        <f t="shared" si="98"/>
        <v>1.1454320722518234</v>
      </c>
      <c r="AI86">
        <f t="shared" si="99"/>
        <v>0.69991290678469154</v>
      </c>
      <c r="AJ86">
        <f t="shared" si="100"/>
        <v>1</v>
      </c>
      <c r="AK86" s="33">
        <f t="shared" si="101"/>
        <v>2</v>
      </c>
      <c r="AL86" s="53">
        <f t="shared" si="102"/>
        <v>0.88532499074619753</v>
      </c>
      <c r="AM86" s="53">
        <f t="shared" si="103"/>
        <v>0.39995023244839517</v>
      </c>
      <c r="AN86" s="53">
        <f t="shared" si="104"/>
        <v>1</v>
      </c>
      <c r="AO86" s="33">
        <f t="shared" si="105"/>
        <v>2</v>
      </c>
      <c r="AP86" s="84">
        <f t="shared" si="106"/>
        <v>2</v>
      </c>
      <c r="AQ86" s="85">
        <f t="shared" si="107"/>
        <v>2</v>
      </c>
      <c r="AR86" s="85">
        <f t="shared" si="108"/>
        <v>2</v>
      </c>
      <c r="AS86" s="85">
        <f t="shared" si="109"/>
        <v>4</v>
      </c>
      <c r="AT86" s="86">
        <f t="shared" si="110"/>
        <v>6</v>
      </c>
      <c r="AU86" s="53">
        <f t="shared" si="111"/>
        <v>168.41650725407453</v>
      </c>
      <c r="AV86" s="63">
        <f t="shared" si="112"/>
        <v>1</v>
      </c>
      <c r="AW86" s="33">
        <f t="shared" si="113"/>
        <v>1</v>
      </c>
      <c r="AX86" s="33">
        <f t="shared" si="114"/>
        <v>2</v>
      </c>
      <c r="AY86" s="33">
        <f t="shared" si="115"/>
        <v>3</v>
      </c>
      <c r="AZ86" s="64">
        <f t="shared" si="116"/>
        <v>4</v>
      </c>
      <c r="BA86" s="53">
        <f t="shared" si="117"/>
        <v>0.8274290528467696</v>
      </c>
      <c r="BB86" s="53" t="s">
        <v>270</v>
      </c>
      <c r="BD86" s="53">
        <v>0.8871028634822935</v>
      </c>
      <c r="BE86" s="53">
        <v>1</v>
      </c>
      <c r="BF86" s="53">
        <v>1</v>
      </c>
      <c r="BG86" s="53">
        <v>0</v>
      </c>
      <c r="BH86" s="53">
        <v>2</v>
      </c>
    </row>
    <row r="87" spans="1:60" x14ac:dyDescent="0.25">
      <c r="A87" s="83" t="s">
        <v>194</v>
      </c>
      <c r="B87" s="33">
        <v>52765024658.989731</v>
      </c>
      <c r="C87" s="53">
        <f t="shared" si="80"/>
        <v>52.765024658989731</v>
      </c>
      <c r="D87" s="53">
        <f t="shared" si="81"/>
        <v>42.30192533048907</v>
      </c>
      <c r="E87">
        <v>80.170388631253999</v>
      </c>
      <c r="F87" s="58">
        <v>19665502</v>
      </c>
      <c r="G87" s="57">
        <f t="shared" si="118"/>
        <v>19.665502</v>
      </c>
      <c r="H87" s="57">
        <f t="shared" si="119"/>
        <v>2.6831262511879803</v>
      </c>
      <c r="I87" s="82">
        <v>5.35</v>
      </c>
      <c r="J87" s="53">
        <v>10.46</v>
      </c>
      <c r="K87" s="53">
        <f t="shared" si="82"/>
        <v>3.9104238071296527</v>
      </c>
      <c r="L87" s="53">
        <f t="shared" si="83"/>
        <v>25.975310623218032</v>
      </c>
      <c r="M87" s="88">
        <v>39.479999999999997</v>
      </c>
      <c r="N87" s="53">
        <v>1</v>
      </c>
      <c r="O87" s="33">
        <f t="shared" si="84"/>
        <v>19.739999999999998</v>
      </c>
      <c r="P87" s="53">
        <f t="shared" si="85"/>
        <v>0.6347802484985744</v>
      </c>
      <c r="Q87" s="53">
        <f t="shared" si="86"/>
        <v>5.7967080830957307E-2</v>
      </c>
      <c r="R87" s="53">
        <v>0.57799999999999996</v>
      </c>
      <c r="S87" s="53">
        <f t="shared" si="87"/>
        <v>12.483272246409213</v>
      </c>
      <c r="T87" s="53">
        <f t="shared" si="88"/>
        <v>1.4714179022518916</v>
      </c>
      <c r="U87" s="53">
        <f t="shared" si="89"/>
        <v>1.4714179022518916</v>
      </c>
      <c r="V87" s="53">
        <f t="shared" si="90"/>
        <v>1</v>
      </c>
      <c r="W87" s="53">
        <f t="shared" si="91"/>
        <v>0.11787116977082207</v>
      </c>
      <c r="X87" s="53">
        <f t="shared" si="92"/>
        <v>11.011854344157321</v>
      </c>
      <c r="Y87" s="53">
        <f t="shared" si="120"/>
        <v>6.3550046935820035</v>
      </c>
      <c r="Z87" s="53">
        <f t="shared" si="93"/>
        <v>22.799189660073921</v>
      </c>
      <c r="AA87" s="53">
        <v>0.62727900612154697</v>
      </c>
      <c r="AB87" s="53">
        <f t="shared" si="94"/>
        <v>0.33098392226069995</v>
      </c>
      <c r="AC87">
        <v>-3.2000000000000002E-3</v>
      </c>
      <c r="AD87" s="33">
        <f t="shared" si="95"/>
        <v>0</v>
      </c>
      <c r="AE87" s="53">
        <f t="shared" si="96"/>
        <v>0</v>
      </c>
      <c r="AF87" s="53">
        <f t="shared" si="97"/>
        <v>0.74642584344566476</v>
      </c>
      <c r="AG87">
        <v>31.332000000000001</v>
      </c>
      <c r="AH87">
        <f t="shared" si="98"/>
        <v>0.23387014526839567</v>
      </c>
      <c r="AI87">
        <f t="shared" si="99"/>
        <v>1.3344021872482459</v>
      </c>
      <c r="AJ87">
        <f t="shared" si="100"/>
        <v>0.1752621117555824</v>
      </c>
      <c r="AK87" s="33">
        <f t="shared" si="101"/>
        <v>0</v>
      </c>
      <c r="AL87" s="53">
        <f t="shared" si="102"/>
        <v>0.51255569817726909</v>
      </c>
      <c r="AM87" s="53">
        <f t="shared" si="103"/>
        <v>0.76251553557042617</v>
      </c>
      <c r="AN87" s="53">
        <f t="shared" si="104"/>
        <v>0.67219049877303028</v>
      </c>
      <c r="AO87" s="33">
        <f t="shared" si="105"/>
        <v>1</v>
      </c>
      <c r="AP87" s="63">
        <f t="shared" si="106"/>
        <v>0</v>
      </c>
      <c r="AQ87" s="33">
        <f t="shared" si="107"/>
        <v>1</v>
      </c>
      <c r="AR87" s="33">
        <f t="shared" si="108"/>
        <v>0</v>
      </c>
      <c r="AS87" s="33">
        <f t="shared" si="109"/>
        <v>1</v>
      </c>
      <c r="AT87" s="64">
        <f t="shared" si="110"/>
        <v>1</v>
      </c>
      <c r="AU87" s="53">
        <f t="shared" si="111"/>
        <v>55.982999635534526</v>
      </c>
      <c r="AV87" s="63">
        <f t="shared" si="112"/>
        <v>0</v>
      </c>
      <c r="AW87" s="33">
        <f t="shared" si="113"/>
        <v>0</v>
      </c>
      <c r="AX87" s="33">
        <f t="shared" si="114"/>
        <v>-1</v>
      </c>
      <c r="AY87" s="33">
        <f t="shared" si="115"/>
        <v>-1</v>
      </c>
      <c r="AZ87" s="64">
        <f t="shared" si="116"/>
        <v>-1</v>
      </c>
      <c r="BA87" s="53">
        <f t="shared" si="117"/>
        <v>0.94251871108202956</v>
      </c>
      <c r="BB87" s="53" t="s">
        <v>194</v>
      </c>
      <c r="BC87" s="53">
        <v>2471.065673828125</v>
      </c>
      <c r="BD87" s="53">
        <v>0.95073117834362209</v>
      </c>
      <c r="BE87" s="53">
        <v>0</v>
      </c>
      <c r="BF87" s="53">
        <v>1</v>
      </c>
      <c r="BG87" s="53">
        <v>1</v>
      </c>
      <c r="BH87" s="53">
        <v>2</v>
      </c>
    </row>
    <row r="88" spans="1:60" x14ac:dyDescent="0.25">
      <c r="A88" s="53" t="s">
        <v>389</v>
      </c>
      <c r="B88" s="33">
        <v>52437911818.919899</v>
      </c>
      <c r="C88" s="53">
        <f t="shared" si="80"/>
        <v>52.4379118189199</v>
      </c>
      <c r="D88" s="53">
        <f t="shared" si="81"/>
        <v>11.76153660156055</v>
      </c>
      <c r="E88">
        <v>22.429452649022</v>
      </c>
      <c r="F88" s="58">
        <v>1988925</v>
      </c>
      <c r="G88" s="57">
        <f t="shared" si="118"/>
        <v>1.9889250000000001</v>
      </c>
      <c r="H88" s="57">
        <f t="shared" si="119"/>
        <v>26.364951830219791</v>
      </c>
      <c r="I88" s="82">
        <v>6.92</v>
      </c>
      <c r="J88" s="53">
        <v>6.92</v>
      </c>
      <c r="K88" s="53">
        <f t="shared" si="82"/>
        <v>8.3455798982556881E-2</v>
      </c>
      <c r="L88" s="53">
        <f t="shared" si="83"/>
        <v>0</v>
      </c>
      <c r="M88" s="88">
        <v>4</v>
      </c>
      <c r="N88" s="53">
        <v>1</v>
      </c>
      <c r="O88" s="33">
        <f t="shared" si="84"/>
        <v>2</v>
      </c>
      <c r="P88" s="53">
        <f t="shared" si="85"/>
        <v>0.6063620578037362</v>
      </c>
      <c r="Q88" s="53">
        <f t="shared" si="86"/>
        <v>1.0603429672893683E-2</v>
      </c>
      <c r="R88" s="53">
        <v>0.57799999999999996</v>
      </c>
      <c r="S88" s="53">
        <f t="shared" si="87"/>
        <v>1.206008655817296</v>
      </c>
      <c r="T88" s="53">
        <f t="shared" si="88"/>
        <v>1.5171656772818971E-2</v>
      </c>
      <c r="U88" s="53">
        <f t="shared" si="89"/>
        <v>1.5171656772818971E-2</v>
      </c>
      <c r="V88" s="53">
        <f t="shared" si="90"/>
        <v>1</v>
      </c>
      <c r="W88" s="53">
        <f t="shared" si="91"/>
        <v>1.2580056287023364E-2</v>
      </c>
      <c r="X88" s="53">
        <f t="shared" si="92"/>
        <v>1.1908369990444769</v>
      </c>
      <c r="Y88" s="53">
        <f t="shared" si="120"/>
        <v>8.569515806964402E-2</v>
      </c>
      <c r="Z88" s="53">
        <f t="shared" si="93"/>
        <v>3.0209650005470596</v>
      </c>
      <c r="AA88" s="53">
        <v>1.09316627543634</v>
      </c>
      <c r="AB88" s="53">
        <f t="shared" si="94"/>
        <v>0.57323356754747901</v>
      </c>
      <c r="AC88">
        <v>-1.21E-2</v>
      </c>
      <c r="AD88" s="33">
        <f t="shared" si="95"/>
        <v>0</v>
      </c>
      <c r="AE88" s="53">
        <f t="shared" si="96"/>
        <v>0</v>
      </c>
      <c r="AF88" s="53">
        <f t="shared" si="97"/>
        <v>1.021686041992276</v>
      </c>
      <c r="AG88">
        <v>52.745699999999999</v>
      </c>
      <c r="AH88">
        <f t="shared" si="98"/>
        <v>0.53889545465111988</v>
      </c>
      <c r="AI88">
        <f t="shared" si="99"/>
        <v>0.70168607825156959</v>
      </c>
      <c r="AJ88">
        <f t="shared" si="100"/>
        <v>0.76800077891514651</v>
      </c>
      <c r="AK88" s="33">
        <f t="shared" si="101"/>
        <v>1</v>
      </c>
      <c r="AL88" s="53">
        <f t="shared" si="102"/>
        <v>0.4827905873411561</v>
      </c>
      <c r="AM88" s="53">
        <f t="shared" si="103"/>
        <v>0.40096347328661119</v>
      </c>
      <c r="AN88" s="53">
        <f t="shared" si="104"/>
        <v>1</v>
      </c>
      <c r="AO88" s="33">
        <f t="shared" si="105"/>
        <v>1</v>
      </c>
      <c r="AP88" s="63">
        <f t="shared" si="106"/>
        <v>0</v>
      </c>
      <c r="AQ88" s="33">
        <f t="shared" si="107"/>
        <v>1</v>
      </c>
      <c r="AR88" s="33">
        <f t="shared" si="108"/>
        <v>1</v>
      </c>
      <c r="AS88" s="33">
        <f t="shared" si="109"/>
        <v>2</v>
      </c>
      <c r="AT88" s="64">
        <f t="shared" si="110"/>
        <v>2</v>
      </c>
      <c r="AU88" s="53">
        <f t="shared" si="111"/>
        <v>63.421003946304381</v>
      </c>
      <c r="AV88" s="63">
        <f t="shared" si="112"/>
        <v>0</v>
      </c>
      <c r="AW88" s="33">
        <f t="shared" si="113"/>
        <v>0</v>
      </c>
      <c r="AX88" s="33">
        <f t="shared" si="114"/>
        <v>0</v>
      </c>
      <c r="AY88" s="33">
        <f t="shared" si="115"/>
        <v>0</v>
      </c>
      <c r="AZ88" s="64">
        <f t="shared" si="116"/>
        <v>0</v>
      </c>
      <c r="BA88" s="53">
        <f t="shared" si="117"/>
        <v>0.82682248081907761</v>
      </c>
      <c r="BB88" s="53" t="s">
        <v>389</v>
      </c>
      <c r="BC88" s="53">
        <v>40328.39453125</v>
      </c>
      <c r="BD88" s="53">
        <v>0.82682248081907761</v>
      </c>
      <c r="BE88" s="53">
        <v>0</v>
      </c>
      <c r="BF88" s="53">
        <v>1</v>
      </c>
      <c r="BG88" s="53">
        <v>1</v>
      </c>
      <c r="BH88" s="53">
        <v>2</v>
      </c>
    </row>
    <row r="89" spans="1:60" x14ac:dyDescent="0.25">
      <c r="A89" s="53" t="s">
        <v>360</v>
      </c>
      <c r="B89" s="33">
        <v>51287677760.496994</v>
      </c>
      <c r="C89" s="53">
        <f t="shared" si="80"/>
        <v>51.287677760496997</v>
      </c>
      <c r="D89" s="53">
        <f t="shared" si="81"/>
        <v>26.464113936834693</v>
      </c>
      <c r="E89">
        <v>51.599360884337003</v>
      </c>
      <c r="F89" s="58">
        <v>645937</v>
      </c>
      <c r="G89" s="57">
        <f t="shared" si="118"/>
        <v>0.64593699999999998</v>
      </c>
      <c r="H89" s="57">
        <f t="shared" si="119"/>
        <v>79.400433417650632</v>
      </c>
      <c r="I89" s="82">
        <f>-L89</f>
        <v>0</v>
      </c>
      <c r="J89" s="53">
        <v>0.84199999999999997</v>
      </c>
      <c r="K89" s="53">
        <f t="shared" si="82"/>
        <v>0</v>
      </c>
      <c r="L89" s="53">
        <f t="shared" si="83"/>
        <v>0</v>
      </c>
      <c r="M89" s="88">
        <v>64</v>
      </c>
      <c r="N89" s="53">
        <v>1</v>
      </c>
      <c r="O89" s="33">
        <f t="shared" si="84"/>
        <v>32</v>
      </c>
      <c r="P89" s="53">
        <f t="shared" si="85"/>
        <v>0.51171947989881927</v>
      </c>
      <c r="Q89" s="53">
        <f t="shared" si="86"/>
        <v>-0.14713420016863452</v>
      </c>
      <c r="R89" s="53">
        <v>0.54700000000000004</v>
      </c>
      <c r="S89" s="53">
        <f t="shared" si="87"/>
        <v>0.3305385456874036</v>
      </c>
      <c r="T89" s="53">
        <f t="shared" si="88"/>
        <v>8.0604094014646618E-2</v>
      </c>
      <c r="U89" s="53">
        <f t="shared" si="89"/>
        <v>8.0604094014646618E-2</v>
      </c>
      <c r="V89" s="53">
        <f t="shared" si="90"/>
        <v>1</v>
      </c>
      <c r="W89" s="53">
        <f t="shared" si="91"/>
        <v>0.24385686651769625</v>
      </c>
      <c r="X89" s="53">
        <f t="shared" si="92"/>
        <v>0.24993445167275696</v>
      </c>
      <c r="Y89" s="53">
        <f t="shared" si="120"/>
        <v>6.0552953181873597E-3</v>
      </c>
      <c r="Z89" s="53">
        <f t="shared" si="93"/>
        <v>0.64286625427135069</v>
      </c>
      <c r="AA89" s="53">
        <v>0</v>
      </c>
      <c r="AB89" s="53">
        <f t="shared" si="94"/>
        <v>0</v>
      </c>
      <c r="AC89">
        <v>-8.6999999999999994E-2</v>
      </c>
      <c r="AD89" s="33">
        <f t="shared" si="95"/>
        <v>0</v>
      </c>
      <c r="AE89" s="53">
        <f t="shared" si="96"/>
        <v>0</v>
      </c>
      <c r="AF89" s="53">
        <f t="shared" si="97"/>
        <v>0.24387915635456961</v>
      </c>
      <c r="AG89">
        <v>60.514479999999999</v>
      </c>
      <c r="AH89">
        <f t="shared" si="98"/>
        <v>0.14758220329635477</v>
      </c>
      <c r="AI89">
        <f t="shared" si="99"/>
        <v>0.65380339651370023</v>
      </c>
      <c r="AJ89">
        <f t="shared" si="100"/>
        <v>0.22572871918884599</v>
      </c>
      <c r="AK89" s="33">
        <f t="shared" si="101"/>
        <v>1</v>
      </c>
      <c r="AL89" s="53">
        <f t="shared" si="102"/>
        <v>9.629695305821484E-2</v>
      </c>
      <c r="AM89" s="53">
        <f t="shared" si="103"/>
        <v>0.37360194086497156</v>
      </c>
      <c r="AN89" s="53">
        <f t="shared" si="104"/>
        <v>0.25775281797323102</v>
      </c>
      <c r="AO89" s="33">
        <f t="shared" si="105"/>
        <v>0</v>
      </c>
      <c r="AP89" s="63">
        <f t="shared" si="106"/>
        <v>0</v>
      </c>
      <c r="AQ89" s="33">
        <f t="shared" si="107"/>
        <v>0</v>
      </c>
      <c r="AR89" s="33">
        <f t="shared" si="108"/>
        <v>1</v>
      </c>
      <c r="AS89" s="33">
        <f t="shared" si="109"/>
        <v>1</v>
      </c>
      <c r="AT89" s="64">
        <f t="shared" si="110"/>
        <v>1</v>
      </c>
      <c r="AU89" s="53">
        <f t="shared" si="111"/>
        <v>43.929302213713655</v>
      </c>
      <c r="AV89" s="63">
        <f t="shared" si="112"/>
        <v>0</v>
      </c>
      <c r="AW89" s="33">
        <f t="shared" si="113"/>
        <v>-2</v>
      </c>
      <c r="AX89" s="33">
        <f t="shared" si="114"/>
        <v>0</v>
      </c>
      <c r="AY89" s="33">
        <f t="shared" si="115"/>
        <v>-2</v>
      </c>
      <c r="AZ89" s="64">
        <f t="shared" si="116"/>
        <v>-2</v>
      </c>
      <c r="BA89" s="53">
        <f t="shared" si="117"/>
        <v>1.1675049494523098</v>
      </c>
      <c r="BB89" s="53" t="s">
        <v>360</v>
      </c>
      <c r="BC89" s="53">
        <v>131377.5</v>
      </c>
      <c r="BD89" s="53">
        <v>1.1675049494523098</v>
      </c>
      <c r="BE89" s="53">
        <v>0</v>
      </c>
      <c r="BF89" s="53">
        <v>2</v>
      </c>
      <c r="BG89" s="53">
        <v>1</v>
      </c>
      <c r="BH89" s="53">
        <v>3</v>
      </c>
    </row>
    <row r="90" spans="1:60" x14ac:dyDescent="0.25">
      <c r="A90" s="53" t="s">
        <v>314</v>
      </c>
      <c r="B90" s="33">
        <v>51101454718.187302</v>
      </c>
      <c r="C90" s="53">
        <f t="shared" si="80"/>
        <v>51.101454718187298</v>
      </c>
      <c r="D90" s="53">
        <f t="shared" si="81"/>
        <v>81.09744344024142</v>
      </c>
      <c r="E90">
        <v>158.6988939698</v>
      </c>
      <c r="F90" s="58">
        <v>45538332</v>
      </c>
      <c r="G90" s="57">
        <f t="shared" si="118"/>
        <v>45.538331999999997</v>
      </c>
      <c r="H90" s="57">
        <f t="shared" si="119"/>
        <v>1.1221635153037073</v>
      </c>
      <c r="I90" s="82">
        <v>-21.35</v>
      </c>
      <c r="J90" s="53">
        <v>0.65400000000000003</v>
      </c>
      <c r="K90" s="53">
        <f t="shared" si="82"/>
        <v>1.9531874489745753</v>
      </c>
      <c r="L90" s="53">
        <f t="shared" si="83"/>
        <v>28.31675472704444</v>
      </c>
      <c r="M90" s="88">
        <v>30</v>
      </c>
      <c r="N90" s="53">
        <v>1</v>
      </c>
      <c r="O90" s="33">
        <f t="shared" si="84"/>
        <v>15</v>
      </c>
      <c r="P90" s="53">
        <f t="shared" si="85"/>
        <v>0.61565340378163569</v>
      </c>
      <c r="Q90" s="53">
        <f t="shared" si="86"/>
        <v>2.608900630272605E-2</v>
      </c>
      <c r="R90" s="53">
        <v>0.55700000000000005</v>
      </c>
      <c r="S90" s="53">
        <f t="shared" si="87"/>
        <v>28.03582909833818</v>
      </c>
      <c r="T90" s="53">
        <f t="shared" si="88"/>
        <v>2.6734071809383919</v>
      </c>
      <c r="U90" s="53">
        <f t="shared" si="89"/>
        <v>2.6734071809383919</v>
      </c>
      <c r="V90" s="53">
        <f t="shared" si="90"/>
        <v>1</v>
      </c>
      <c r="W90" s="53">
        <f t="shared" si="91"/>
        <v>9.5356808302732091E-2</v>
      </c>
      <c r="X90" s="53">
        <f t="shared" si="92"/>
        <v>25.362421917399789</v>
      </c>
      <c r="Y90" s="53">
        <f t="shared" si="120"/>
        <v>22.256964034950908</v>
      </c>
      <c r="Z90" s="53">
        <f t="shared" si="93"/>
        <v>33.395234381250603</v>
      </c>
      <c r="AA90" s="53">
        <v>2.0011992218027199</v>
      </c>
      <c r="AB90" s="53">
        <f t="shared" si="94"/>
        <v>1.0226419141502336</v>
      </c>
      <c r="AC90">
        <v>-0.15740000000000001</v>
      </c>
      <c r="AD90" s="33">
        <f t="shared" si="95"/>
        <v>0</v>
      </c>
      <c r="AE90" s="53">
        <f t="shared" si="96"/>
        <v>0</v>
      </c>
      <c r="AF90" s="53">
        <f t="shared" si="97"/>
        <v>1.1522704334743061</v>
      </c>
      <c r="AG90">
        <v>25.688490000000002</v>
      </c>
      <c r="AH90">
        <f t="shared" si="98"/>
        <v>0.29600087507600381</v>
      </c>
      <c r="AI90">
        <f t="shared" si="99"/>
        <v>2.3142465239911871</v>
      </c>
      <c r="AJ90">
        <f t="shared" si="100"/>
        <v>0.1279037786197107</v>
      </c>
      <c r="AK90" s="33">
        <f t="shared" si="101"/>
        <v>0</v>
      </c>
      <c r="AL90" s="53">
        <f t="shared" si="102"/>
        <v>0.85626955839830232</v>
      </c>
      <c r="AM90" s="53">
        <f t="shared" si="103"/>
        <v>1.322426585137821</v>
      </c>
      <c r="AN90" s="53">
        <f t="shared" si="104"/>
        <v>0.64749874815097086</v>
      </c>
      <c r="AO90" s="33">
        <f t="shared" si="105"/>
        <v>1</v>
      </c>
      <c r="AP90" s="63">
        <f t="shared" si="106"/>
        <v>0</v>
      </c>
      <c r="AQ90" s="33">
        <f t="shared" si="107"/>
        <v>1</v>
      </c>
      <c r="AR90" s="33">
        <f t="shared" si="108"/>
        <v>0</v>
      </c>
      <c r="AS90" s="33">
        <f t="shared" si="109"/>
        <v>1</v>
      </c>
      <c r="AT90" s="64">
        <f t="shared" si="110"/>
        <v>1</v>
      </c>
      <c r="AU90" s="53">
        <f t="shared" si="111"/>
        <v>61.345209344270017</v>
      </c>
      <c r="AV90" s="63">
        <f t="shared" si="112"/>
        <v>0</v>
      </c>
      <c r="AW90" s="33">
        <f t="shared" si="113"/>
        <v>0</v>
      </c>
      <c r="AX90" s="33">
        <f t="shared" si="114"/>
        <v>-1</v>
      </c>
      <c r="AY90" s="33">
        <f t="shared" si="115"/>
        <v>-1</v>
      </c>
      <c r="AZ90" s="64">
        <f t="shared" si="116"/>
        <v>-1</v>
      </c>
      <c r="BA90" s="53">
        <f t="shared" si="117"/>
        <v>0.83301459501760522</v>
      </c>
      <c r="BB90" s="53" t="s">
        <v>314</v>
      </c>
      <c r="BC90" s="53">
        <v>933.51580810546875</v>
      </c>
      <c r="BD90" s="53">
        <v>0.83301459501760522</v>
      </c>
      <c r="BE90" s="53">
        <v>0</v>
      </c>
      <c r="BF90" s="53">
        <v>1</v>
      </c>
      <c r="BG90" s="53">
        <v>1</v>
      </c>
      <c r="BH90" s="53">
        <v>2</v>
      </c>
    </row>
    <row r="91" spans="1:60" x14ac:dyDescent="0.25">
      <c r="A91" s="83" t="s">
        <v>140</v>
      </c>
      <c r="B91" s="33">
        <v>49408778878.854202</v>
      </c>
      <c r="C91" s="53">
        <f t="shared" si="80"/>
        <v>49.4087788788542</v>
      </c>
      <c r="D91" s="53">
        <f t="shared" si="81"/>
        <v>19.195389557387085</v>
      </c>
      <c r="E91">
        <v>38.850159815631997</v>
      </c>
      <c r="F91" s="58">
        <v>3979193</v>
      </c>
      <c r="G91" s="57">
        <f t="shared" si="118"/>
        <v>3.979193</v>
      </c>
      <c r="H91" s="57">
        <f t="shared" si="119"/>
        <v>12.41678372445222</v>
      </c>
      <c r="I91" s="82">
        <v>5.08</v>
      </c>
      <c r="J91" s="53">
        <v>5.08</v>
      </c>
      <c r="K91" s="53">
        <f t="shared" si="82"/>
        <v>0.38245061013795684</v>
      </c>
      <c r="L91" s="53">
        <f t="shared" si="83"/>
        <v>11.37482441332167</v>
      </c>
      <c r="M91" s="88">
        <v>0</v>
      </c>
      <c r="N91" s="53">
        <v>1</v>
      </c>
      <c r="O91" s="33">
        <f t="shared" si="84"/>
        <v>0</v>
      </c>
      <c r="P91" s="53">
        <f t="shared" si="85"/>
        <v>0.58409985953065735</v>
      </c>
      <c r="Q91" s="53">
        <f t="shared" si="86"/>
        <v>-2.6500234115571009E-2</v>
      </c>
      <c r="R91" s="53">
        <v>0.53900000000000003</v>
      </c>
      <c r="S91" s="53">
        <f t="shared" si="87"/>
        <v>2.3242460723453751</v>
      </c>
      <c r="T91" s="53">
        <f t="shared" si="88"/>
        <v>0</v>
      </c>
      <c r="U91" s="53">
        <f t="shared" si="89"/>
        <v>0</v>
      </c>
      <c r="V91" s="53">
        <f t="shared" si="90"/>
        <v>1</v>
      </c>
      <c r="W91" s="53">
        <f t="shared" si="91"/>
        <v>0</v>
      </c>
      <c r="X91" s="53">
        <f t="shared" si="92"/>
        <v>2.3242460723453751</v>
      </c>
      <c r="Y91" s="53">
        <f t="shared" si="120"/>
        <v>0.34683316906514866</v>
      </c>
      <c r="Z91" s="53">
        <f t="shared" si="93"/>
        <v>5.7582719022876514</v>
      </c>
      <c r="AA91" s="53">
        <v>0</v>
      </c>
      <c r="AB91" s="53">
        <f t="shared" si="94"/>
        <v>0</v>
      </c>
      <c r="AC91">
        <v>-2.9999999999999997E-4</v>
      </c>
      <c r="AD91" s="33">
        <f t="shared" si="95"/>
        <v>0</v>
      </c>
      <c r="AE91" s="53">
        <f t="shared" si="96"/>
        <v>0</v>
      </c>
      <c r="AF91" s="53">
        <f t="shared" si="97"/>
        <v>1.5949622931422696</v>
      </c>
      <c r="AG91">
        <v>61.339370000000002</v>
      </c>
      <c r="AH91">
        <f t="shared" si="98"/>
        <v>0.97833982235102146</v>
      </c>
      <c r="AI91">
        <f t="shared" si="99"/>
        <v>0.78221333011366279</v>
      </c>
      <c r="AJ91">
        <f t="shared" si="100"/>
        <v>1</v>
      </c>
      <c r="AK91" s="33">
        <f t="shared" si="101"/>
        <v>1</v>
      </c>
      <c r="AL91" s="53">
        <f t="shared" si="102"/>
        <v>0.6166224707912481</v>
      </c>
      <c r="AM91" s="53">
        <f t="shared" si="103"/>
        <v>0.44697904577923581</v>
      </c>
      <c r="AN91" s="53">
        <f t="shared" si="104"/>
        <v>1</v>
      </c>
      <c r="AO91" s="33">
        <f t="shared" si="105"/>
        <v>2</v>
      </c>
      <c r="AP91" s="63">
        <f t="shared" si="106"/>
        <v>0</v>
      </c>
      <c r="AQ91" s="33">
        <f t="shared" si="107"/>
        <v>2</v>
      </c>
      <c r="AR91" s="33">
        <f t="shared" si="108"/>
        <v>1</v>
      </c>
      <c r="AS91" s="33">
        <f t="shared" si="109"/>
        <v>3</v>
      </c>
      <c r="AT91" s="64">
        <f t="shared" si="110"/>
        <v>3</v>
      </c>
      <c r="AU91" s="53">
        <f t="shared" si="111"/>
        <v>95.758271902287646</v>
      </c>
      <c r="AV91" s="63">
        <f t="shared" si="112"/>
        <v>0</v>
      </c>
      <c r="AW91" s="33">
        <f t="shared" si="113"/>
        <v>1</v>
      </c>
      <c r="AX91" s="33">
        <f t="shared" si="114"/>
        <v>0</v>
      </c>
      <c r="AY91" s="33">
        <f t="shared" si="115"/>
        <v>1</v>
      </c>
      <c r="AZ91" s="64">
        <f t="shared" si="116"/>
        <v>1</v>
      </c>
      <c r="BA91" s="53">
        <f t="shared" si="117"/>
        <v>0.51597400305292929</v>
      </c>
      <c r="BB91" s="53" t="s">
        <v>140</v>
      </c>
      <c r="BC91" s="53">
        <v>16911.296875</v>
      </c>
      <c r="BD91" s="53">
        <v>0.51597400305292929</v>
      </c>
      <c r="BE91" s="53">
        <v>0</v>
      </c>
      <c r="BF91" s="53">
        <v>1</v>
      </c>
      <c r="BG91" s="53">
        <v>1</v>
      </c>
      <c r="BH91" s="53">
        <v>2</v>
      </c>
    </row>
    <row r="92" spans="1:60" x14ac:dyDescent="0.25">
      <c r="A92" s="53" t="s">
        <v>274</v>
      </c>
      <c r="B92" s="33">
        <v>48611788254.636597</v>
      </c>
      <c r="C92" s="53">
        <f t="shared" si="80"/>
        <v>48.611788254636593</v>
      </c>
      <c r="D92" s="53">
        <f t="shared" si="81"/>
        <v>10.789593099884131</v>
      </c>
      <c r="E92">
        <v>22.195425198856</v>
      </c>
      <c r="F92" s="58">
        <v>3499536</v>
      </c>
      <c r="G92" s="57">
        <f t="shared" si="118"/>
        <v>3.499536</v>
      </c>
      <c r="H92" s="57">
        <f t="shared" si="119"/>
        <v>13.890923898092945</v>
      </c>
      <c r="I92" s="82">
        <v>15.93</v>
      </c>
      <c r="J92" s="53">
        <v>15.93</v>
      </c>
      <c r="K92" s="53">
        <f t="shared" si="82"/>
        <v>0.54562797341261882</v>
      </c>
      <c r="L92" s="53">
        <f t="shared" si="83"/>
        <v>9.1636141528605819</v>
      </c>
      <c r="M92" s="88">
        <v>26</v>
      </c>
      <c r="N92" s="53">
        <v>1</v>
      </c>
      <c r="O92" s="33">
        <f t="shared" si="84"/>
        <v>13</v>
      </c>
      <c r="P92" s="53">
        <f t="shared" si="85"/>
        <v>0.62133089132228836</v>
      </c>
      <c r="Q92" s="53">
        <f t="shared" si="86"/>
        <v>3.5551485537147376E-2</v>
      </c>
      <c r="R92" s="53">
        <v>0.57799999999999996</v>
      </c>
      <c r="S92" s="53">
        <f t="shared" si="87"/>
        <v>2.1743698220944356</v>
      </c>
      <c r="T92" s="53">
        <f t="shared" si="88"/>
        <v>0.18717257535022191</v>
      </c>
      <c r="U92" s="53">
        <f t="shared" si="89"/>
        <v>0.18717257535022191</v>
      </c>
      <c r="V92" s="53">
        <f t="shared" si="90"/>
        <v>1</v>
      </c>
      <c r="W92" s="53">
        <f t="shared" si="91"/>
        <v>8.6081297416982255E-2</v>
      </c>
      <c r="X92" s="53">
        <f t="shared" si="92"/>
        <v>1.9871972467442136</v>
      </c>
      <c r="Y92" s="53">
        <f t="shared" si="120"/>
        <v>0.26634212659181483</v>
      </c>
      <c r="Z92" s="53">
        <f t="shared" si="93"/>
        <v>4.9469033157576163</v>
      </c>
      <c r="AA92" s="53">
        <v>1.2166999904796301</v>
      </c>
      <c r="AB92" s="53">
        <f t="shared" si="94"/>
        <v>0.5914596230661413</v>
      </c>
      <c r="AC92">
        <v>-1.2500000000000001E-2</v>
      </c>
      <c r="AD92" s="33">
        <f t="shared" si="95"/>
        <v>0</v>
      </c>
      <c r="AE92" s="53">
        <f t="shared" si="96"/>
        <v>0</v>
      </c>
      <c r="AF92" s="53">
        <f t="shared" si="97"/>
        <v>1.1752271467397799</v>
      </c>
      <c r="AG92">
        <v>53.981679999999997</v>
      </c>
      <c r="AH92">
        <f t="shared" si="98"/>
        <v>0.63440735762619838</v>
      </c>
      <c r="AI92">
        <f t="shared" si="99"/>
        <v>0.76606006438919982</v>
      </c>
      <c r="AJ92">
        <f t="shared" si="100"/>
        <v>0.82814310145775361</v>
      </c>
      <c r="AK92" s="33">
        <f t="shared" si="101"/>
        <v>0</v>
      </c>
      <c r="AL92" s="53">
        <f t="shared" si="102"/>
        <v>0.54081978911358153</v>
      </c>
      <c r="AM92" s="53">
        <f t="shared" si="103"/>
        <v>0.43774860822239986</v>
      </c>
      <c r="AN92" s="53">
        <f t="shared" si="104"/>
        <v>1</v>
      </c>
      <c r="AO92" s="33">
        <f t="shared" si="105"/>
        <v>2</v>
      </c>
      <c r="AP92" s="84">
        <f t="shared" si="106"/>
        <v>0</v>
      </c>
      <c r="AQ92" s="85">
        <f t="shared" si="107"/>
        <v>2</v>
      </c>
      <c r="AR92" s="85">
        <f t="shared" si="108"/>
        <v>0</v>
      </c>
      <c r="AS92" s="85">
        <f t="shared" si="109"/>
        <v>2</v>
      </c>
      <c r="AT92" s="86">
        <f t="shared" si="110"/>
        <v>2</v>
      </c>
      <c r="AU92" s="53">
        <f t="shared" si="111"/>
        <v>57.946903315757616</v>
      </c>
      <c r="AV92" s="63">
        <f t="shared" si="112"/>
        <v>0</v>
      </c>
      <c r="AW92" s="33">
        <f t="shared" si="113"/>
        <v>1</v>
      </c>
      <c r="AX92" s="33">
        <f t="shared" si="114"/>
        <v>-1</v>
      </c>
      <c r="AY92" s="33">
        <f t="shared" si="115"/>
        <v>0</v>
      </c>
      <c r="AZ92" s="64">
        <f t="shared" si="116"/>
        <v>0</v>
      </c>
      <c r="BA92" s="53">
        <f t="shared" si="117"/>
        <v>0.83890226177828375</v>
      </c>
      <c r="BB92" s="53" t="s">
        <v>274</v>
      </c>
      <c r="BC92" s="53">
        <v>17336.818359375</v>
      </c>
      <c r="BD92" s="53">
        <v>0.83890226177828375</v>
      </c>
      <c r="BE92" s="53">
        <v>0</v>
      </c>
      <c r="BF92" s="53">
        <v>1</v>
      </c>
      <c r="BG92" s="53">
        <v>1</v>
      </c>
      <c r="BH92" s="53">
        <v>2</v>
      </c>
    </row>
    <row r="93" spans="1:60" x14ac:dyDescent="0.25">
      <c r="A93" s="83" t="s">
        <v>175</v>
      </c>
      <c r="B93" s="33">
        <v>48196209693.787949</v>
      </c>
      <c r="C93" s="53">
        <f t="shared" si="80"/>
        <v>48.196209693787949</v>
      </c>
      <c r="D93" s="53">
        <f t="shared" si="81"/>
        <v>0</v>
      </c>
      <c r="F93" s="58">
        <v>67031867</v>
      </c>
      <c r="G93" s="57">
        <f t="shared" si="118"/>
        <v>67.031867000000005</v>
      </c>
      <c r="H93" s="57">
        <f t="shared" si="119"/>
        <v>0.71900443551405102</v>
      </c>
      <c r="I93" s="82">
        <v>-19.15338112103338</v>
      </c>
      <c r="J93" s="53">
        <v>3.508</v>
      </c>
      <c r="K93" s="53">
        <f t="shared" si="82"/>
        <v>3.8968083735195247</v>
      </c>
      <c r="L93" s="53">
        <f t="shared" si="83"/>
        <v>28.921493346728923</v>
      </c>
      <c r="M93" s="88">
        <v>34.86</v>
      </c>
      <c r="N93" s="53">
        <v>1.07</v>
      </c>
      <c r="O93" s="33">
        <f t="shared" si="84"/>
        <v>18.650100000000002</v>
      </c>
      <c r="P93" s="53">
        <f t="shared" si="85"/>
        <v>0.59513719467738313</v>
      </c>
      <c r="Q93" s="53">
        <f t="shared" si="86"/>
        <v>-8.1046755376946722E-3</v>
      </c>
      <c r="R93" s="53">
        <v>0.53600000000000003</v>
      </c>
      <c r="S93" s="53">
        <f t="shared" si="87"/>
        <v>39.893157280367454</v>
      </c>
      <c r="T93" s="53">
        <f t="shared" si="88"/>
        <v>4.8483706467091405</v>
      </c>
      <c r="U93" s="53">
        <f t="shared" si="89"/>
        <v>4.8483706467091405</v>
      </c>
      <c r="V93" s="53">
        <f t="shared" si="90"/>
        <v>1</v>
      </c>
      <c r="W93" s="53">
        <f t="shared" si="91"/>
        <v>0.12153389145499296</v>
      </c>
      <c r="X93" s="53">
        <f t="shared" si="92"/>
        <v>35.044786633658312</v>
      </c>
      <c r="Y93" s="53">
        <f t="shared" si="120"/>
        <v>31.036360829667604</v>
      </c>
      <c r="Z93" s="53">
        <f t="shared" si="93"/>
        <v>29.837661951592949</v>
      </c>
      <c r="AA93" s="53">
        <v>7.6138439057772596</v>
      </c>
      <c r="AB93" s="53">
        <f t="shared" si="94"/>
        <v>3.6695841745861024</v>
      </c>
      <c r="AC93">
        <v>-6.1499999999999999E-2</v>
      </c>
      <c r="AD93" s="33">
        <f t="shared" si="95"/>
        <v>1</v>
      </c>
      <c r="AE93" s="53">
        <f t="shared" si="96"/>
        <v>2.5000000000000001E-2</v>
      </c>
      <c r="AF93" s="53">
        <f t="shared" si="97"/>
        <v>8.6617430471183005E-2</v>
      </c>
      <c r="AG93">
        <v>16.695920000000001</v>
      </c>
      <c r="AH93">
        <f t="shared" si="98"/>
        <v>1.4461576897524338E-2</v>
      </c>
      <c r="AI93">
        <f t="shared" si="99"/>
        <v>3.2586346879748351</v>
      </c>
      <c r="AJ93">
        <f t="shared" si="100"/>
        <v>4.4379251687496979E-3</v>
      </c>
      <c r="AK93" s="33">
        <f t="shared" si="101"/>
        <v>0</v>
      </c>
      <c r="AL93" s="53">
        <f t="shared" si="102"/>
        <v>7.2155853573658668E-2</v>
      </c>
      <c r="AM93" s="53">
        <f t="shared" si="103"/>
        <v>1.8620769645570485</v>
      </c>
      <c r="AN93" s="53">
        <f t="shared" si="104"/>
        <v>3.8750199345719917E-2</v>
      </c>
      <c r="AO93" s="33">
        <f t="shared" si="105"/>
        <v>1</v>
      </c>
      <c r="AP93" s="63">
        <f t="shared" si="106"/>
        <v>1</v>
      </c>
      <c r="AQ93" s="33">
        <f t="shared" si="107"/>
        <v>1</v>
      </c>
      <c r="AR93" s="33">
        <f t="shared" si="108"/>
        <v>0</v>
      </c>
      <c r="AS93" s="33">
        <f t="shared" si="109"/>
        <v>1</v>
      </c>
      <c r="AT93" s="64">
        <f t="shared" si="110"/>
        <v>2</v>
      </c>
      <c r="AU93" s="53">
        <f t="shared" si="111"/>
        <v>50.26276593850735</v>
      </c>
      <c r="AV93" s="63">
        <f t="shared" si="112"/>
        <v>-1</v>
      </c>
      <c r="AW93" s="33">
        <f t="shared" si="113"/>
        <v>1</v>
      </c>
      <c r="AX93" s="33">
        <f t="shared" si="114"/>
        <v>0</v>
      </c>
      <c r="AY93" s="33">
        <f t="shared" si="115"/>
        <v>1</v>
      </c>
      <c r="AZ93" s="64">
        <f t="shared" si="116"/>
        <v>0</v>
      </c>
      <c r="BA93" s="53">
        <f t="shared" si="117"/>
        <v>0.95888494781111577</v>
      </c>
      <c r="BB93" s="53" t="s">
        <v>175</v>
      </c>
      <c r="BC93" s="53">
        <v>401.91018676757813</v>
      </c>
      <c r="BD93" s="53">
        <v>1.0377175176387574</v>
      </c>
      <c r="BE93" s="53">
        <v>2</v>
      </c>
      <c r="BF93" s="53">
        <v>0</v>
      </c>
      <c r="BG93" s="53">
        <v>0</v>
      </c>
      <c r="BH93" s="53">
        <v>2</v>
      </c>
    </row>
    <row r="94" spans="1:60" x14ac:dyDescent="0.25">
      <c r="A94" s="83" t="s">
        <v>24</v>
      </c>
      <c r="B94" s="33">
        <v>45875932293.41539</v>
      </c>
      <c r="C94" s="53">
        <f t="shared" si="80"/>
        <v>45.875932293415389</v>
      </c>
      <c r="D94" s="53">
        <f t="shared" si="81"/>
        <v>0</v>
      </c>
      <c r="F94" s="58">
        <v>34463704</v>
      </c>
      <c r="G94" s="57">
        <f t="shared" si="118"/>
        <v>34.463704</v>
      </c>
      <c r="H94" s="57">
        <f t="shared" si="119"/>
        <v>1.3311376018496268</v>
      </c>
      <c r="I94" s="82">
        <v>-18.8</v>
      </c>
      <c r="J94" s="53">
        <v>3.0720000000000001</v>
      </c>
      <c r="K94" s="53">
        <f t="shared" si="82"/>
        <v>2.0185392448887018</v>
      </c>
      <c r="L94" s="53">
        <f t="shared" si="83"/>
        <v>28.003293597225561</v>
      </c>
      <c r="M94" s="88">
        <v>30.99</v>
      </c>
      <c r="N94" s="53">
        <v>1</v>
      </c>
      <c r="O94" s="33">
        <f t="shared" si="84"/>
        <v>15.494999999999999</v>
      </c>
      <c r="P94" s="53">
        <f t="shared" si="85"/>
        <v>0.63640263487778037</v>
      </c>
      <c r="Q94" s="53">
        <f t="shared" si="86"/>
        <v>6.0671058129634012E-2</v>
      </c>
      <c r="R94" s="53">
        <v>0.57799999999999996</v>
      </c>
      <c r="S94" s="53">
        <f t="shared" si="87"/>
        <v>21.9327920332479</v>
      </c>
      <c r="T94" s="53">
        <f t="shared" si="88"/>
        <v>2.3280838853127683</v>
      </c>
      <c r="U94" s="53">
        <f t="shared" si="89"/>
        <v>2.3280838853127683</v>
      </c>
      <c r="V94" s="53">
        <f t="shared" si="90"/>
        <v>1</v>
      </c>
      <c r="W94" s="53">
        <f t="shared" si="91"/>
        <v>0.10614626180668782</v>
      </c>
      <c r="X94" s="53">
        <f t="shared" si="92"/>
        <v>19.604708147935131</v>
      </c>
      <c r="Y94" s="53">
        <f t="shared" si="120"/>
        <v>16.996041961045467</v>
      </c>
      <c r="Z94" s="53">
        <f t="shared" si="93"/>
        <v>30.250542920062273</v>
      </c>
      <c r="AA94" s="53">
        <v>1.4872640120632099</v>
      </c>
      <c r="AB94" s="53">
        <f t="shared" si="94"/>
        <v>0.68229623119845151</v>
      </c>
      <c r="AC94">
        <v>-2.8E-3</v>
      </c>
      <c r="AD94" s="33">
        <f t="shared" si="95"/>
        <v>0</v>
      </c>
      <c r="AE94" s="53">
        <f t="shared" si="96"/>
        <v>0</v>
      </c>
      <c r="AF94" s="53">
        <f t="shared" si="97"/>
        <v>0.59012694200096227</v>
      </c>
      <c r="AG94">
        <v>14.083449999999999</v>
      </c>
      <c r="AH94">
        <f t="shared" si="98"/>
        <v>8.3110232813234527E-2</v>
      </c>
      <c r="AI94">
        <f t="shared" si="99"/>
        <v>2.0498381875576421</v>
      </c>
      <c r="AJ94">
        <f t="shared" si="100"/>
        <v>4.0544777298865423E-2</v>
      </c>
      <c r="AK94" s="33">
        <f t="shared" si="101"/>
        <v>0</v>
      </c>
      <c r="AL94" s="53">
        <f t="shared" si="102"/>
        <v>0.50701670918772779</v>
      </c>
      <c r="AM94" s="53">
        <f t="shared" si="103"/>
        <v>1.1713361071757953</v>
      </c>
      <c r="AN94" s="53">
        <f t="shared" si="104"/>
        <v>0.43285330835586905</v>
      </c>
      <c r="AO94" s="33">
        <f t="shared" si="105"/>
        <v>1</v>
      </c>
      <c r="AP94" s="63">
        <f t="shared" si="106"/>
        <v>0</v>
      </c>
      <c r="AQ94" s="33">
        <f t="shared" si="107"/>
        <v>1</v>
      </c>
      <c r="AR94" s="33">
        <f t="shared" si="108"/>
        <v>0</v>
      </c>
      <c r="AS94" s="33">
        <f t="shared" si="109"/>
        <v>1</v>
      </c>
      <c r="AT94" s="64">
        <f t="shared" si="110"/>
        <v>1</v>
      </c>
      <c r="AU94" s="53">
        <f t="shared" si="111"/>
        <v>54.402609087179655</v>
      </c>
      <c r="AV94" s="63">
        <f t="shared" si="112"/>
        <v>0</v>
      </c>
      <c r="AW94" s="33">
        <f t="shared" si="113"/>
        <v>0</v>
      </c>
      <c r="AX94" s="33">
        <f t="shared" si="114"/>
        <v>-1</v>
      </c>
      <c r="AY94" s="33">
        <f t="shared" si="115"/>
        <v>-1</v>
      </c>
      <c r="AZ94" s="64">
        <f t="shared" si="116"/>
        <v>-1</v>
      </c>
      <c r="BA94" s="53">
        <f t="shared" si="117"/>
        <v>0.84326713485192684</v>
      </c>
      <c r="BB94" s="53" t="s">
        <v>24</v>
      </c>
      <c r="BC94" s="53">
        <v>1257.2652587890625</v>
      </c>
      <c r="BD94" s="53">
        <v>0.85441712544985926</v>
      </c>
      <c r="BE94" s="53">
        <v>0</v>
      </c>
      <c r="BF94" s="53">
        <v>1</v>
      </c>
      <c r="BG94" s="53">
        <v>1</v>
      </c>
      <c r="BH94" s="53">
        <v>2</v>
      </c>
    </row>
    <row r="95" spans="1:60" x14ac:dyDescent="0.25">
      <c r="A95" s="53" t="s">
        <v>96</v>
      </c>
      <c r="B95" s="33">
        <v>45589360527.676208</v>
      </c>
      <c r="C95" s="53">
        <f t="shared" si="80"/>
        <v>45.589360527676206</v>
      </c>
      <c r="D95" s="53">
        <f t="shared" si="81"/>
        <v>29.047746291964987</v>
      </c>
      <c r="E95">
        <v>63.716064353065001</v>
      </c>
      <c r="F95" s="58">
        <v>8592656</v>
      </c>
      <c r="G95" s="57">
        <f t="shared" si="118"/>
        <v>8.5926559999999998</v>
      </c>
      <c r="H95" s="57">
        <f t="shared" si="119"/>
        <v>5.3056191854621213</v>
      </c>
      <c r="I95" s="82">
        <v>2.3730000000000002</v>
      </c>
      <c r="J95" s="53">
        <v>2.3730000000000002</v>
      </c>
      <c r="K95" s="53">
        <f t="shared" si="82"/>
        <v>1.2810231571266022</v>
      </c>
      <c r="L95" s="53">
        <f t="shared" si="83"/>
        <v>22.041571221806819</v>
      </c>
      <c r="M95" s="88">
        <v>94</v>
      </c>
      <c r="N95" s="53">
        <v>1</v>
      </c>
      <c r="O95" s="33">
        <f t="shared" si="84"/>
        <v>47</v>
      </c>
      <c r="P95" s="53">
        <f t="shared" si="85"/>
        <v>0.61063325697744553</v>
      </c>
      <c r="Q95" s="53">
        <f t="shared" si="86"/>
        <v>1.7722094962409216E-2</v>
      </c>
      <c r="R95" s="53">
        <v>0.55700000000000005</v>
      </c>
      <c r="S95" s="53">
        <f t="shared" si="87"/>
        <v>5.2469615193667893</v>
      </c>
      <c r="T95" s="53">
        <f t="shared" si="88"/>
        <v>1.7717065004885491</v>
      </c>
      <c r="U95" s="53">
        <f t="shared" si="89"/>
        <v>1.7717065004885491</v>
      </c>
      <c r="V95" s="53">
        <f t="shared" si="90"/>
        <v>1</v>
      </c>
      <c r="W95" s="53">
        <f t="shared" si="91"/>
        <v>0.33766333028155332</v>
      </c>
      <c r="X95" s="53">
        <f t="shared" si="92"/>
        <v>3.4752550188782401</v>
      </c>
      <c r="Y95" s="53">
        <f t="shared" si="120"/>
        <v>1.1399895346878033</v>
      </c>
      <c r="Z95" s="53">
        <f t="shared" si="93"/>
        <v>8.0872220342672243</v>
      </c>
      <c r="AA95" s="53">
        <v>2.0629712007857002</v>
      </c>
      <c r="AB95" s="53">
        <f t="shared" si="94"/>
        <v>0.94049537830832386</v>
      </c>
      <c r="AC95">
        <v>-9.1000000000000004E-3</v>
      </c>
      <c r="AD95" s="33">
        <f t="shared" si="95"/>
        <v>1</v>
      </c>
      <c r="AE95" s="53">
        <f t="shared" si="96"/>
        <v>2.5000000000000001E-2</v>
      </c>
      <c r="AF95" s="53">
        <f t="shared" si="97"/>
        <v>1.0292423270638347</v>
      </c>
      <c r="AG95">
        <v>42.442390000000003</v>
      </c>
      <c r="AH95">
        <f t="shared" si="98"/>
        <v>0.43683504249750826</v>
      </c>
      <c r="AI95">
        <f t="shared" si="99"/>
        <v>0.98622609424716567</v>
      </c>
      <c r="AJ95">
        <f t="shared" si="100"/>
        <v>0.44293600123302934</v>
      </c>
      <c r="AK95" s="33">
        <f t="shared" si="101"/>
        <v>0</v>
      </c>
      <c r="AL95" s="53">
        <f t="shared" si="102"/>
        <v>0.59240728456632641</v>
      </c>
      <c r="AM95" s="53">
        <f t="shared" si="103"/>
        <v>0.56355776814123748</v>
      </c>
      <c r="AN95" s="53">
        <f t="shared" si="104"/>
        <v>1</v>
      </c>
      <c r="AO95" s="33">
        <f t="shared" si="105"/>
        <v>2</v>
      </c>
      <c r="AP95" s="63">
        <f t="shared" si="106"/>
        <v>1</v>
      </c>
      <c r="AQ95" s="33">
        <f t="shared" si="107"/>
        <v>2</v>
      </c>
      <c r="AR95" s="33">
        <f t="shared" si="108"/>
        <v>0</v>
      </c>
      <c r="AS95" s="33">
        <f t="shared" si="109"/>
        <v>2</v>
      </c>
      <c r="AT95" s="64">
        <f t="shared" si="110"/>
        <v>3</v>
      </c>
      <c r="AU95" s="53">
        <f t="shared" si="111"/>
        <v>96.087222034267228</v>
      </c>
      <c r="AV95" s="63">
        <f t="shared" si="112"/>
        <v>1</v>
      </c>
      <c r="AW95" s="33">
        <f t="shared" si="113"/>
        <v>1</v>
      </c>
      <c r="AX95" s="33">
        <f t="shared" si="114"/>
        <v>-1</v>
      </c>
      <c r="AY95" s="33">
        <f t="shared" si="115"/>
        <v>0</v>
      </c>
      <c r="AZ95" s="64">
        <f t="shared" si="116"/>
        <v>1</v>
      </c>
      <c r="BA95" s="53">
        <f t="shared" si="117"/>
        <v>0.47445809715903581</v>
      </c>
      <c r="BB95" s="53" t="s">
        <v>96</v>
      </c>
      <c r="BC95" s="53">
        <v>4051.770263671875</v>
      </c>
      <c r="BD95" s="53">
        <v>0.47445809715903581</v>
      </c>
      <c r="BE95" s="53">
        <v>0</v>
      </c>
      <c r="BF95" s="53">
        <v>1</v>
      </c>
      <c r="BG95" s="53">
        <v>1</v>
      </c>
      <c r="BH95" s="53">
        <v>2</v>
      </c>
    </row>
    <row r="96" spans="1:60" x14ac:dyDescent="0.25">
      <c r="A96" s="53" t="s">
        <v>348</v>
      </c>
      <c r="B96" s="33">
        <v>45399831806.588089</v>
      </c>
      <c r="C96" s="53">
        <f t="shared" si="80"/>
        <v>45.399831806588089</v>
      </c>
      <c r="D96" s="53">
        <f t="shared" si="81"/>
        <v>13.729766502930319</v>
      </c>
      <c r="E96">
        <v>30.241888475318</v>
      </c>
      <c r="F96" s="58">
        <v>5123819</v>
      </c>
      <c r="G96" s="57">
        <f t="shared" si="118"/>
        <v>5.1238190000000001</v>
      </c>
      <c r="H96" s="57">
        <f t="shared" si="119"/>
        <v>8.860545582618764</v>
      </c>
      <c r="I96" s="82">
        <v>7.61</v>
      </c>
      <c r="J96" s="53">
        <v>7.61</v>
      </c>
      <c r="K96" s="53">
        <f t="shared" si="82"/>
        <v>0.6957652719019003</v>
      </c>
      <c r="L96" s="53">
        <f t="shared" si="83"/>
        <v>16.709181626071853</v>
      </c>
      <c r="M96" s="88">
        <v>0</v>
      </c>
      <c r="N96" s="53">
        <v>1</v>
      </c>
      <c r="O96" s="33">
        <f t="shared" si="84"/>
        <v>0</v>
      </c>
      <c r="P96" s="53">
        <f t="shared" si="85"/>
        <v>0.55836734530085752</v>
      </c>
      <c r="Q96" s="53">
        <f t="shared" si="86"/>
        <v>-6.9387757831904137E-2</v>
      </c>
      <c r="R96" s="53">
        <v>0.50900000000000001</v>
      </c>
      <c r="S96" s="53">
        <f t="shared" si="87"/>
        <v>2.8609732128320946</v>
      </c>
      <c r="T96" s="53">
        <f t="shared" si="88"/>
        <v>0</v>
      </c>
      <c r="U96" s="53">
        <f t="shared" si="89"/>
        <v>0</v>
      </c>
      <c r="V96" s="53">
        <f t="shared" si="90"/>
        <v>1</v>
      </c>
      <c r="W96" s="53">
        <f t="shared" si="91"/>
        <v>0</v>
      </c>
      <c r="X96" s="53">
        <f t="shared" si="92"/>
        <v>2.8609732128320946</v>
      </c>
      <c r="Y96" s="53">
        <f t="shared" si="120"/>
        <v>0.58739983770810045</v>
      </c>
      <c r="Z96" s="53">
        <f t="shared" si="93"/>
        <v>6.9591582710984721</v>
      </c>
      <c r="AA96" s="53">
        <v>1.24493945384649</v>
      </c>
      <c r="AB96" s="53">
        <f t="shared" si="94"/>
        <v>0.56520041814016286</v>
      </c>
      <c r="AC96">
        <v>-5.9999999999999995E-4</v>
      </c>
      <c r="AD96" s="33">
        <f t="shared" si="95"/>
        <v>0</v>
      </c>
      <c r="AE96" s="53">
        <f t="shared" si="96"/>
        <v>0</v>
      </c>
      <c r="AF96" s="53">
        <f t="shared" si="97"/>
        <v>1.5778081032220936</v>
      </c>
      <c r="AG96">
        <v>51.209899999999998</v>
      </c>
      <c r="AH96">
        <f t="shared" si="98"/>
        <v>0.8079939518519309</v>
      </c>
      <c r="AI96">
        <f t="shared" si="99"/>
        <v>0.84330514948283852</v>
      </c>
      <c r="AJ96">
        <f t="shared" si="100"/>
        <v>0.9581276153091649</v>
      </c>
      <c r="AK96" s="33">
        <f t="shared" si="101"/>
        <v>0</v>
      </c>
      <c r="AL96" s="53">
        <f t="shared" si="102"/>
        <v>0.76981415137016274</v>
      </c>
      <c r="AM96" s="53">
        <f t="shared" si="103"/>
        <v>0.48188865684733628</v>
      </c>
      <c r="AN96" s="53">
        <f t="shared" si="104"/>
        <v>1</v>
      </c>
      <c r="AO96" s="33">
        <f t="shared" si="105"/>
        <v>2</v>
      </c>
      <c r="AP96" s="63">
        <f t="shared" si="106"/>
        <v>0</v>
      </c>
      <c r="AQ96" s="33">
        <f t="shared" si="107"/>
        <v>2</v>
      </c>
      <c r="AR96" s="33">
        <f t="shared" si="108"/>
        <v>0</v>
      </c>
      <c r="AS96" s="33">
        <f t="shared" si="109"/>
        <v>2</v>
      </c>
      <c r="AT96" s="64">
        <f t="shared" si="110"/>
        <v>2</v>
      </c>
      <c r="AU96" s="53">
        <f t="shared" si="111"/>
        <v>46.959158271098474</v>
      </c>
      <c r="AV96" s="63">
        <f t="shared" si="112"/>
        <v>0</v>
      </c>
      <c r="AW96" s="33">
        <f t="shared" si="113"/>
        <v>1</v>
      </c>
      <c r="AX96" s="33">
        <f t="shared" si="114"/>
        <v>-1</v>
      </c>
      <c r="AY96" s="33">
        <f t="shared" si="115"/>
        <v>0</v>
      </c>
      <c r="AZ96" s="64">
        <f t="shared" si="116"/>
        <v>0</v>
      </c>
      <c r="BA96" s="53">
        <f t="shared" si="117"/>
        <v>0.96679398605255473</v>
      </c>
      <c r="BB96" s="53" t="s">
        <v>348</v>
      </c>
      <c r="BC96" s="53">
        <v>9189.8017578125</v>
      </c>
      <c r="BD96" s="53">
        <v>0.96679398605255473</v>
      </c>
      <c r="BE96" s="53">
        <v>0</v>
      </c>
      <c r="BF96" s="53">
        <v>1</v>
      </c>
      <c r="BG96" s="53">
        <v>1</v>
      </c>
      <c r="BH96" s="53">
        <v>2</v>
      </c>
    </row>
    <row r="97" spans="1:60" x14ac:dyDescent="0.25">
      <c r="A97" s="53" t="s">
        <v>242</v>
      </c>
      <c r="B97" s="33">
        <v>44779454819.841171</v>
      </c>
      <c r="C97" s="53">
        <f t="shared" si="80"/>
        <v>44.77945481984117</v>
      </c>
      <c r="D97" s="53">
        <f t="shared" si="81"/>
        <v>44.448624371868</v>
      </c>
      <c r="E97">
        <v>99.261200366766005</v>
      </c>
      <c r="F97" s="58">
        <v>5056174</v>
      </c>
      <c r="G97" s="57">
        <f t="shared" si="118"/>
        <v>5.0561740000000004</v>
      </c>
      <c r="H97" s="57">
        <f t="shared" si="119"/>
        <v>8.8563911803354021</v>
      </c>
      <c r="I97" s="82">
        <v>13.7</v>
      </c>
      <c r="J97" s="53">
        <v>13.7</v>
      </c>
      <c r="K97" s="53">
        <f t="shared" si="82"/>
        <v>0.90483204573528253</v>
      </c>
      <c r="L97" s="53">
        <f t="shared" si="83"/>
        <v>16.715413229496896</v>
      </c>
      <c r="M97" s="88">
        <v>3</v>
      </c>
      <c r="N97" s="53">
        <v>1</v>
      </c>
      <c r="O97" s="33">
        <f t="shared" si="84"/>
        <v>1.5</v>
      </c>
      <c r="P97" s="53">
        <f t="shared" si="85"/>
        <v>0.58837233058359761</v>
      </c>
      <c r="Q97" s="53">
        <f t="shared" si="86"/>
        <v>-1.9379449027337375E-2</v>
      </c>
      <c r="R97" s="53">
        <v>0.53900000000000003</v>
      </c>
      <c r="S97" s="53">
        <f t="shared" si="87"/>
        <v>2.9749128802161913</v>
      </c>
      <c r="T97" s="53">
        <f t="shared" si="88"/>
        <v>3.3873842504395638E-2</v>
      </c>
      <c r="U97" s="53">
        <f t="shared" si="89"/>
        <v>3.3873842504395638E-2</v>
      </c>
      <c r="V97" s="53">
        <f t="shared" si="90"/>
        <v>1</v>
      </c>
      <c r="W97" s="53">
        <f t="shared" si="91"/>
        <v>1.1386498989487711E-2</v>
      </c>
      <c r="X97" s="53">
        <f t="shared" si="92"/>
        <v>2.9410390377117954</v>
      </c>
      <c r="Y97" s="53">
        <f t="shared" si="120"/>
        <v>0.60410346069597098</v>
      </c>
      <c r="Z97" s="53">
        <f t="shared" si="93"/>
        <v>7.1536970075144222</v>
      </c>
      <c r="AA97" s="53">
        <v>6.2565564256482604</v>
      </c>
      <c r="AB97" s="53">
        <f t="shared" si="94"/>
        <v>2.8016518579010325</v>
      </c>
      <c r="AC97">
        <v>-5.7700000000000001E-2</v>
      </c>
      <c r="AD97" s="33">
        <f t="shared" si="95"/>
        <v>2</v>
      </c>
      <c r="AE97" s="53">
        <f t="shared" si="96"/>
        <v>0.05</v>
      </c>
      <c r="AF97" s="53">
        <f t="shared" si="97"/>
        <v>1.3821035312805419</v>
      </c>
      <c r="AG97">
        <v>75.427319999999995</v>
      </c>
      <c r="AH97">
        <f t="shared" si="98"/>
        <v>1.0424836532702744</v>
      </c>
      <c r="AI97">
        <f t="shared" si="99"/>
        <v>0.84340520777769257</v>
      </c>
      <c r="AJ97">
        <f t="shared" si="100"/>
        <v>1</v>
      </c>
      <c r="AK97" s="33">
        <f t="shared" si="101"/>
        <v>1</v>
      </c>
      <c r="AL97" s="53">
        <f t="shared" si="102"/>
        <v>0.3396198780102675</v>
      </c>
      <c r="AM97" s="53">
        <f t="shared" si="103"/>
        <v>0.48194583301582422</v>
      </c>
      <c r="AN97" s="53">
        <f t="shared" si="104"/>
        <v>0.70468474825285277</v>
      </c>
      <c r="AO97" s="33">
        <f t="shared" si="105"/>
        <v>1</v>
      </c>
      <c r="AP97" s="63">
        <f t="shared" si="106"/>
        <v>2</v>
      </c>
      <c r="AQ97" s="33">
        <f t="shared" si="107"/>
        <v>1</v>
      </c>
      <c r="AR97" s="33">
        <f t="shared" si="108"/>
        <v>1</v>
      </c>
      <c r="AS97" s="33">
        <f t="shared" si="109"/>
        <v>2</v>
      </c>
      <c r="AT97" s="64">
        <f t="shared" si="110"/>
        <v>4</v>
      </c>
      <c r="AU97" s="53">
        <f t="shared" si="111"/>
        <v>74.747391972571478</v>
      </c>
      <c r="AV97" s="63">
        <f t="shared" si="112"/>
        <v>1</v>
      </c>
      <c r="AW97" s="33">
        <f t="shared" si="113"/>
        <v>1</v>
      </c>
      <c r="AX97" s="33">
        <f t="shared" si="114"/>
        <v>1</v>
      </c>
      <c r="AY97" s="33">
        <f t="shared" si="115"/>
        <v>2</v>
      </c>
      <c r="AZ97" s="64">
        <f t="shared" si="116"/>
        <v>3</v>
      </c>
      <c r="BA97" s="53">
        <f t="shared" si="117"/>
        <v>0.59907715357176572</v>
      </c>
      <c r="BB97" s="53" t="s">
        <v>242</v>
      </c>
      <c r="BC97" s="53">
        <v>12983.0771484375</v>
      </c>
      <c r="BD97" s="53">
        <v>0.59907715357176572</v>
      </c>
      <c r="BE97" s="53">
        <v>1</v>
      </c>
      <c r="BF97" s="53">
        <v>0</v>
      </c>
      <c r="BG97" s="53">
        <v>0</v>
      </c>
      <c r="BH97" s="53">
        <v>1</v>
      </c>
    </row>
    <row r="98" spans="1:60" x14ac:dyDescent="0.25">
      <c r="A98" s="53" t="s">
        <v>450</v>
      </c>
      <c r="B98" s="33">
        <v>44139547096.639839</v>
      </c>
      <c r="C98" s="53">
        <f t="shared" si="80"/>
        <v>44.139547096639838</v>
      </c>
      <c r="D98" s="53">
        <f t="shared" si="81"/>
        <v>11.996631420028876</v>
      </c>
      <c r="E98">
        <v>27.178872936243</v>
      </c>
      <c r="F98" s="58">
        <v>3292224</v>
      </c>
      <c r="G98" s="57">
        <f t="shared" si="118"/>
        <v>3.292224</v>
      </c>
      <c r="H98" s="57">
        <f t="shared" si="119"/>
        <v>13.40721260055204</v>
      </c>
      <c r="I98" s="82">
        <v>12.63</v>
      </c>
      <c r="J98" s="53">
        <v>12.63</v>
      </c>
      <c r="K98" s="53">
        <f t="shared" si="82"/>
        <v>0.45662551370579835</v>
      </c>
      <c r="L98" s="53">
        <f t="shared" si="83"/>
        <v>9.8891810991719407</v>
      </c>
      <c r="M98" s="88">
        <v>0</v>
      </c>
      <c r="N98" s="53">
        <v>1</v>
      </c>
      <c r="O98" s="33">
        <f t="shared" si="84"/>
        <v>0</v>
      </c>
      <c r="P98" s="53">
        <f t="shared" si="85"/>
        <v>0.61591134487933752</v>
      </c>
      <c r="Q98" s="53">
        <f t="shared" si="86"/>
        <v>2.651890813222918E-2</v>
      </c>
      <c r="R98" s="53">
        <v>0.57199999999999995</v>
      </c>
      <c r="S98" s="53">
        <f t="shared" si="87"/>
        <v>2.0277181114840319</v>
      </c>
      <c r="T98" s="53">
        <f t="shared" si="88"/>
        <v>0</v>
      </c>
      <c r="U98" s="53">
        <f t="shared" si="89"/>
        <v>0</v>
      </c>
      <c r="V98" s="53">
        <f t="shared" si="90"/>
        <v>1</v>
      </c>
      <c r="W98" s="53">
        <f t="shared" si="91"/>
        <v>0</v>
      </c>
      <c r="X98" s="53">
        <f t="shared" si="92"/>
        <v>2.0277181114840319</v>
      </c>
      <c r="Y98" s="53">
        <f t="shared" si="120"/>
        <v>0.28116893765455858</v>
      </c>
      <c r="Z98" s="53">
        <f t="shared" si="93"/>
        <v>5.040437842522401</v>
      </c>
      <c r="AA98" s="53">
        <v>2.43597728787045</v>
      </c>
      <c r="AB98" s="53">
        <f t="shared" si="94"/>
        <v>1.075229342243027</v>
      </c>
      <c r="AC98">
        <v>-1.9099999999999999E-2</v>
      </c>
      <c r="AD98" s="33">
        <f t="shared" si="95"/>
        <v>1</v>
      </c>
      <c r="AE98" s="53">
        <f t="shared" si="96"/>
        <v>2.5000000000000001E-2</v>
      </c>
      <c r="AF98" s="53">
        <f t="shared" si="97"/>
        <v>1.2649236601236751</v>
      </c>
      <c r="AG98">
        <v>66.244540000000001</v>
      </c>
      <c r="AH98">
        <f t="shared" si="98"/>
        <v>0.83794286000009188</v>
      </c>
      <c r="AI98">
        <f t="shared" si="99"/>
        <v>0.77096889907766364</v>
      </c>
      <c r="AJ98">
        <f t="shared" si="100"/>
        <v>1</v>
      </c>
      <c r="AK98" s="33">
        <f t="shared" si="101"/>
        <v>1</v>
      </c>
      <c r="AL98" s="53">
        <f t="shared" si="102"/>
        <v>0.42698080012358319</v>
      </c>
      <c r="AM98" s="53">
        <f t="shared" si="103"/>
        <v>0.44055365661580775</v>
      </c>
      <c r="AN98" s="53">
        <f t="shared" si="104"/>
        <v>0.9691913657090333</v>
      </c>
      <c r="AO98" s="33">
        <f t="shared" si="105"/>
        <v>1</v>
      </c>
      <c r="AP98" s="63">
        <f t="shared" si="106"/>
        <v>1</v>
      </c>
      <c r="AQ98" s="33">
        <f t="shared" si="107"/>
        <v>1</v>
      </c>
      <c r="AR98" s="33">
        <f t="shared" si="108"/>
        <v>1</v>
      </c>
      <c r="AS98" s="33">
        <f t="shared" si="109"/>
        <v>2</v>
      </c>
      <c r="AT98" s="64">
        <f t="shared" si="110"/>
        <v>3</v>
      </c>
      <c r="AU98" s="53">
        <f t="shared" si="111"/>
        <v>75.424265156703072</v>
      </c>
      <c r="AV98" s="63">
        <f t="shared" si="112"/>
        <v>1</v>
      </c>
      <c r="AW98" s="33">
        <f t="shared" si="113"/>
        <v>0</v>
      </c>
      <c r="AX98" s="33">
        <f t="shared" si="114"/>
        <v>0</v>
      </c>
      <c r="AY98" s="33">
        <f t="shared" si="115"/>
        <v>0</v>
      </c>
      <c r="AZ98" s="64">
        <f t="shared" si="116"/>
        <v>1</v>
      </c>
      <c r="BA98" s="53">
        <f t="shared" si="117"/>
        <v>0.58521679999048803</v>
      </c>
      <c r="BB98" s="53" t="s">
        <v>450</v>
      </c>
      <c r="BC98" s="53">
        <v>21924.75</v>
      </c>
      <c r="BD98" s="53">
        <v>0.58521679999048803</v>
      </c>
      <c r="BE98" s="53">
        <v>0</v>
      </c>
      <c r="BF98" s="53">
        <v>1</v>
      </c>
      <c r="BG98" s="53">
        <v>1</v>
      </c>
      <c r="BH98" s="53">
        <v>2</v>
      </c>
    </row>
    <row r="99" spans="1:60" x14ac:dyDescent="0.25">
      <c r="A99" s="83" t="s">
        <v>344</v>
      </c>
      <c r="B99" s="33">
        <v>43971701074.589752</v>
      </c>
      <c r="C99" s="53">
        <f t="shared" si="80"/>
        <v>43.971701074589753</v>
      </c>
      <c r="D99" s="53">
        <f t="shared" si="81"/>
        <v>0</v>
      </c>
      <c r="F99" s="58">
        <v>3001731</v>
      </c>
      <c r="G99" s="57">
        <f t="shared" si="118"/>
        <v>3.0017309999999999</v>
      </c>
      <c r="H99" s="57">
        <f t="shared" si="119"/>
        <v>14.648781344694029</v>
      </c>
      <c r="I99" s="82">
        <v>6.0510000000000002</v>
      </c>
      <c r="J99" s="53">
        <v>6.0510000000000002</v>
      </c>
      <c r="K99" s="53">
        <f t="shared" si="82"/>
        <v>0.24316075380170021</v>
      </c>
      <c r="L99" s="53">
        <f t="shared" si="83"/>
        <v>8.0268279829589559</v>
      </c>
      <c r="M99" s="88">
        <v>0</v>
      </c>
      <c r="N99" s="53">
        <v>1</v>
      </c>
      <c r="O99" s="33">
        <f t="shared" si="84"/>
        <v>0</v>
      </c>
      <c r="P99" s="53">
        <f t="shared" si="85"/>
        <v>0.57542146238636727</v>
      </c>
      <c r="Q99" s="53">
        <f t="shared" si="86"/>
        <v>-4.0964229356054635E-2</v>
      </c>
      <c r="R99" s="53">
        <v>0.53300000000000003</v>
      </c>
      <c r="S99" s="53">
        <f t="shared" si="87"/>
        <v>1.7272604417104926</v>
      </c>
      <c r="T99" s="53">
        <f t="shared" si="88"/>
        <v>0</v>
      </c>
      <c r="U99" s="53">
        <f t="shared" si="89"/>
        <v>0</v>
      </c>
      <c r="V99" s="53">
        <f t="shared" si="90"/>
        <v>1</v>
      </c>
      <c r="W99" s="53">
        <f t="shared" si="91"/>
        <v>0</v>
      </c>
      <c r="X99" s="53">
        <f t="shared" si="92"/>
        <v>1.7272604417104926</v>
      </c>
      <c r="Y99" s="53">
        <f t="shared" si="120"/>
        <v>0.21998378611679734</v>
      </c>
      <c r="Z99" s="53">
        <f t="shared" si="93"/>
        <v>4.3087827391286</v>
      </c>
      <c r="AA99" s="53">
        <v>0</v>
      </c>
      <c r="AB99" s="53">
        <f t="shared" si="94"/>
        <v>0</v>
      </c>
      <c r="AC99">
        <v>-1.4E-3</v>
      </c>
      <c r="AD99" s="33">
        <f t="shared" si="95"/>
        <v>0</v>
      </c>
      <c r="AE99" s="53">
        <f t="shared" si="96"/>
        <v>0</v>
      </c>
      <c r="AF99" s="53">
        <f t="shared" si="97"/>
        <v>1.2641159017919952</v>
      </c>
      <c r="AG99">
        <v>65.666740000000004</v>
      </c>
      <c r="AH99">
        <f t="shared" si="98"/>
        <v>0.83010370252840482</v>
      </c>
      <c r="AI99">
        <f t="shared" si="99"/>
        <v>0.75902097147382031</v>
      </c>
      <c r="AJ99">
        <f t="shared" si="100"/>
        <v>1</v>
      </c>
      <c r="AK99" s="33">
        <f t="shared" si="101"/>
        <v>1</v>
      </c>
      <c r="AL99" s="53">
        <f t="shared" si="102"/>
        <v>0.43401219926359036</v>
      </c>
      <c r="AM99" s="53">
        <f t="shared" si="103"/>
        <v>0.43372626941361159</v>
      </c>
      <c r="AN99" s="53">
        <f t="shared" si="104"/>
        <v>1</v>
      </c>
      <c r="AO99" s="33">
        <f t="shared" si="105"/>
        <v>2</v>
      </c>
      <c r="AP99" s="84">
        <f t="shared" si="106"/>
        <v>0</v>
      </c>
      <c r="AQ99" s="85">
        <f t="shared" si="107"/>
        <v>2</v>
      </c>
      <c r="AR99" s="85">
        <f t="shared" si="108"/>
        <v>1</v>
      </c>
      <c r="AS99" s="85">
        <f t="shared" si="109"/>
        <v>3</v>
      </c>
      <c r="AT99" s="86">
        <f t="shared" si="110"/>
        <v>3</v>
      </c>
      <c r="AU99" s="53">
        <f t="shared" si="111"/>
        <v>94.308782739128603</v>
      </c>
      <c r="AV99" s="63">
        <f t="shared" si="112"/>
        <v>0</v>
      </c>
      <c r="AW99" s="33">
        <f t="shared" si="113"/>
        <v>1</v>
      </c>
      <c r="AX99" s="33">
        <f t="shared" si="114"/>
        <v>0</v>
      </c>
      <c r="AY99" s="33">
        <f t="shared" si="115"/>
        <v>1</v>
      </c>
      <c r="AZ99" s="64">
        <f t="shared" si="116"/>
        <v>1</v>
      </c>
      <c r="BA99" s="53">
        <f t="shared" si="117"/>
        <v>0.46625245069933391</v>
      </c>
      <c r="BB99" s="53" t="s">
        <v>344</v>
      </c>
      <c r="BC99" s="53">
        <v>13328.4052734375</v>
      </c>
      <c r="BD99" s="53">
        <v>0.46625245069933391</v>
      </c>
      <c r="BE99" s="53">
        <v>0</v>
      </c>
      <c r="BF99" s="53">
        <v>1</v>
      </c>
      <c r="BG99" s="53">
        <v>1</v>
      </c>
      <c r="BH99" s="53">
        <v>2</v>
      </c>
    </row>
    <row r="100" spans="1:60" x14ac:dyDescent="0.25">
      <c r="A100" s="53" t="s">
        <v>320</v>
      </c>
      <c r="B100" s="33">
        <v>43354426157.020454</v>
      </c>
      <c r="C100" s="53">
        <f t="shared" si="80"/>
        <v>43.354426157020455</v>
      </c>
      <c r="D100" s="53">
        <f t="shared" si="81"/>
        <v>22.021665657737373</v>
      </c>
      <c r="E100">
        <v>50.794503836769998</v>
      </c>
      <c r="F100" s="58">
        <v>24559500</v>
      </c>
      <c r="G100" s="57">
        <f t="shared" si="118"/>
        <v>24.5595</v>
      </c>
      <c r="H100" s="57">
        <f t="shared" si="119"/>
        <v>1.7652813028368026</v>
      </c>
      <c r="I100" s="82">
        <v>-7.8</v>
      </c>
      <c r="J100" s="53">
        <v>10.603999999999999</v>
      </c>
      <c r="K100" s="53">
        <f t="shared" si="82"/>
        <v>3.0246240985452379</v>
      </c>
      <c r="L100" s="53">
        <f t="shared" si="83"/>
        <v>27.352078045744793</v>
      </c>
      <c r="M100" s="88">
        <v>0</v>
      </c>
      <c r="N100" s="53">
        <v>1</v>
      </c>
      <c r="O100" s="33">
        <f t="shared" si="84"/>
        <v>0</v>
      </c>
      <c r="P100" s="53">
        <f t="shared" si="85"/>
        <v>0.62988166243659571</v>
      </c>
      <c r="Q100" s="53">
        <f t="shared" si="86"/>
        <v>4.9802770727659651E-2</v>
      </c>
      <c r="R100" s="53">
        <v>0.57199999999999995</v>
      </c>
      <c r="S100" s="53">
        <f t="shared" si="87"/>
        <v>15.469578688611572</v>
      </c>
      <c r="T100" s="53">
        <f t="shared" si="88"/>
        <v>0</v>
      </c>
      <c r="U100" s="53">
        <f t="shared" si="89"/>
        <v>0</v>
      </c>
      <c r="V100" s="53">
        <f t="shared" si="90"/>
        <v>1</v>
      </c>
      <c r="W100" s="53">
        <f t="shared" si="91"/>
        <v>0</v>
      </c>
      <c r="X100" s="53">
        <f t="shared" si="92"/>
        <v>15.469578688611572</v>
      </c>
      <c r="Y100" s="53">
        <f t="shared" si="120"/>
        <v>11.799932896943057</v>
      </c>
      <c r="Z100" s="53">
        <f t="shared" si="93"/>
        <v>27.851967923500929</v>
      </c>
      <c r="AA100" s="53">
        <v>0.96215031832363596</v>
      </c>
      <c r="AB100" s="53">
        <f t="shared" si="94"/>
        <v>0.41713474927715805</v>
      </c>
      <c r="AC100">
        <v>-2.0000000000000001E-4</v>
      </c>
      <c r="AD100" s="33">
        <f t="shared" si="95"/>
        <v>0</v>
      </c>
      <c r="AE100" s="53">
        <f t="shared" si="96"/>
        <v>0</v>
      </c>
      <c r="AF100" s="53">
        <f t="shared" si="97"/>
        <v>0.64502169312327684</v>
      </c>
      <c r="AG100">
        <v>13.854660000000001</v>
      </c>
      <c r="AH100">
        <f t="shared" si="98"/>
        <v>8.9365562508473398E-2</v>
      </c>
      <c r="AI100">
        <f t="shared" si="99"/>
        <v>1.7006508911428309</v>
      </c>
      <c r="AJ100">
        <f t="shared" si="100"/>
        <v>5.2547858572208249E-2</v>
      </c>
      <c r="AK100" s="33">
        <f t="shared" si="101"/>
        <v>0</v>
      </c>
      <c r="AL100" s="53">
        <f t="shared" si="102"/>
        <v>0.55565613061480346</v>
      </c>
      <c r="AM100" s="53">
        <f t="shared" si="103"/>
        <v>0.9718005092244747</v>
      </c>
      <c r="AN100" s="53">
        <f t="shared" si="104"/>
        <v>0.57178003647912612</v>
      </c>
      <c r="AO100" s="33">
        <f t="shared" si="105"/>
        <v>1</v>
      </c>
      <c r="AP100" s="63">
        <f t="shared" si="106"/>
        <v>0</v>
      </c>
      <c r="AQ100" s="33">
        <f t="shared" si="107"/>
        <v>1</v>
      </c>
      <c r="AR100" s="33">
        <f t="shared" si="108"/>
        <v>0</v>
      </c>
      <c r="AS100" s="33">
        <f t="shared" si="109"/>
        <v>1</v>
      </c>
      <c r="AT100" s="64">
        <f t="shared" si="110"/>
        <v>1</v>
      </c>
      <c r="AU100" s="53">
        <f t="shared" si="111"/>
        <v>39.287568653083454</v>
      </c>
      <c r="AV100" s="63">
        <f t="shared" si="112"/>
        <v>0</v>
      </c>
      <c r="AW100" s="33">
        <f t="shared" si="113"/>
        <v>0</v>
      </c>
      <c r="AX100" s="33">
        <f t="shared" si="114"/>
        <v>-1</v>
      </c>
      <c r="AY100" s="33">
        <f t="shared" si="115"/>
        <v>-1</v>
      </c>
      <c r="AZ100" s="64">
        <f t="shared" si="116"/>
        <v>-1</v>
      </c>
      <c r="BA100" s="53">
        <f t="shared" si="117"/>
        <v>1.1035151230621603</v>
      </c>
      <c r="BB100" s="53" t="s">
        <v>320</v>
      </c>
      <c r="BC100" s="53">
        <v>931.83514404296875</v>
      </c>
      <c r="BD100" s="53">
        <v>1.1035151230621603</v>
      </c>
      <c r="BE100" s="53">
        <v>0</v>
      </c>
      <c r="BF100" s="53">
        <v>1</v>
      </c>
      <c r="BG100" s="53">
        <v>1</v>
      </c>
      <c r="BH100" s="53">
        <v>2</v>
      </c>
    </row>
    <row r="101" spans="1:60" x14ac:dyDescent="0.25">
      <c r="A101" s="83" t="s">
        <v>117</v>
      </c>
      <c r="B101" s="33">
        <v>42671276190.535667</v>
      </c>
      <c r="C101" s="53">
        <f t="shared" si="80"/>
        <v>42.671276190535664</v>
      </c>
      <c r="D101" s="53">
        <f t="shared" si="81"/>
        <v>32.379512746596973</v>
      </c>
      <c r="E101">
        <v>75.881285110893003</v>
      </c>
      <c r="F101" s="58">
        <v>15091594</v>
      </c>
      <c r="G101" s="57">
        <f t="shared" si="118"/>
        <v>15.091594000000001</v>
      </c>
      <c r="H101" s="57">
        <f t="shared" si="119"/>
        <v>2.8274863603232143</v>
      </c>
      <c r="I101" s="82">
        <v>6.7</v>
      </c>
      <c r="J101" s="53">
        <v>7.5910000000000002</v>
      </c>
      <c r="K101" s="53">
        <f t="shared" si="82"/>
        <v>3.0792602945407244</v>
      </c>
      <c r="L101" s="53">
        <f t="shared" si="83"/>
        <v>25.75877045951518</v>
      </c>
      <c r="M101" s="88">
        <v>35.82</v>
      </c>
      <c r="N101" s="53">
        <v>1</v>
      </c>
      <c r="O101" s="33">
        <f t="shared" si="84"/>
        <v>17.91</v>
      </c>
      <c r="P101" s="53">
        <f t="shared" si="85"/>
        <v>0.62860701636761218</v>
      </c>
      <c r="Q101" s="53">
        <f t="shared" si="86"/>
        <v>4.7678360612686835E-2</v>
      </c>
      <c r="R101" s="53">
        <v>0.57199999999999995</v>
      </c>
      <c r="S101" s="53">
        <f t="shared" si="87"/>
        <v>9.4866818765713585</v>
      </c>
      <c r="T101" s="53">
        <f t="shared" si="88"/>
        <v>1.2668496125267024</v>
      </c>
      <c r="U101" s="53">
        <f t="shared" si="89"/>
        <v>1.2668496125267024</v>
      </c>
      <c r="V101" s="53">
        <f t="shared" si="90"/>
        <v>1</v>
      </c>
      <c r="W101" s="53">
        <f t="shared" si="91"/>
        <v>0.13353980127186077</v>
      </c>
      <c r="X101" s="53">
        <f t="shared" si="92"/>
        <v>8.2198322640446566</v>
      </c>
      <c r="Y101" s="53">
        <f t="shared" si="120"/>
        <v>4.5591591753376024</v>
      </c>
      <c r="Z101" s="53">
        <f t="shared" si="93"/>
        <v>17.236445126172725</v>
      </c>
      <c r="AA101" s="53">
        <v>1.3247488647241399</v>
      </c>
      <c r="AB101" s="53">
        <f t="shared" si="94"/>
        <v>0.56528724689742349</v>
      </c>
      <c r="AC101">
        <v>-2.5999999999999999E-3</v>
      </c>
      <c r="AD101" s="33">
        <f t="shared" si="95"/>
        <v>0</v>
      </c>
      <c r="AE101" s="53">
        <f t="shared" si="96"/>
        <v>0</v>
      </c>
      <c r="AF101" s="53">
        <f t="shared" si="97"/>
        <v>0.58141279416632985</v>
      </c>
      <c r="AG101">
        <v>23.787590000000002</v>
      </c>
      <c r="AH101">
        <f t="shared" si="98"/>
        <v>0.13830409168383048</v>
      </c>
      <c r="AI101">
        <f t="shared" si="99"/>
        <v>1.2984382377653456</v>
      </c>
      <c r="AJ101">
        <f t="shared" si="100"/>
        <v>0.10651572609403148</v>
      </c>
      <c r="AK101" s="33">
        <f t="shared" si="101"/>
        <v>0</v>
      </c>
      <c r="AL101" s="53">
        <f t="shared" si="102"/>
        <v>0.44310870248249934</v>
      </c>
      <c r="AM101" s="53">
        <f t="shared" si="103"/>
        <v>0.74196470729448316</v>
      </c>
      <c r="AN101" s="53">
        <f t="shared" si="104"/>
        <v>0.59720994560275098</v>
      </c>
      <c r="AO101" s="33">
        <f t="shared" si="105"/>
        <v>1</v>
      </c>
      <c r="AP101" s="63">
        <f t="shared" si="106"/>
        <v>0</v>
      </c>
      <c r="AQ101" s="33">
        <f t="shared" si="107"/>
        <v>1</v>
      </c>
      <c r="AR101" s="33">
        <f t="shared" si="108"/>
        <v>0</v>
      </c>
      <c r="AS101" s="33">
        <f t="shared" si="109"/>
        <v>1</v>
      </c>
      <c r="AT101" s="64">
        <f t="shared" si="110"/>
        <v>1</v>
      </c>
      <c r="AU101" s="53">
        <f t="shared" si="111"/>
        <v>47.090644038227744</v>
      </c>
      <c r="AV101" s="63">
        <f t="shared" si="112"/>
        <v>0</v>
      </c>
      <c r="AW101" s="33">
        <f t="shared" si="113"/>
        <v>0</v>
      </c>
      <c r="AX101" s="33">
        <f t="shared" si="114"/>
        <v>-1</v>
      </c>
      <c r="AY101" s="33">
        <f t="shared" si="115"/>
        <v>-1</v>
      </c>
      <c r="AZ101" s="64">
        <f t="shared" si="116"/>
        <v>-1</v>
      </c>
      <c r="BA101" s="53">
        <f t="shared" si="117"/>
        <v>0.90615189199569068</v>
      </c>
      <c r="BB101" s="53" t="s">
        <v>117</v>
      </c>
      <c r="BC101" s="53">
        <v>3489.38916015625</v>
      </c>
      <c r="BD101" s="53">
        <v>0.93210262253998422</v>
      </c>
      <c r="BE101" s="53">
        <v>0</v>
      </c>
      <c r="BF101" s="53">
        <v>1</v>
      </c>
      <c r="BG101" s="53">
        <v>1</v>
      </c>
      <c r="BH101" s="53">
        <v>2</v>
      </c>
    </row>
    <row r="102" spans="1:60" x14ac:dyDescent="0.25">
      <c r="A102" s="53" t="s">
        <v>276</v>
      </c>
      <c r="B102" s="33">
        <v>41975213860.418907</v>
      </c>
      <c r="C102" s="53">
        <f t="shared" si="80"/>
        <v>41.975213860418904</v>
      </c>
      <c r="D102" s="53">
        <f t="shared" si="81"/>
        <v>1.2735366808603559</v>
      </c>
      <c r="E102">
        <v>3.0340207082571999</v>
      </c>
      <c r="F102" s="58">
        <v>436300</v>
      </c>
      <c r="G102" s="57">
        <f t="shared" si="118"/>
        <v>0.43630000000000002</v>
      </c>
      <c r="H102" s="57">
        <f t="shared" si="119"/>
        <v>96.207228650971587</v>
      </c>
      <c r="I102" s="82">
        <f>-L102</f>
        <v>0</v>
      </c>
      <c r="J102" s="53">
        <v>2.35</v>
      </c>
      <c r="K102" s="53">
        <f t="shared" si="82"/>
        <v>0</v>
      </c>
      <c r="L102" s="53">
        <f t="shared" si="83"/>
        <v>0</v>
      </c>
      <c r="M102" s="88">
        <v>2</v>
      </c>
      <c r="N102" s="53">
        <v>1</v>
      </c>
      <c r="O102" s="33">
        <f t="shared" si="84"/>
        <v>1</v>
      </c>
      <c r="P102" s="53">
        <f t="shared" si="85"/>
        <v>0.51955132561883399</v>
      </c>
      <c r="Q102" s="53">
        <f t="shared" si="86"/>
        <v>-0.13408112396860991</v>
      </c>
      <c r="R102" s="53">
        <v>0.57499999999999996</v>
      </c>
      <c r="S102" s="53">
        <f t="shared" si="87"/>
        <v>0.22668024336749729</v>
      </c>
      <c r="T102" s="53">
        <f t="shared" si="88"/>
        <v>2.0788458705694171E-3</v>
      </c>
      <c r="U102" s="53">
        <f t="shared" si="89"/>
        <v>2.0788458705694171E-3</v>
      </c>
      <c r="V102" s="53">
        <f t="shared" si="90"/>
        <v>1</v>
      </c>
      <c r="W102" s="53">
        <f t="shared" si="91"/>
        <v>9.1708295336491337E-3</v>
      </c>
      <c r="X102" s="53">
        <f t="shared" si="92"/>
        <v>0.22460139749692787</v>
      </c>
      <c r="Y102" s="53">
        <f t="shared" si="120"/>
        <v>4.4962877174614746E-3</v>
      </c>
      <c r="Z102" s="53">
        <f t="shared" si="93"/>
        <v>0.57839459495292023</v>
      </c>
      <c r="AA102" s="53">
        <v>0.60287479507174802</v>
      </c>
      <c r="AB102" s="53">
        <f t="shared" si="94"/>
        <v>0.25305798454192846</v>
      </c>
      <c r="AC102">
        <v>-4.0000000000000002E-4</v>
      </c>
      <c r="AD102" s="33">
        <f t="shared" si="95"/>
        <v>0</v>
      </c>
      <c r="AE102" s="53">
        <f t="shared" si="96"/>
        <v>0</v>
      </c>
      <c r="AF102" s="53">
        <f t="shared" si="97"/>
        <v>0.2201051097794664</v>
      </c>
      <c r="AG102">
        <v>76.763149999999996</v>
      </c>
      <c r="AH102">
        <f t="shared" si="98"/>
        <v>0.16895961557767644</v>
      </c>
      <c r="AI102">
        <f t="shared" si="99"/>
        <v>0.64964509347688104</v>
      </c>
      <c r="AJ102">
        <f t="shared" si="100"/>
        <v>0.26007987634203417</v>
      </c>
      <c r="AK102" s="33">
        <f t="shared" si="101"/>
        <v>1</v>
      </c>
      <c r="AL102" s="53">
        <f t="shared" si="102"/>
        <v>5.1145494201789959E-2</v>
      </c>
      <c r="AM102" s="53">
        <f t="shared" si="103"/>
        <v>0.37122576770107485</v>
      </c>
      <c r="AN102" s="53">
        <f t="shared" si="104"/>
        <v>0.13777463379905855</v>
      </c>
      <c r="AO102" s="33">
        <f t="shared" si="105"/>
        <v>0</v>
      </c>
      <c r="AP102" s="63">
        <f t="shared" si="106"/>
        <v>0</v>
      </c>
      <c r="AQ102" s="33">
        <f t="shared" si="107"/>
        <v>0</v>
      </c>
      <c r="AR102" s="33">
        <f t="shared" si="108"/>
        <v>1</v>
      </c>
      <c r="AS102" s="33">
        <f t="shared" si="109"/>
        <v>1</v>
      </c>
      <c r="AT102" s="64">
        <f t="shared" si="110"/>
        <v>1</v>
      </c>
      <c r="AU102" s="53">
        <f t="shared" si="111"/>
        <v>14.582388412054629</v>
      </c>
      <c r="AV102" s="63">
        <f t="shared" si="112"/>
        <v>0</v>
      </c>
      <c r="AW102" s="33">
        <f t="shared" si="113"/>
        <v>0</v>
      </c>
      <c r="AX102" s="33">
        <f t="shared" si="114"/>
        <v>0</v>
      </c>
      <c r="AY102" s="33">
        <f t="shared" si="115"/>
        <v>0</v>
      </c>
      <c r="AZ102" s="64">
        <f t="shared" si="116"/>
        <v>0</v>
      </c>
      <c r="BA102" s="53">
        <f t="shared" si="117"/>
        <v>2.8784868894124238</v>
      </c>
      <c r="BB102" s="53" t="s">
        <v>276</v>
      </c>
      <c r="BC102" s="53">
        <v>154582.84375</v>
      </c>
      <c r="BD102" s="53">
        <v>2.8784868894124238</v>
      </c>
      <c r="BE102" s="53">
        <v>0</v>
      </c>
      <c r="BF102" s="53">
        <v>0</v>
      </c>
      <c r="BG102" s="53">
        <v>1</v>
      </c>
      <c r="BH102" s="53">
        <v>1</v>
      </c>
    </row>
    <row r="103" spans="1:60" x14ac:dyDescent="0.25">
      <c r="A103" s="83" t="s">
        <v>468</v>
      </c>
      <c r="B103" s="33">
        <v>41269476289.344582</v>
      </c>
      <c r="C103" s="53">
        <f t="shared" si="80"/>
        <v>41.269476289344581</v>
      </c>
      <c r="D103" s="53">
        <f t="shared" si="81"/>
        <v>10.901665004409052</v>
      </c>
      <c r="E103">
        <v>26.415806510304002</v>
      </c>
      <c r="F103" s="58">
        <v>11834676</v>
      </c>
      <c r="G103" s="57">
        <f t="shared" si="118"/>
        <v>11.834676</v>
      </c>
      <c r="H103" s="57">
        <f t="shared" si="119"/>
        <v>3.4871657060442196</v>
      </c>
      <c r="I103" s="82">
        <v>-20.783000000000001</v>
      </c>
      <c r="J103" s="53">
        <v>5.6879999999999997</v>
      </c>
      <c r="K103" s="53">
        <f t="shared" si="82"/>
        <v>0.29617815759855359</v>
      </c>
      <c r="L103" s="53">
        <f t="shared" si="83"/>
        <v>24.769251440933672</v>
      </c>
      <c r="M103" s="88">
        <v>300</v>
      </c>
      <c r="N103" s="53">
        <v>0.54100000000000004</v>
      </c>
      <c r="O103" s="33">
        <f t="shared" si="84"/>
        <v>52.564126992261095</v>
      </c>
      <c r="P103" s="53">
        <f t="shared" si="85"/>
        <v>0.62781540115274681</v>
      </c>
      <c r="Q103" s="53">
        <f t="shared" si="86"/>
        <v>4.6359001921244827E-2</v>
      </c>
      <c r="R103" s="53">
        <v>0.57199999999999995</v>
      </c>
      <c r="S103" s="53">
        <f t="shared" si="87"/>
        <v>7.4299918604527848</v>
      </c>
      <c r="T103" s="53">
        <f t="shared" si="88"/>
        <v>8.6029751749398464</v>
      </c>
      <c r="U103" s="53">
        <f t="shared" si="89"/>
        <v>5.5724938953395888</v>
      </c>
      <c r="V103" s="53">
        <f t="shared" si="90"/>
        <v>0.647740320298966</v>
      </c>
      <c r="W103" s="53">
        <f t="shared" si="91"/>
        <v>0.75</v>
      </c>
      <c r="X103" s="53">
        <f t="shared" si="92"/>
        <v>1.857497965113196</v>
      </c>
      <c r="Y103" s="53">
        <f t="shared" si="120"/>
        <v>0.87250340030544615</v>
      </c>
      <c r="Z103" s="53">
        <f t="shared" si="93"/>
        <v>4.0681985490270556</v>
      </c>
      <c r="AA103" s="53">
        <v>3.4163479325265604</v>
      </c>
      <c r="AB103" s="53">
        <f t="shared" si="94"/>
        <v>1.4099088999755627</v>
      </c>
      <c r="AC103">
        <v>-1.3100000000000001E-2</v>
      </c>
      <c r="AD103" s="33">
        <f t="shared" si="95"/>
        <v>1</v>
      </c>
      <c r="AE103" s="53">
        <f t="shared" si="96"/>
        <v>2.5000000000000001E-2</v>
      </c>
      <c r="AF103" s="53">
        <f t="shared" si="97"/>
        <v>0.66381640720919621</v>
      </c>
      <c r="AG103">
        <v>22.503319999999999</v>
      </c>
      <c r="AH103">
        <f t="shared" si="98"/>
        <v>0.14938073032678847</v>
      </c>
      <c r="AI103">
        <f t="shared" si="99"/>
        <v>1.1719874360212104</v>
      </c>
      <c r="AJ103">
        <f t="shared" si="100"/>
        <v>0.1274593274087667</v>
      </c>
      <c r="AK103" s="33">
        <f t="shared" si="101"/>
        <v>0</v>
      </c>
      <c r="AL103" s="53">
        <f t="shared" si="102"/>
        <v>0.51443567688240777</v>
      </c>
      <c r="AM103" s="53">
        <f t="shared" si="103"/>
        <v>0.66970710629783448</v>
      </c>
      <c r="AN103" s="53">
        <f t="shared" si="104"/>
        <v>0.76815024365834661</v>
      </c>
      <c r="AO103" s="33">
        <f t="shared" si="105"/>
        <v>1</v>
      </c>
      <c r="AP103" s="63">
        <f t="shared" si="106"/>
        <v>1</v>
      </c>
      <c r="AQ103" s="33">
        <f t="shared" si="107"/>
        <v>1</v>
      </c>
      <c r="AR103" s="33">
        <f t="shared" si="108"/>
        <v>0</v>
      </c>
      <c r="AS103" s="33">
        <f t="shared" si="109"/>
        <v>1</v>
      </c>
      <c r="AT103" s="64">
        <f t="shared" si="110"/>
        <v>2</v>
      </c>
      <c r="AU103" s="53">
        <f t="shared" si="111"/>
        <v>72.995330414455083</v>
      </c>
      <c r="AV103" s="63">
        <f t="shared" si="112"/>
        <v>0</v>
      </c>
      <c r="AW103" s="33">
        <f t="shared" si="113"/>
        <v>1</v>
      </c>
      <c r="AX103" s="33">
        <f t="shared" si="114"/>
        <v>0</v>
      </c>
      <c r="AY103" s="33">
        <f t="shared" si="115"/>
        <v>1</v>
      </c>
      <c r="AZ103" s="64">
        <f t="shared" si="116"/>
        <v>1</v>
      </c>
      <c r="BA103" s="53">
        <f t="shared" si="117"/>
        <v>0.56537145670857991</v>
      </c>
      <c r="BB103" s="53" t="s">
        <v>468</v>
      </c>
      <c r="BC103" s="53">
        <v>3288.78125</v>
      </c>
      <c r="BD103" s="53">
        <v>0.35095404479871212</v>
      </c>
      <c r="BE103" s="53">
        <v>1</v>
      </c>
      <c r="BF103" s="53">
        <v>0</v>
      </c>
      <c r="BG103" s="53">
        <v>0</v>
      </c>
      <c r="BH103" s="53">
        <v>1</v>
      </c>
    </row>
    <row r="104" spans="1:60" x14ac:dyDescent="0.25">
      <c r="A104" s="83" t="s">
        <v>165</v>
      </c>
      <c r="B104" s="33">
        <v>38557835418.802628</v>
      </c>
      <c r="C104" s="53">
        <f t="shared" si="80"/>
        <v>38.557835418802625</v>
      </c>
      <c r="D104" s="53">
        <f t="shared" si="81"/>
        <v>11.767229645544049</v>
      </c>
      <c r="E104">
        <v>30.518387554000999</v>
      </c>
      <c r="F104" s="58">
        <v>5958482</v>
      </c>
      <c r="G104" s="57">
        <f t="shared" si="118"/>
        <v>5.9584820000000001</v>
      </c>
      <c r="H104" s="57">
        <f t="shared" si="119"/>
        <v>6.4710836449287967</v>
      </c>
      <c r="I104" s="82">
        <v>6.96</v>
      </c>
      <c r="J104" s="53">
        <v>6.96</v>
      </c>
      <c r="K104" s="53">
        <f t="shared" si="82"/>
        <v>1.0234301977976359</v>
      </c>
      <c r="L104" s="53">
        <f t="shared" si="83"/>
        <v>20.293374532606805</v>
      </c>
      <c r="M104" s="88">
        <v>0</v>
      </c>
      <c r="N104" s="53">
        <v>1</v>
      </c>
      <c r="O104" s="33">
        <f t="shared" si="84"/>
        <v>0</v>
      </c>
      <c r="P104" s="53">
        <f t="shared" si="85"/>
        <v>0.63023469962608536</v>
      </c>
      <c r="Q104" s="53">
        <f t="shared" si="86"/>
        <v>5.0391166043475683E-2</v>
      </c>
      <c r="R104" s="53">
        <v>0.57799999999999996</v>
      </c>
      <c r="S104" s="53">
        <f t="shared" si="87"/>
        <v>3.7552421134974363</v>
      </c>
      <c r="T104" s="53">
        <f t="shared" si="88"/>
        <v>0</v>
      </c>
      <c r="U104" s="53">
        <f t="shared" si="89"/>
        <v>0</v>
      </c>
      <c r="V104" s="53">
        <f t="shared" si="90"/>
        <v>1</v>
      </c>
      <c r="W104" s="53">
        <f t="shared" si="91"/>
        <v>0</v>
      </c>
      <c r="X104" s="53">
        <f t="shared" si="92"/>
        <v>3.7552421134974363</v>
      </c>
      <c r="Y104" s="53">
        <f t="shared" si="120"/>
        <v>1.0305027692292135</v>
      </c>
      <c r="Z104" s="53">
        <f t="shared" si="93"/>
        <v>8.9163807194097906</v>
      </c>
      <c r="AA104" s="53">
        <v>0.84033103810209497</v>
      </c>
      <c r="AB104" s="53">
        <f t="shared" si="94"/>
        <v>0.32401345864452136</v>
      </c>
      <c r="AC104">
        <v>-3.5999999999999999E-3</v>
      </c>
      <c r="AD104" s="33">
        <f t="shared" si="95"/>
        <v>0</v>
      </c>
      <c r="AE104" s="53">
        <f t="shared" si="96"/>
        <v>0</v>
      </c>
      <c r="AF104" s="53">
        <f t="shared" si="97"/>
        <v>1.701309146470587</v>
      </c>
      <c r="AG104">
        <v>54.150379999999998</v>
      </c>
      <c r="AH104">
        <f t="shared" si="98"/>
        <v>0.92126536778857937</v>
      </c>
      <c r="AI104">
        <f t="shared" si="99"/>
        <v>0.92206854735700094</v>
      </c>
      <c r="AJ104">
        <f t="shared" si="100"/>
        <v>0.99912893724580043</v>
      </c>
      <c r="AK104" s="33">
        <f t="shared" si="101"/>
        <v>0</v>
      </c>
      <c r="AL104" s="53">
        <f t="shared" si="102"/>
        <v>0.78004377868200758</v>
      </c>
      <c r="AM104" s="53">
        <f t="shared" si="103"/>
        <v>0.52689631277542903</v>
      </c>
      <c r="AN104" s="53">
        <f t="shared" si="104"/>
        <v>1</v>
      </c>
      <c r="AO104" s="33">
        <f t="shared" si="105"/>
        <v>2</v>
      </c>
      <c r="AP104" s="63">
        <f t="shared" si="106"/>
        <v>0</v>
      </c>
      <c r="AQ104" s="33">
        <f t="shared" si="107"/>
        <v>2</v>
      </c>
      <c r="AR104" s="33">
        <f t="shared" si="108"/>
        <v>0</v>
      </c>
      <c r="AS104" s="33">
        <f t="shared" si="109"/>
        <v>2</v>
      </c>
      <c r="AT104" s="64">
        <f t="shared" si="110"/>
        <v>2</v>
      </c>
      <c r="AU104" s="53">
        <f t="shared" si="111"/>
        <v>48.916380719409787</v>
      </c>
      <c r="AV104" s="63">
        <f t="shared" si="112"/>
        <v>0</v>
      </c>
      <c r="AW104" s="33">
        <f t="shared" si="113"/>
        <v>1</v>
      </c>
      <c r="AX104" s="33">
        <f t="shared" si="114"/>
        <v>-1</v>
      </c>
      <c r="AY104" s="33">
        <f t="shared" si="115"/>
        <v>0</v>
      </c>
      <c r="AZ104" s="64">
        <f t="shared" si="116"/>
        <v>0</v>
      </c>
      <c r="BA104" s="53">
        <f t="shared" si="117"/>
        <v>0.78823974406395647</v>
      </c>
      <c r="BB104" s="53" t="s">
        <v>165</v>
      </c>
      <c r="BC104" s="53">
        <v>7355.4580078125</v>
      </c>
      <c r="BD104" s="53">
        <v>0.78823974406395647</v>
      </c>
      <c r="BE104" s="53">
        <v>0</v>
      </c>
      <c r="BF104" s="53">
        <v>1</v>
      </c>
      <c r="BG104" s="53">
        <v>1</v>
      </c>
      <c r="BH104" s="53">
        <v>2</v>
      </c>
    </row>
    <row r="105" spans="1:60" x14ac:dyDescent="0.25">
      <c r="A105" s="83" t="s">
        <v>136</v>
      </c>
      <c r="B105" s="33">
        <v>35402751926.292633</v>
      </c>
      <c r="C105" s="53">
        <f t="shared" si="80"/>
        <v>35.40275192629263</v>
      </c>
      <c r="D105" s="53">
        <f t="shared" si="81"/>
        <v>0</v>
      </c>
      <c r="F105" s="58">
        <v>48616317</v>
      </c>
      <c r="G105" s="57">
        <f t="shared" si="118"/>
        <v>48.616317000000002</v>
      </c>
      <c r="H105" s="57">
        <f t="shared" si="119"/>
        <v>0.72820719690248503</v>
      </c>
      <c r="I105" s="82">
        <v>-23.913</v>
      </c>
      <c r="J105" s="53">
        <v>2.9609999999999999</v>
      </c>
      <c r="K105" s="53">
        <f t="shared" si="82"/>
        <v>1.2702726740189683</v>
      </c>
      <c r="L105" s="53">
        <f t="shared" si="83"/>
        <v>28.907689204646275</v>
      </c>
      <c r="M105" s="88">
        <v>386.24</v>
      </c>
      <c r="N105" s="53">
        <v>1</v>
      </c>
      <c r="O105" s="33">
        <f t="shared" si="84"/>
        <v>69.450395110822058</v>
      </c>
      <c r="P105" s="53">
        <f t="shared" si="85"/>
        <v>0.5231261513637171</v>
      </c>
      <c r="Q105" s="53">
        <f t="shared" si="86"/>
        <v>-0.12812308106047154</v>
      </c>
      <c r="R105" s="53">
        <v>0.46400000000000002</v>
      </c>
      <c r="S105" s="53">
        <f t="shared" si="87"/>
        <v>25.432466805688453</v>
      </c>
      <c r="T105" s="53">
        <f t="shared" si="88"/>
        <v>53.039849323505358</v>
      </c>
      <c r="U105" s="53">
        <f t="shared" si="89"/>
        <v>19.07435010426634</v>
      </c>
      <c r="V105" s="53">
        <f t="shared" si="90"/>
        <v>0.35962300699472899</v>
      </c>
      <c r="W105" s="53">
        <f t="shared" si="91"/>
        <v>0.75</v>
      </c>
      <c r="X105" s="53">
        <f t="shared" si="92"/>
        <v>6.3581167014221123</v>
      </c>
      <c r="Y105" s="53">
        <f t="shared" si="120"/>
        <v>5.6297045044654714</v>
      </c>
      <c r="Z105" s="53">
        <f t="shared" si="93"/>
        <v>5.4815451304178842</v>
      </c>
      <c r="AA105" s="53">
        <v>0.22026077257230597</v>
      </c>
      <c r="AB105" s="53">
        <f t="shared" si="94"/>
        <v>7.7978374904709088E-2</v>
      </c>
      <c r="AC105">
        <v>-1.9099999999999999E-2</v>
      </c>
      <c r="AD105" s="33">
        <f t="shared" si="95"/>
        <v>0</v>
      </c>
      <c r="AE105" s="53">
        <f t="shared" si="96"/>
        <v>0</v>
      </c>
      <c r="AF105" s="53">
        <f t="shared" si="97"/>
        <v>0</v>
      </c>
      <c r="AG105">
        <v>18.46594</v>
      </c>
      <c r="AH105">
        <f t="shared" si="98"/>
        <v>0</v>
      </c>
      <c r="AI105">
        <f t="shared" si="99"/>
        <v>3.2254151621122911</v>
      </c>
      <c r="AJ105">
        <f t="shared" si="100"/>
        <v>0</v>
      </c>
      <c r="AK105" s="33">
        <f t="shared" si="101"/>
        <v>0</v>
      </c>
      <c r="AL105" s="53">
        <f t="shared" si="102"/>
        <v>0</v>
      </c>
      <c r="AM105" s="53">
        <f t="shared" si="103"/>
        <v>1.8430943783498805</v>
      </c>
      <c r="AN105" s="53">
        <f t="shared" si="104"/>
        <v>0</v>
      </c>
      <c r="AO105" s="33">
        <f t="shared" si="105"/>
        <v>0</v>
      </c>
      <c r="AP105" s="63">
        <f t="shared" si="106"/>
        <v>0</v>
      </c>
      <c r="AQ105" s="33">
        <f t="shared" si="107"/>
        <v>0</v>
      </c>
      <c r="AR105" s="33">
        <f t="shared" si="108"/>
        <v>0</v>
      </c>
      <c r="AS105" s="33">
        <f t="shared" si="109"/>
        <v>0</v>
      </c>
      <c r="AT105" s="64">
        <f t="shared" si="110"/>
        <v>0</v>
      </c>
      <c r="AU105" s="53">
        <f t="shared" si="111"/>
        <v>74.931940241239943</v>
      </c>
      <c r="AV105" s="63">
        <f t="shared" si="112"/>
        <v>0</v>
      </c>
      <c r="AW105" s="33">
        <f t="shared" si="113"/>
        <v>-1</v>
      </c>
      <c r="AX105" s="33">
        <f t="shared" si="114"/>
        <v>-1</v>
      </c>
      <c r="AY105" s="33">
        <f t="shared" si="115"/>
        <v>-2</v>
      </c>
      <c r="AZ105" s="64">
        <f t="shared" si="116"/>
        <v>-2</v>
      </c>
      <c r="BA105" s="53">
        <f t="shared" si="117"/>
        <v>0.47246543746652087</v>
      </c>
      <c r="BB105" s="53" t="s">
        <v>136</v>
      </c>
      <c r="BC105" s="53">
        <v>767.03350830078125</v>
      </c>
      <c r="BD105" s="53">
        <v>0.47246543746652081</v>
      </c>
      <c r="BE105" s="53">
        <v>0</v>
      </c>
      <c r="BF105" s="53">
        <v>1</v>
      </c>
      <c r="BG105" s="53">
        <v>1</v>
      </c>
      <c r="BH105" s="53">
        <v>2</v>
      </c>
    </row>
    <row r="106" spans="1:60" x14ac:dyDescent="0.25">
      <c r="A106" s="53" t="s">
        <v>78</v>
      </c>
      <c r="B106" s="33">
        <v>32835915082.005112</v>
      </c>
      <c r="C106" s="53">
        <f t="shared" ref="C106:C137" si="121">B106/1000000000</f>
        <v>32.835915082005108</v>
      </c>
      <c r="D106" s="53">
        <f t="shared" ref="D106:D137" si="122">C106*(E106/100)</f>
        <v>8.4534606696314558</v>
      </c>
      <c r="E106">
        <v>25.744556375297002</v>
      </c>
      <c r="F106" s="58">
        <v>711442</v>
      </c>
      <c r="G106" s="57">
        <f t="shared" si="118"/>
        <v>0.71144200000000002</v>
      </c>
      <c r="H106" s="57">
        <f t="shared" si="119"/>
        <v>46.154029537200657</v>
      </c>
      <c r="I106" s="82">
        <f>-L106</f>
        <v>0</v>
      </c>
      <c r="J106" s="53">
        <v>1.117</v>
      </c>
      <c r="K106" s="53">
        <f t="shared" ref="K106:K137" si="123">S106*((I106+L106)/100)</f>
        <v>0</v>
      </c>
      <c r="L106" s="53">
        <f t="shared" ref="L106:L137" si="124">IF(H106&gt;$H$4,0,($H$4-H106)*$B$5)</f>
        <v>0</v>
      </c>
      <c r="M106" s="88">
        <v>58</v>
      </c>
      <c r="N106" s="53">
        <v>1</v>
      </c>
      <c r="O106" s="33">
        <f t="shared" ref="O106:O137" si="125">M106*N106*$B$1*V106</f>
        <v>29</v>
      </c>
      <c r="P106" s="53">
        <f t="shared" ref="P106:P137" si="126">0.6*(1+Q106)</f>
        <v>0.54261516455535919</v>
      </c>
      <c r="Q106" s="53">
        <f t="shared" ref="Q106:Q137" si="127">((R106/0.6)-1)+(0.1-0.002*H106)</f>
        <v>-9.5641392407734588E-2</v>
      </c>
      <c r="R106" s="53">
        <v>0.53800000000000003</v>
      </c>
      <c r="S106" s="53">
        <f t="shared" ref="S106:S137" si="128">G106*P106</f>
        <v>0.38603921790159385</v>
      </c>
      <c r="T106" s="53">
        <f t="shared" ref="T106:T137" si="129">M106*($B$2/H106)</f>
        <v>0.12566616735652814</v>
      </c>
      <c r="U106" s="53">
        <f t="shared" ref="U106:U137" si="130">W106*S106</f>
        <v>0.12566616735652814</v>
      </c>
      <c r="V106" s="53">
        <f t="shared" ref="V106:V137" si="131">IF(T106=0,1,U106/T106)</f>
        <v>1</v>
      </c>
      <c r="W106" s="53">
        <f t="shared" ref="W106:W137" si="132">IF(T106/S106&lt;$B$3,T106/S106,$B$3)</f>
        <v>0.3255269452663796</v>
      </c>
      <c r="X106" s="53">
        <f t="shared" ref="X106:X137" si="133">IF((S106-U106)&gt;0,S106-U106,0)</f>
        <v>0.26037305054506571</v>
      </c>
      <c r="Y106" s="53">
        <f t="shared" si="120"/>
        <v>1.0798888116701946E-2</v>
      </c>
      <c r="Z106" s="53">
        <f t="shared" ref="Z106:Z137" si="134">Y106*H106*$H$6</f>
        <v>0.66642471154089966</v>
      </c>
      <c r="AA106" s="53">
        <v>3.9616709688485305</v>
      </c>
      <c r="AB106" s="53">
        <f t="shared" ref="AB106:AB137" si="135">(AA106/100)*C106</f>
        <v>1.3008509151595524</v>
      </c>
      <c r="AC106">
        <v>-7.46E-2</v>
      </c>
      <c r="AD106" s="33">
        <f t="shared" ref="AD106:AD137" si="136">ROUND((AB106/$L$4)*($BD$10/BD106),0)</f>
        <v>1</v>
      </c>
      <c r="AE106" s="53">
        <f t="shared" ref="AE106:AE137" si="137">AD106*$H$3</f>
        <v>2.5000000000000001E-2</v>
      </c>
      <c r="AF106" s="53">
        <f t="shared" ref="AF106:AF137" si="138">IF(((S106-U106-Y106-K106)-AE106)&gt;0,((S106-U106-Y106-K106)-AE106),0)</f>
        <v>0.22457416242836378</v>
      </c>
      <c r="AG106">
        <v>69.905330000000006</v>
      </c>
      <c r="AH106">
        <f t="shared" ref="AH106:AH137" si="139">AF106*(AG106/100)</f>
        <v>0.15698930934028374</v>
      </c>
      <c r="AI106">
        <f t="shared" ref="AI106:AI137" si="140">(1+$B$7/H106)*$H$2</f>
        <v>0.67094983729376523</v>
      </c>
      <c r="AJ106">
        <f t="shared" ref="AJ106:AJ137" si="141">IF(AH106&lt;AI106,AH106/AI106,1)</f>
        <v>0.23398069514926845</v>
      </c>
      <c r="AK106" s="33">
        <f t="shared" ref="AK106:AK137" si="142">IF(H106&gt;20,CEILING(AH106/AI106,1),FLOOR(AH106/AI106,1))</f>
        <v>1</v>
      </c>
      <c r="AL106" s="53">
        <f t="shared" ref="AL106:AL137" si="143">AF106-AH106</f>
        <v>6.7584853088080044E-2</v>
      </c>
      <c r="AM106" s="53">
        <f t="shared" ref="AM106:AM137" si="144">(1+1/(H106/$B$6))*$H$1</f>
        <v>0.38339990702500865</v>
      </c>
      <c r="AN106" s="53">
        <f t="shared" ref="AN106:AN137" si="145">IF(AL106&lt;AM106,AL106/AM106,1)</f>
        <v>0.17627769816770347</v>
      </c>
      <c r="AO106" s="33">
        <f t="shared" ref="AO106:AO137" si="146">IF(H106&lt;20,CEILING(AL106/AM106,1),ROUND(AL106/AM106,0))</f>
        <v>0</v>
      </c>
      <c r="AP106" s="63">
        <f t="shared" ref="AP106:AP137" si="147">AD106</f>
        <v>1</v>
      </c>
      <c r="AQ106" s="33">
        <f t="shared" ref="AQ106:AQ137" si="148">AO106</f>
        <v>0</v>
      </c>
      <c r="AR106" s="33">
        <f t="shared" ref="AR106:AR137" si="149">AK106</f>
        <v>1</v>
      </c>
      <c r="AS106" s="33">
        <f t="shared" ref="AS106:AS137" si="150">AQ106+AR106</f>
        <v>1</v>
      </c>
      <c r="AT106" s="64">
        <f t="shared" ref="AT106:AT137" si="151">AP106+AQ106+AR106</f>
        <v>2</v>
      </c>
      <c r="AU106" s="53">
        <f t="shared" ref="AU106:AU137" si="152">O106+Z106+AP106*$L$4*$B$4+AQ106*$L$2*AN106+AR106*$L$3*AJ106</f>
        <v>42.365459469004321</v>
      </c>
      <c r="AV106" s="63">
        <f t="shared" ref="AV106:AV137" si="153">AP106-BE106</f>
        <v>0</v>
      </c>
      <c r="AW106" s="33">
        <f t="shared" ref="AW106:AW137" si="154">AQ106-BF106</f>
        <v>0</v>
      </c>
      <c r="AX106" s="33">
        <f t="shared" ref="AX106:AX137" si="155">AR106-BG106</f>
        <v>1</v>
      </c>
      <c r="AY106" s="33">
        <f t="shared" ref="AY106:AY137" si="156">AS106-(BF106+BG106)</f>
        <v>1</v>
      </c>
      <c r="AZ106" s="64">
        <f t="shared" ref="AZ106:AZ137" si="157">AT106-BH106</f>
        <v>1</v>
      </c>
      <c r="BA106" s="53">
        <f t="shared" ref="BA106:BA137" si="158">C106/AU106</f>
        <v>0.77506335334398346</v>
      </c>
      <c r="BB106" s="53" t="s">
        <v>78</v>
      </c>
      <c r="BC106" s="53">
        <v>60963.78515625</v>
      </c>
      <c r="BD106" s="53">
        <v>0.77506335334398346</v>
      </c>
      <c r="BE106" s="53">
        <v>1</v>
      </c>
      <c r="BF106" s="53">
        <v>0</v>
      </c>
      <c r="BG106" s="53">
        <v>0</v>
      </c>
      <c r="BH106" s="53">
        <v>1</v>
      </c>
    </row>
    <row r="107" spans="1:60" x14ac:dyDescent="0.25">
      <c r="A107" s="53" t="s">
        <v>74</v>
      </c>
      <c r="B107" s="33">
        <v>32705257850.112091</v>
      </c>
      <c r="C107" s="53">
        <f t="shared" si="121"/>
        <v>32.705257850112091</v>
      </c>
      <c r="D107" s="53">
        <f t="shared" si="122"/>
        <v>7.4689604240556715</v>
      </c>
      <c r="E107">
        <v>22.837185562902</v>
      </c>
      <c r="F107" s="58">
        <v>8048600</v>
      </c>
      <c r="G107" s="57">
        <f t="shared" ref="G107:G138" si="159">F107/1000000</f>
        <v>8.0486000000000004</v>
      </c>
      <c r="H107" s="57">
        <f t="shared" si="119"/>
        <v>4.0634716410446652</v>
      </c>
      <c r="I107" s="82">
        <v>-2.9</v>
      </c>
      <c r="J107" s="53">
        <v>11.78</v>
      </c>
      <c r="K107" s="53">
        <f t="shared" si="123"/>
        <v>1.0044208417440523</v>
      </c>
      <c r="L107" s="53">
        <f t="shared" si="124"/>
        <v>23.904792538433004</v>
      </c>
      <c r="M107" s="88">
        <v>53</v>
      </c>
      <c r="N107" s="53">
        <v>1</v>
      </c>
      <c r="O107" s="33">
        <f t="shared" si="125"/>
        <v>26.5</v>
      </c>
      <c r="P107" s="53">
        <f t="shared" si="126"/>
        <v>0.59412383403074642</v>
      </c>
      <c r="Q107" s="53">
        <f t="shared" si="127"/>
        <v>-9.793609948755902E-3</v>
      </c>
      <c r="R107" s="53">
        <v>0.53900000000000003</v>
      </c>
      <c r="S107" s="53">
        <f t="shared" si="128"/>
        <v>4.7818650905798661</v>
      </c>
      <c r="T107" s="53">
        <f t="shared" si="129"/>
        <v>1.304303430216001</v>
      </c>
      <c r="U107" s="53">
        <f t="shared" si="130"/>
        <v>1.304303430216001</v>
      </c>
      <c r="V107" s="53">
        <f t="shared" si="131"/>
        <v>1</v>
      </c>
      <c r="W107" s="53">
        <f t="shared" si="132"/>
        <v>0.27276039903037846</v>
      </c>
      <c r="X107" s="53">
        <f t="shared" si="133"/>
        <v>3.477561660363865</v>
      </c>
      <c r="Y107" s="53">
        <f t="shared" si="120"/>
        <v>1.4380777762596866</v>
      </c>
      <c r="Z107" s="53">
        <f t="shared" si="134"/>
        <v>7.8134355716979087</v>
      </c>
      <c r="AA107" s="53">
        <v>2.2678620631186299</v>
      </c>
      <c r="AB107" s="53">
        <f t="shared" si="135"/>
        <v>0.74171013542781972</v>
      </c>
      <c r="AC107">
        <v>-7.7999999999999996E-3</v>
      </c>
      <c r="AD107" s="33">
        <f t="shared" si="136"/>
        <v>0</v>
      </c>
      <c r="AE107" s="53">
        <f t="shared" si="137"/>
        <v>0</v>
      </c>
      <c r="AF107" s="53">
        <f t="shared" si="138"/>
        <v>1.0350630423601261</v>
      </c>
      <c r="AG107">
        <v>48.111739999999998</v>
      </c>
      <c r="AH107">
        <f t="shared" si="139"/>
        <v>0.49798683977639374</v>
      </c>
      <c r="AI107">
        <f t="shared" si="140"/>
        <v>1.0951195251147625</v>
      </c>
      <c r="AJ107">
        <f t="shared" si="141"/>
        <v>0.45473286555109815</v>
      </c>
      <c r="AK107" s="33">
        <f t="shared" si="142"/>
        <v>0</v>
      </c>
      <c r="AL107" s="53">
        <f t="shared" si="143"/>
        <v>0.53707620258373234</v>
      </c>
      <c r="AM107" s="53">
        <f t="shared" si="144"/>
        <v>0.62578258577986434</v>
      </c>
      <c r="AN107" s="53">
        <f t="shared" si="145"/>
        <v>0.85824728074594137</v>
      </c>
      <c r="AO107" s="33">
        <f t="shared" si="146"/>
        <v>1</v>
      </c>
      <c r="AP107" s="63">
        <f t="shared" si="147"/>
        <v>0</v>
      </c>
      <c r="AQ107" s="33">
        <f t="shared" si="148"/>
        <v>1</v>
      </c>
      <c r="AR107" s="33">
        <f t="shared" si="149"/>
        <v>0</v>
      </c>
      <c r="AS107" s="33">
        <f t="shared" si="150"/>
        <v>1</v>
      </c>
      <c r="AT107" s="64">
        <f t="shared" si="151"/>
        <v>1</v>
      </c>
      <c r="AU107" s="53">
        <f t="shared" si="152"/>
        <v>51.478381186616737</v>
      </c>
      <c r="AV107" s="63">
        <f t="shared" si="153"/>
        <v>0</v>
      </c>
      <c r="AW107" s="33">
        <f t="shared" si="154"/>
        <v>0</v>
      </c>
      <c r="AX107" s="33">
        <f t="shared" si="155"/>
        <v>0</v>
      </c>
      <c r="AY107" s="33">
        <f t="shared" si="156"/>
        <v>0</v>
      </c>
      <c r="AZ107" s="64">
        <f t="shared" si="157"/>
        <v>0</v>
      </c>
      <c r="BA107" s="53">
        <f t="shared" si="158"/>
        <v>0.6353202469897159</v>
      </c>
      <c r="BB107" s="53" t="s">
        <v>74</v>
      </c>
      <c r="BC107" s="53">
        <v>3462.412109375</v>
      </c>
      <c r="BD107" s="53">
        <v>0.6353202469897159</v>
      </c>
      <c r="BE107" s="53">
        <v>0</v>
      </c>
      <c r="BF107" s="53">
        <v>1</v>
      </c>
      <c r="BG107" s="53">
        <v>0</v>
      </c>
      <c r="BH107" s="53">
        <v>1</v>
      </c>
    </row>
    <row r="108" spans="1:60" x14ac:dyDescent="0.25">
      <c r="A108" s="53" t="s">
        <v>262</v>
      </c>
      <c r="B108" s="33">
        <v>30551756551.483372</v>
      </c>
      <c r="C108" s="53">
        <f t="shared" si="121"/>
        <v>30.551756551483372</v>
      </c>
      <c r="D108" s="53">
        <f t="shared" si="122"/>
        <v>3.6445505910245988</v>
      </c>
      <c r="E108">
        <v>11.929103273925</v>
      </c>
      <c r="F108" s="58">
        <v>2367550</v>
      </c>
      <c r="G108" s="57">
        <f t="shared" si="159"/>
        <v>2.36755</v>
      </c>
      <c r="H108" s="57">
        <f t="shared" si="119"/>
        <v>12.904376486867594</v>
      </c>
      <c r="I108" s="82">
        <v>1</v>
      </c>
      <c r="J108" s="53">
        <v>14.21</v>
      </c>
      <c r="K108" s="53">
        <f t="shared" si="123"/>
        <v>0.17160500000491066</v>
      </c>
      <c r="L108" s="53">
        <f t="shared" si="124"/>
        <v>10.643435269698609</v>
      </c>
      <c r="M108" s="88">
        <v>0</v>
      </c>
      <c r="N108" s="53">
        <v>1</v>
      </c>
      <c r="O108" s="33">
        <f t="shared" si="125"/>
        <v>0</v>
      </c>
      <c r="P108" s="53">
        <f t="shared" si="126"/>
        <v>0.62251474821575881</v>
      </c>
      <c r="Q108" s="53">
        <f t="shared" si="127"/>
        <v>3.7524580359598075E-2</v>
      </c>
      <c r="R108" s="53">
        <v>0.57799999999999996</v>
      </c>
      <c r="S108" s="53">
        <f t="shared" si="128"/>
        <v>1.4738347921382198</v>
      </c>
      <c r="T108" s="53">
        <f t="shared" si="129"/>
        <v>0</v>
      </c>
      <c r="U108" s="53">
        <f t="shared" si="130"/>
        <v>0</v>
      </c>
      <c r="V108" s="53">
        <f t="shared" si="131"/>
        <v>1</v>
      </c>
      <c r="W108" s="53">
        <f t="shared" si="132"/>
        <v>0</v>
      </c>
      <c r="X108" s="53">
        <f t="shared" si="133"/>
        <v>1.4738347921382198</v>
      </c>
      <c r="Y108" s="53">
        <f t="shared" si="120"/>
        <v>0.21198346896050893</v>
      </c>
      <c r="Z108" s="53">
        <f t="shared" si="134"/>
        <v>3.6576441196724114</v>
      </c>
      <c r="AA108" s="53">
        <v>0.88171501160681487</v>
      </c>
      <c r="AB108" s="53">
        <f t="shared" si="135"/>
        <v>0.26937942382399743</v>
      </c>
      <c r="AC108">
        <v>-3.2000000000000002E-3</v>
      </c>
      <c r="AD108" s="33">
        <f t="shared" si="136"/>
        <v>0</v>
      </c>
      <c r="AE108" s="53">
        <f t="shared" si="137"/>
        <v>0</v>
      </c>
      <c r="AF108" s="53">
        <f t="shared" si="138"/>
        <v>1.0902463231728001</v>
      </c>
      <c r="AG108">
        <v>58.316270000000003</v>
      </c>
      <c r="AH108">
        <f t="shared" si="139"/>
        <v>0.63579098948652268</v>
      </c>
      <c r="AI108">
        <f t="shared" si="140"/>
        <v>0.77646193885643355</v>
      </c>
      <c r="AJ108">
        <f t="shared" si="141"/>
        <v>0.81883085012886814</v>
      </c>
      <c r="AK108" s="33">
        <f t="shared" si="142"/>
        <v>0</v>
      </c>
      <c r="AL108" s="53">
        <f t="shared" si="143"/>
        <v>0.45445533368627744</v>
      </c>
      <c r="AM108" s="53">
        <f t="shared" si="144"/>
        <v>0.44369253648939055</v>
      </c>
      <c r="AN108" s="53">
        <f t="shared" si="145"/>
        <v>1</v>
      </c>
      <c r="AO108" s="33">
        <f t="shared" si="146"/>
        <v>2</v>
      </c>
      <c r="AP108" s="63">
        <f t="shared" si="147"/>
        <v>0</v>
      </c>
      <c r="AQ108" s="33">
        <f t="shared" si="148"/>
        <v>2</v>
      </c>
      <c r="AR108" s="33">
        <f t="shared" si="149"/>
        <v>0</v>
      </c>
      <c r="AS108" s="33">
        <f t="shared" si="150"/>
        <v>2</v>
      </c>
      <c r="AT108" s="64">
        <f t="shared" si="151"/>
        <v>2</v>
      </c>
      <c r="AU108" s="53">
        <f t="shared" si="152"/>
        <v>43.657644119672412</v>
      </c>
      <c r="AV108" s="63">
        <f t="shared" si="153"/>
        <v>0</v>
      </c>
      <c r="AW108" s="33">
        <f t="shared" si="154"/>
        <v>2</v>
      </c>
      <c r="AX108" s="33">
        <f t="shared" si="155"/>
        <v>0</v>
      </c>
      <c r="AY108" s="33">
        <f t="shared" si="156"/>
        <v>2</v>
      </c>
      <c r="AZ108" s="64">
        <f t="shared" si="157"/>
        <v>2</v>
      </c>
      <c r="BA108" s="53">
        <f t="shared" si="158"/>
        <v>0.69980314255474352</v>
      </c>
      <c r="BB108" s="53" t="s">
        <v>262</v>
      </c>
      <c r="BC108" s="53">
        <v>17851.92578125</v>
      </c>
      <c r="BD108" s="53">
        <v>0.69980314255474352</v>
      </c>
      <c r="BE108" s="53">
        <v>0</v>
      </c>
      <c r="BF108" s="53">
        <v>0</v>
      </c>
      <c r="BG108" s="53">
        <v>0</v>
      </c>
      <c r="BH108" s="53">
        <v>0</v>
      </c>
    </row>
    <row r="109" spans="1:60" x14ac:dyDescent="0.25">
      <c r="A109" s="83" t="s">
        <v>441</v>
      </c>
      <c r="B109" s="33">
        <v>29627787081.814602</v>
      </c>
      <c r="C109" s="53">
        <f t="shared" si="121"/>
        <v>29.627787081814603</v>
      </c>
      <c r="D109" s="53">
        <f t="shared" si="122"/>
        <v>14.382705507232917</v>
      </c>
      <c r="E109">
        <v>48.544649883962997</v>
      </c>
      <c r="F109" s="58">
        <v>24020697</v>
      </c>
      <c r="G109" s="57">
        <f t="shared" si="159"/>
        <v>24.020696999999998</v>
      </c>
      <c r="H109" s="57">
        <f t="shared" si="119"/>
        <v>1.2334274514105317</v>
      </c>
      <c r="I109" s="82">
        <v>-23.619</v>
      </c>
      <c r="J109" s="53">
        <v>3.552</v>
      </c>
      <c r="K109" s="53">
        <f t="shared" si="123"/>
        <v>0.62092182141804497</v>
      </c>
      <c r="L109" s="53">
        <f t="shared" si="124"/>
        <v>28.149858822884205</v>
      </c>
      <c r="M109" s="88">
        <v>3.6</v>
      </c>
      <c r="N109" s="53">
        <v>1</v>
      </c>
      <c r="O109" s="33">
        <f t="shared" si="125"/>
        <v>1.8</v>
      </c>
      <c r="P109" s="53">
        <f t="shared" si="126"/>
        <v>0.57051988705830736</v>
      </c>
      <c r="Q109" s="53">
        <f t="shared" si="127"/>
        <v>-4.9133521569487665E-2</v>
      </c>
      <c r="R109" s="53">
        <v>0.51200000000000001</v>
      </c>
      <c r="S109" s="53">
        <f t="shared" si="128"/>
        <v>13.704285339501821</v>
      </c>
      <c r="T109" s="53">
        <f t="shared" si="129"/>
        <v>0.29186961875083023</v>
      </c>
      <c r="U109" s="53">
        <f t="shared" si="130"/>
        <v>0.29186961875083023</v>
      </c>
      <c r="V109" s="53">
        <f t="shared" si="131"/>
        <v>1</v>
      </c>
      <c r="W109" s="53">
        <f t="shared" si="132"/>
        <v>2.1297689848118726E-2</v>
      </c>
      <c r="X109" s="53">
        <f t="shared" si="133"/>
        <v>13.412415720750991</v>
      </c>
      <c r="Y109" s="53">
        <f t="shared" si="120"/>
        <v>11.740309313881804</v>
      </c>
      <c r="Z109" s="53">
        <f t="shared" si="134"/>
        <v>19.362238993847246</v>
      </c>
      <c r="AA109" s="53">
        <v>2.3638039397531703</v>
      </c>
      <c r="AB109" s="53">
        <f t="shared" si="135"/>
        <v>0.70034279830161439</v>
      </c>
      <c r="AC109">
        <v>-1.32E-2</v>
      </c>
      <c r="AD109" s="33">
        <f t="shared" si="136"/>
        <v>0</v>
      </c>
      <c r="AE109" s="53">
        <f t="shared" si="137"/>
        <v>0</v>
      </c>
      <c r="AF109" s="53">
        <f t="shared" si="138"/>
        <v>1.0511845854511417</v>
      </c>
      <c r="AG109">
        <v>22.082509999999999</v>
      </c>
      <c r="AH109">
        <f t="shared" si="139"/>
        <v>0.2321279412007069</v>
      </c>
      <c r="AI109">
        <f t="shared" si="140"/>
        <v>2.1623154984418584</v>
      </c>
      <c r="AJ109">
        <f t="shared" si="141"/>
        <v>0.1073515596442683</v>
      </c>
      <c r="AK109" s="33">
        <f t="shared" si="142"/>
        <v>0</v>
      </c>
      <c r="AL109" s="53">
        <f t="shared" si="143"/>
        <v>0.81905664425043478</v>
      </c>
      <c r="AM109" s="53">
        <f t="shared" si="144"/>
        <v>1.2356088562524905</v>
      </c>
      <c r="AN109" s="53">
        <f t="shared" si="145"/>
        <v>0.66287696151237741</v>
      </c>
      <c r="AO109" s="33">
        <f t="shared" si="146"/>
        <v>1</v>
      </c>
      <c r="AP109" s="63">
        <f t="shared" si="147"/>
        <v>0</v>
      </c>
      <c r="AQ109" s="33">
        <f t="shared" si="148"/>
        <v>1</v>
      </c>
      <c r="AR109" s="33">
        <f t="shared" si="149"/>
        <v>0</v>
      </c>
      <c r="AS109" s="33">
        <f t="shared" si="150"/>
        <v>1</v>
      </c>
      <c r="AT109" s="64">
        <f t="shared" si="151"/>
        <v>1</v>
      </c>
      <c r="AU109" s="53">
        <f t="shared" si="152"/>
        <v>34.419778224094799</v>
      </c>
      <c r="AV109" s="63">
        <f t="shared" si="153"/>
        <v>0</v>
      </c>
      <c r="AW109" s="33">
        <f t="shared" si="154"/>
        <v>0</v>
      </c>
      <c r="AX109" s="33">
        <f t="shared" si="155"/>
        <v>0</v>
      </c>
      <c r="AY109" s="33">
        <f t="shared" si="156"/>
        <v>0</v>
      </c>
      <c r="AZ109" s="64">
        <f t="shared" si="157"/>
        <v>0</v>
      </c>
      <c r="BA109" s="53">
        <f t="shared" si="158"/>
        <v>0.8607779773861044</v>
      </c>
      <c r="BB109" s="53" t="s">
        <v>441</v>
      </c>
      <c r="BC109" s="53">
        <v>1283.66015625</v>
      </c>
      <c r="BD109" s="53">
        <v>0.864628651918806</v>
      </c>
      <c r="BE109" s="53">
        <v>0</v>
      </c>
      <c r="BF109" s="53">
        <v>1</v>
      </c>
      <c r="BG109" s="53">
        <v>0</v>
      </c>
      <c r="BH109" s="53">
        <v>1</v>
      </c>
    </row>
    <row r="110" spans="1:60" x14ac:dyDescent="0.25">
      <c r="A110" s="83" t="s">
        <v>216</v>
      </c>
      <c r="B110" s="33">
        <v>27013182175.280704</v>
      </c>
      <c r="C110" s="53">
        <f t="shared" si="121"/>
        <v>27.013182175280704</v>
      </c>
      <c r="D110" s="53">
        <f t="shared" si="122"/>
        <v>16.874784550250446</v>
      </c>
      <c r="E110">
        <v>62.468703023415998</v>
      </c>
      <c r="F110" s="58">
        <v>6656725</v>
      </c>
      <c r="G110" s="57">
        <f t="shared" si="159"/>
        <v>6.6567249999999998</v>
      </c>
      <c r="H110" s="57">
        <f t="shared" si="119"/>
        <v>4.0580288618323133</v>
      </c>
      <c r="I110" s="82">
        <v>3.855</v>
      </c>
      <c r="J110" s="53">
        <v>3.855</v>
      </c>
      <c r="K110" s="53">
        <f t="shared" si="123"/>
        <v>1.1592106677103196</v>
      </c>
      <c r="L110" s="53">
        <f t="shared" si="124"/>
        <v>23.912956707251531</v>
      </c>
      <c r="M110" s="88">
        <v>11</v>
      </c>
      <c r="N110" s="53">
        <v>1</v>
      </c>
      <c r="O110" s="33">
        <f t="shared" si="125"/>
        <v>5.5</v>
      </c>
      <c r="P110" s="53">
        <f t="shared" si="126"/>
        <v>0.62713036536580125</v>
      </c>
      <c r="Q110" s="53">
        <f t="shared" si="127"/>
        <v>4.5217275609668636E-2</v>
      </c>
      <c r="R110" s="53">
        <v>0.57199999999999995</v>
      </c>
      <c r="S110" s="53">
        <f t="shared" si="128"/>
        <v>4.1746343813896631</v>
      </c>
      <c r="T110" s="53">
        <f t="shared" si="129"/>
        <v>0.27106756443898711</v>
      </c>
      <c r="U110" s="53">
        <f t="shared" si="130"/>
        <v>0.27106756443898711</v>
      </c>
      <c r="V110" s="53">
        <f t="shared" si="131"/>
        <v>1</v>
      </c>
      <c r="W110" s="53">
        <f t="shared" si="132"/>
        <v>6.4932049054976987E-2</v>
      </c>
      <c r="X110" s="53">
        <f t="shared" si="133"/>
        <v>3.9035668169506761</v>
      </c>
      <c r="Y110" s="53">
        <f t="shared" si="120"/>
        <v>1.616078138251914</v>
      </c>
      <c r="Z110" s="53">
        <f t="shared" si="134"/>
        <v>8.7687949419860338</v>
      </c>
      <c r="AA110" s="53">
        <v>0.72992906045894101</v>
      </c>
      <c r="AB110" s="53">
        <f t="shared" si="135"/>
        <v>0.19717706685208855</v>
      </c>
      <c r="AC110">
        <v>0</v>
      </c>
      <c r="AD110" s="33">
        <f t="shared" si="136"/>
        <v>0</v>
      </c>
      <c r="AE110" s="53">
        <f t="shared" si="137"/>
        <v>0</v>
      </c>
      <c r="AF110" s="53">
        <f t="shared" si="138"/>
        <v>1.1282780109884423</v>
      </c>
      <c r="AG110">
        <v>41.864249999999998</v>
      </c>
      <c r="AH110">
        <f t="shared" si="139"/>
        <v>0.47234512721522892</v>
      </c>
      <c r="AI110">
        <f t="shared" si="140"/>
        <v>1.0957433607178959</v>
      </c>
      <c r="AJ110">
        <f t="shared" si="141"/>
        <v>0.43107277137026279</v>
      </c>
      <c r="AK110" s="33">
        <f t="shared" si="142"/>
        <v>0</v>
      </c>
      <c r="AL110" s="53">
        <f t="shared" si="143"/>
        <v>0.65593288377321335</v>
      </c>
      <c r="AM110" s="53">
        <f t="shared" si="144"/>
        <v>0.62613906326736912</v>
      </c>
      <c r="AN110" s="53">
        <f t="shared" si="145"/>
        <v>1</v>
      </c>
      <c r="AO110" s="33">
        <f t="shared" si="146"/>
        <v>2</v>
      </c>
      <c r="AP110" s="84">
        <f t="shared" si="147"/>
        <v>0</v>
      </c>
      <c r="AQ110" s="85">
        <f t="shared" si="148"/>
        <v>2</v>
      </c>
      <c r="AR110" s="85">
        <f t="shared" si="149"/>
        <v>0</v>
      </c>
      <c r="AS110" s="85">
        <f t="shared" si="150"/>
        <v>2</v>
      </c>
      <c r="AT110" s="86">
        <f t="shared" si="151"/>
        <v>2</v>
      </c>
      <c r="AU110" s="53">
        <f t="shared" si="152"/>
        <v>54.26879494198603</v>
      </c>
      <c r="AV110" s="63">
        <f t="shared" si="153"/>
        <v>0</v>
      </c>
      <c r="AW110" s="33">
        <f t="shared" si="154"/>
        <v>1</v>
      </c>
      <c r="AX110" s="33">
        <f t="shared" si="155"/>
        <v>0</v>
      </c>
      <c r="AY110" s="33">
        <f t="shared" si="156"/>
        <v>1</v>
      </c>
      <c r="AZ110" s="64">
        <f t="shared" si="157"/>
        <v>1</v>
      </c>
      <c r="BA110" s="53">
        <f t="shared" si="158"/>
        <v>0.49776639050412136</v>
      </c>
      <c r="BB110" s="53" t="s">
        <v>216</v>
      </c>
      <c r="BC110" s="53">
        <v>4427.96240234375</v>
      </c>
      <c r="BD110" s="53">
        <v>0.49776639050412136</v>
      </c>
      <c r="BE110" s="53">
        <v>0</v>
      </c>
      <c r="BF110" s="53">
        <v>1</v>
      </c>
      <c r="BG110" s="53">
        <v>0</v>
      </c>
      <c r="BH110" s="53">
        <v>1</v>
      </c>
    </row>
    <row r="111" spans="1:60" x14ac:dyDescent="0.25">
      <c r="A111" s="53" t="s">
        <v>98</v>
      </c>
      <c r="B111" s="33">
        <v>26773180133.105904</v>
      </c>
      <c r="C111" s="53">
        <f t="shared" si="121"/>
        <v>26.773180133105903</v>
      </c>
      <c r="D111" s="53">
        <f t="shared" si="122"/>
        <v>9.2866218394196949</v>
      </c>
      <c r="E111">
        <v>34.686286026726002</v>
      </c>
      <c r="F111" s="58">
        <v>4179350</v>
      </c>
      <c r="G111" s="57">
        <f t="shared" si="159"/>
        <v>4.1793500000000003</v>
      </c>
      <c r="H111" s="57">
        <f t="shared" si="119"/>
        <v>6.4060631756387716</v>
      </c>
      <c r="I111" s="82">
        <v>10.6</v>
      </c>
      <c r="J111" s="53">
        <v>26.189</v>
      </c>
      <c r="K111" s="53">
        <f t="shared" si="123"/>
        <v>0.80085001608950424</v>
      </c>
      <c r="L111" s="53">
        <f t="shared" si="124"/>
        <v>20.390905236541844</v>
      </c>
      <c r="M111" s="88">
        <v>7</v>
      </c>
      <c r="N111" s="53">
        <v>1</v>
      </c>
      <c r="O111" s="33">
        <f t="shared" si="125"/>
        <v>3.5</v>
      </c>
      <c r="P111" s="53">
        <f t="shared" si="126"/>
        <v>0.61831272418923344</v>
      </c>
      <c r="Q111" s="53">
        <f t="shared" si="127"/>
        <v>3.052120698205571E-2</v>
      </c>
      <c r="R111" s="53">
        <v>0.56599999999999995</v>
      </c>
      <c r="S111" s="53">
        <f t="shared" si="128"/>
        <v>2.584145283840273</v>
      </c>
      <c r="T111" s="53">
        <f t="shared" si="129"/>
        <v>0.10927147934818805</v>
      </c>
      <c r="U111" s="53">
        <f t="shared" si="130"/>
        <v>0.10927147934818805</v>
      </c>
      <c r="V111" s="53">
        <f t="shared" si="131"/>
        <v>1</v>
      </c>
      <c r="W111" s="53">
        <f t="shared" si="132"/>
        <v>4.228534673785863E-2</v>
      </c>
      <c r="X111" s="53">
        <f t="shared" si="133"/>
        <v>2.474873804492085</v>
      </c>
      <c r="Y111" s="53">
        <f t="shared" si="120"/>
        <v>0.68540959772212107</v>
      </c>
      <c r="Z111" s="53">
        <f t="shared" si="134"/>
        <v>5.8708884170947693</v>
      </c>
      <c r="AA111" s="53">
        <v>0</v>
      </c>
      <c r="AB111" s="53">
        <f t="shared" si="135"/>
        <v>0</v>
      </c>
      <c r="AC111">
        <v>-1.7299999999999999E-2</v>
      </c>
      <c r="AD111" s="33">
        <f t="shared" si="136"/>
        <v>0</v>
      </c>
      <c r="AE111" s="53">
        <f t="shared" si="137"/>
        <v>0</v>
      </c>
      <c r="AF111" s="53">
        <f t="shared" si="138"/>
        <v>0.98861419068045975</v>
      </c>
      <c r="AG111">
        <v>43.854230000000001</v>
      </c>
      <c r="AH111">
        <f t="shared" si="139"/>
        <v>0.43354914099364739</v>
      </c>
      <c r="AI111">
        <f t="shared" si="140"/>
        <v>0.92503299424010776</v>
      </c>
      <c r="AJ111">
        <f t="shared" si="141"/>
        <v>0.46868505630958335</v>
      </c>
      <c r="AK111" s="33">
        <f t="shared" si="142"/>
        <v>0</v>
      </c>
      <c r="AL111" s="53">
        <f t="shared" si="143"/>
        <v>0.55506504968681236</v>
      </c>
      <c r="AM111" s="53">
        <f t="shared" si="144"/>
        <v>0.52859028242291872</v>
      </c>
      <c r="AN111" s="53">
        <f t="shared" si="145"/>
        <v>1</v>
      </c>
      <c r="AO111" s="33">
        <f t="shared" si="146"/>
        <v>2</v>
      </c>
      <c r="AP111" s="63">
        <f t="shared" si="147"/>
        <v>0</v>
      </c>
      <c r="AQ111" s="33">
        <f t="shared" si="148"/>
        <v>2</v>
      </c>
      <c r="AR111" s="33">
        <f t="shared" si="149"/>
        <v>0</v>
      </c>
      <c r="AS111" s="33">
        <f t="shared" si="150"/>
        <v>2</v>
      </c>
      <c r="AT111" s="64">
        <f t="shared" si="151"/>
        <v>2</v>
      </c>
      <c r="AU111" s="53">
        <f t="shared" si="152"/>
        <v>49.370888417094768</v>
      </c>
      <c r="AV111" s="63">
        <f t="shared" si="153"/>
        <v>0</v>
      </c>
      <c r="AW111" s="33">
        <f t="shared" si="154"/>
        <v>2</v>
      </c>
      <c r="AX111" s="33">
        <f t="shared" si="155"/>
        <v>0</v>
      </c>
      <c r="AY111" s="33">
        <f t="shared" si="156"/>
        <v>2</v>
      </c>
      <c r="AZ111" s="64">
        <f t="shared" si="157"/>
        <v>2</v>
      </c>
      <c r="BA111" s="53">
        <f t="shared" si="158"/>
        <v>0.54228678056025492</v>
      </c>
      <c r="BB111" s="53" t="s">
        <v>98</v>
      </c>
      <c r="BC111" s="53">
        <v>13474.0078125</v>
      </c>
      <c r="BD111" s="53">
        <v>0.54228678056025492</v>
      </c>
      <c r="BE111" s="53">
        <v>0</v>
      </c>
      <c r="BF111" s="53">
        <v>0</v>
      </c>
      <c r="BG111" s="53">
        <v>0</v>
      </c>
      <c r="BH111" s="53">
        <v>0</v>
      </c>
    </row>
    <row r="112" spans="1:60" x14ac:dyDescent="0.25">
      <c r="A112" s="83" t="s">
        <v>280</v>
      </c>
      <c r="B112" s="33">
        <v>25453652252.687275</v>
      </c>
      <c r="C112" s="53">
        <f t="shared" si="121"/>
        <v>25.453652252687274</v>
      </c>
      <c r="D112" s="53">
        <f t="shared" si="122"/>
        <v>22.962146169046761</v>
      </c>
      <c r="E112">
        <v>90.211596909918995</v>
      </c>
      <c r="F112" s="58">
        <v>16216431</v>
      </c>
      <c r="G112" s="57">
        <f t="shared" si="159"/>
        <v>16.216431</v>
      </c>
      <c r="H112" s="57">
        <f t="shared" si="119"/>
        <v>1.5696210992842552</v>
      </c>
      <c r="I112" s="82">
        <v>-19.72</v>
      </c>
      <c r="J112" s="53">
        <v>5.8</v>
      </c>
      <c r="K112" s="53">
        <f t="shared" si="123"/>
        <v>0.81756506215162517</v>
      </c>
      <c r="L112" s="53">
        <f t="shared" si="124"/>
        <v>27.645568351073617</v>
      </c>
      <c r="M112" s="88">
        <v>12</v>
      </c>
      <c r="N112" s="53">
        <v>0.99</v>
      </c>
      <c r="O112" s="33">
        <f t="shared" si="125"/>
        <v>5.9399999999999995</v>
      </c>
      <c r="P112" s="53">
        <f t="shared" si="126"/>
        <v>0.63611645468085876</v>
      </c>
      <c r="Q112" s="53">
        <f t="shared" si="127"/>
        <v>6.019409113476476E-2</v>
      </c>
      <c r="R112" s="53">
        <v>0.57799999999999996</v>
      </c>
      <c r="S112" s="53">
        <f t="shared" si="128"/>
        <v>10.315538595296774</v>
      </c>
      <c r="T112" s="53">
        <f t="shared" si="129"/>
        <v>0.76451571691231623</v>
      </c>
      <c r="U112" s="53">
        <f t="shared" si="130"/>
        <v>0.76451571691231623</v>
      </c>
      <c r="V112" s="53">
        <f t="shared" si="131"/>
        <v>1</v>
      </c>
      <c r="W112" s="53">
        <f t="shared" si="132"/>
        <v>7.411301987284373E-2</v>
      </c>
      <c r="X112" s="53">
        <f t="shared" si="133"/>
        <v>9.5510228783844582</v>
      </c>
      <c r="Y112" s="53">
        <f t="shared" si="120"/>
        <v>7.7457811428107162</v>
      </c>
      <c r="Z112" s="53">
        <f t="shared" si="134"/>
        <v>16.256328892422971</v>
      </c>
      <c r="AA112" s="53">
        <v>1.21751390900084</v>
      </c>
      <c r="AB112" s="53">
        <f t="shared" si="135"/>
        <v>0.30990175652517321</v>
      </c>
      <c r="AC112">
        <v>-2.0999999999999999E-3</v>
      </c>
      <c r="AD112" s="33">
        <f t="shared" si="136"/>
        <v>0</v>
      </c>
      <c r="AE112" s="53">
        <f t="shared" si="137"/>
        <v>0</v>
      </c>
      <c r="AF112" s="53">
        <f t="shared" si="138"/>
        <v>0.98767667342211685</v>
      </c>
      <c r="AG112">
        <v>15.16165</v>
      </c>
      <c r="AH112">
        <f t="shared" si="139"/>
        <v>0.14974808035590437</v>
      </c>
      <c r="AI112">
        <f t="shared" si="140"/>
        <v>1.8341122541368979</v>
      </c>
      <c r="AJ112">
        <f t="shared" si="141"/>
        <v>8.1646082467495024E-2</v>
      </c>
      <c r="AK112" s="33">
        <f t="shared" si="142"/>
        <v>0</v>
      </c>
      <c r="AL112" s="53">
        <f t="shared" si="143"/>
        <v>0.83792859306621248</v>
      </c>
      <c r="AM112" s="53">
        <f t="shared" si="144"/>
        <v>1.0480641452210844</v>
      </c>
      <c r="AN112" s="53">
        <f t="shared" si="145"/>
        <v>0.79950124893305574</v>
      </c>
      <c r="AO112" s="33">
        <f t="shared" si="146"/>
        <v>1</v>
      </c>
      <c r="AP112" s="63">
        <f t="shared" si="147"/>
        <v>0</v>
      </c>
      <c r="AQ112" s="33">
        <f t="shared" si="148"/>
        <v>1</v>
      </c>
      <c r="AR112" s="33">
        <f t="shared" si="149"/>
        <v>0</v>
      </c>
      <c r="AS112" s="33">
        <f t="shared" si="150"/>
        <v>1</v>
      </c>
      <c r="AT112" s="64">
        <f t="shared" si="151"/>
        <v>1</v>
      </c>
      <c r="AU112" s="53">
        <f t="shared" si="152"/>
        <v>38.18635387108408</v>
      </c>
      <c r="AV112" s="63">
        <f t="shared" si="153"/>
        <v>0</v>
      </c>
      <c r="AW112" s="33">
        <f t="shared" si="154"/>
        <v>1</v>
      </c>
      <c r="AX112" s="33">
        <f t="shared" si="155"/>
        <v>0</v>
      </c>
      <c r="AY112" s="33">
        <f t="shared" si="156"/>
        <v>1</v>
      </c>
      <c r="AZ112" s="64">
        <f t="shared" si="157"/>
        <v>1</v>
      </c>
      <c r="BA112" s="53">
        <f t="shared" si="158"/>
        <v>0.66656409089534963</v>
      </c>
      <c r="BB112" s="53" t="s">
        <v>280</v>
      </c>
      <c r="BC112" s="53">
        <v>1099.7637939453125</v>
      </c>
      <c r="BD112" s="53">
        <v>0.67243191071359587</v>
      </c>
      <c r="BE112" s="53">
        <v>0</v>
      </c>
      <c r="BF112" s="53">
        <v>0</v>
      </c>
      <c r="BG112" s="53">
        <v>0</v>
      </c>
      <c r="BH112" s="53">
        <v>0</v>
      </c>
    </row>
    <row r="113" spans="1:60" x14ac:dyDescent="0.25">
      <c r="A113" s="53" t="s">
        <v>505</v>
      </c>
      <c r="B113" s="33">
        <v>25124297325</v>
      </c>
      <c r="C113" s="53">
        <f t="shared" si="121"/>
        <v>25.124297325000001</v>
      </c>
      <c r="D113" s="53">
        <f t="shared" si="122"/>
        <v>38.212660646308422</v>
      </c>
      <c r="E113">
        <v>152.09444527741999</v>
      </c>
      <c r="F113" s="58">
        <v>16307654</v>
      </c>
      <c r="G113" s="57">
        <f t="shared" si="159"/>
        <v>16.307653999999999</v>
      </c>
      <c r="H113" s="57">
        <f t="shared" si="119"/>
        <v>1.54064449276395</v>
      </c>
      <c r="I113" s="53">
        <v>-23.2327164885081</v>
      </c>
      <c r="J113" s="53">
        <v>9.6020000000000003</v>
      </c>
      <c r="K113" s="53">
        <f t="shared" si="123"/>
        <v>0.39035892635306885</v>
      </c>
      <c r="L113" s="53">
        <f t="shared" si="124"/>
        <v>27.689033260854075</v>
      </c>
      <c r="M113" s="88">
        <v>8</v>
      </c>
      <c r="N113" s="53">
        <v>1</v>
      </c>
      <c r="O113" s="33">
        <f t="shared" si="125"/>
        <v>4</v>
      </c>
      <c r="P113" s="53">
        <f t="shared" si="126"/>
        <v>0.53715122660868331</v>
      </c>
      <c r="Q113" s="53">
        <f t="shared" si="127"/>
        <v>-0.10474795565219455</v>
      </c>
      <c r="R113" s="53">
        <v>0.47899999999999998</v>
      </c>
      <c r="S113" s="53">
        <f t="shared" si="128"/>
        <v>8.7596763492100003</v>
      </c>
      <c r="T113" s="53">
        <f t="shared" si="129"/>
        <v>0.51926320689647387</v>
      </c>
      <c r="U113" s="53">
        <f t="shared" si="130"/>
        <v>0.51926320689647387</v>
      </c>
      <c r="V113" s="53">
        <f t="shared" si="131"/>
        <v>1</v>
      </c>
      <c r="W113" s="53">
        <f t="shared" si="132"/>
        <v>5.9278811932738144E-2</v>
      </c>
      <c r="X113" s="53">
        <f t="shared" si="133"/>
        <v>8.2404131423135265</v>
      </c>
      <c r="Y113" s="53">
        <f t="shared" si="120"/>
        <v>6.7417999814746574</v>
      </c>
      <c r="Z113" s="53">
        <f t="shared" si="134"/>
        <v>13.88803258371065</v>
      </c>
      <c r="AA113" s="53">
        <v>5.4539999999999997</v>
      </c>
      <c r="AB113" s="53">
        <f t="shared" si="135"/>
        <v>1.3702791761055</v>
      </c>
      <c r="AC113">
        <v>-9.5200000000000007E-2</v>
      </c>
      <c r="AD113" s="33">
        <f t="shared" si="136"/>
        <v>1</v>
      </c>
      <c r="AE113" s="53">
        <f t="shared" si="137"/>
        <v>2.5000000000000001E-2</v>
      </c>
      <c r="AF113" s="53">
        <f t="shared" si="138"/>
        <v>1.0832542344858003</v>
      </c>
      <c r="AG113">
        <v>41.012259999999998</v>
      </c>
      <c r="AH113">
        <f t="shared" si="139"/>
        <v>0.4442670431083261</v>
      </c>
      <c r="AI113">
        <f t="shared" si="140"/>
        <v>1.8567593262929196</v>
      </c>
      <c r="AJ113">
        <f t="shared" si="141"/>
        <v>0.23927012877609707</v>
      </c>
      <c r="AK113" s="33">
        <f t="shared" si="142"/>
        <v>0</v>
      </c>
      <c r="AL113" s="53">
        <f t="shared" si="143"/>
        <v>0.63898719137747417</v>
      </c>
      <c r="AM113" s="53">
        <f t="shared" si="144"/>
        <v>1.0610053293102397</v>
      </c>
      <c r="AN113" s="53">
        <f t="shared" si="145"/>
        <v>0.60224691971423006</v>
      </c>
      <c r="AO113" s="33">
        <f t="shared" si="146"/>
        <v>1</v>
      </c>
      <c r="AP113" s="63">
        <f t="shared" si="147"/>
        <v>1</v>
      </c>
      <c r="AQ113" s="33">
        <f t="shared" si="148"/>
        <v>1</v>
      </c>
      <c r="AR113" s="33">
        <f t="shared" si="149"/>
        <v>0</v>
      </c>
      <c r="AS113" s="33">
        <f t="shared" si="150"/>
        <v>1</v>
      </c>
      <c r="AT113" s="64">
        <f t="shared" si="151"/>
        <v>2</v>
      </c>
      <c r="AU113" s="53">
        <f t="shared" si="152"/>
        <v>30.932970977995254</v>
      </c>
      <c r="AV113" s="63">
        <f t="shared" si="153"/>
        <v>0</v>
      </c>
      <c r="AW113" s="33">
        <f t="shared" si="154"/>
        <v>1</v>
      </c>
      <c r="AX113" s="33">
        <f t="shared" si="155"/>
        <v>0</v>
      </c>
      <c r="AY113" s="33">
        <f t="shared" si="156"/>
        <v>1</v>
      </c>
      <c r="AZ113" s="64">
        <f t="shared" si="157"/>
        <v>1</v>
      </c>
      <c r="BA113" s="53">
        <f t="shared" si="158"/>
        <v>0.81221740203592596</v>
      </c>
      <c r="BB113" s="53" t="s">
        <v>505</v>
      </c>
      <c r="BD113" s="53">
        <v>0.81221740203592596</v>
      </c>
      <c r="BE113" s="53">
        <v>1</v>
      </c>
      <c r="BF113" s="53">
        <v>0</v>
      </c>
      <c r="BG113" s="53">
        <v>0</v>
      </c>
      <c r="BH113" s="53">
        <v>1</v>
      </c>
    </row>
    <row r="114" spans="1:60" x14ac:dyDescent="0.25">
      <c r="A114" s="53" t="s">
        <v>171</v>
      </c>
      <c r="B114" s="33">
        <v>24908743614.326126</v>
      </c>
      <c r="C114" s="53">
        <f t="shared" si="121"/>
        <v>24.908743614326127</v>
      </c>
      <c r="D114" s="53">
        <f t="shared" si="122"/>
        <v>0.82858960958918815</v>
      </c>
      <c r="E114">
        <v>3.3265010167459002</v>
      </c>
      <c r="F114" s="58">
        <v>1396985</v>
      </c>
      <c r="G114" s="57">
        <f t="shared" si="159"/>
        <v>1.3969849999999999</v>
      </c>
      <c r="H114" s="57">
        <f t="shared" si="119"/>
        <v>17.830358675523453</v>
      </c>
      <c r="I114" s="82">
        <v>-2.7</v>
      </c>
      <c r="J114" s="53">
        <v>13.36</v>
      </c>
      <c r="K114" s="53">
        <f t="shared" si="123"/>
        <v>4.6598713214706751E-3</v>
      </c>
      <c r="L114" s="53">
        <f t="shared" si="124"/>
        <v>3.254461986714821</v>
      </c>
      <c r="M114" s="88">
        <v>0</v>
      </c>
      <c r="N114" s="53">
        <v>1</v>
      </c>
      <c r="O114" s="33">
        <f t="shared" si="125"/>
        <v>0</v>
      </c>
      <c r="P114" s="53">
        <f t="shared" si="126"/>
        <v>0.60160356958937178</v>
      </c>
      <c r="Q114" s="53">
        <f t="shared" si="127"/>
        <v>2.6726159822863388E-3</v>
      </c>
      <c r="R114" s="53">
        <v>0.56299999999999994</v>
      </c>
      <c r="S114" s="53">
        <f t="shared" si="128"/>
        <v>0.84043116266280848</v>
      </c>
      <c r="T114" s="53">
        <f t="shared" si="129"/>
        <v>0</v>
      </c>
      <c r="U114" s="53">
        <f t="shared" si="130"/>
        <v>0</v>
      </c>
      <c r="V114" s="53">
        <f t="shared" si="131"/>
        <v>1</v>
      </c>
      <c r="W114" s="53">
        <f t="shared" si="132"/>
        <v>0</v>
      </c>
      <c r="X114" s="53">
        <f t="shared" si="133"/>
        <v>0.84043116266280848</v>
      </c>
      <c r="Y114" s="53">
        <f t="shared" si="120"/>
        <v>8.8536224830955274E-2</v>
      </c>
      <c r="Z114" s="53">
        <f t="shared" si="134"/>
        <v>2.1107826060666359</v>
      </c>
      <c r="AA114" s="53">
        <v>1.3763271152776801</v>
      </c>
      <c r="AB114" s="53">
        <f t="shared" si="135"/>
        <v>0.34282579243896816</v>
      </c>
      <c r="AC114">
        <v>-7.4000000000000003E-3</v>
      </c>
      <c r="AD114" s="33">
        <f t="shared" si="136"/>
        <v>0</v>
      </c>
      <c r="AE114" s="53">
        <f t="shared" si="137"/>
        <v>0</v>
      </c>
      <c r="AF114" s="53">
        <f t="shared" si="138"/>
        <v>0.74723506651038252</v>
      </c>
      <c r="AG114">
        <v>58.645429999999998</v>
      </c>
      <c r="AH114">
        <f t="shared" si="139"/>
        <v>0.43821921786579981</v>
      </c>
      <c r="AI114">
        <f t="shared" si="140"/>
        <v>0.73599898938625896</v>
      </c>
      <c r="AJ114">
        <f t="shared" si="141"/>
        <v>0.59540736357698776</v>
      </c>
      <c r="AK114" s="33">
        <f t="shared" si="142"/>
        <v>0</v>
      </c>
      <c r="AL114" s="53">
        <f t="shared" si="143"/>
        <v>0.3090158486445827</v>
      </c>
      <c r="AM114" s="53">
        <f t="shared" si="144"/>
        <v>0.42057085107786224</v>
      </c>
      <c r="AN114" s="53">
        <f t="shared" si="145"/>
        <v>0.73475336641286426</v>
      </c>
      <c r="AO114" s="33">
        <f t="shared" si="146"/>
        <v>1</v>
      </c>
      <c r="AP114" s="63">
        <f t="shared" si="147"/>
        <v>0</v>
      </c>
      <c r="AQ114" s="33">
        <f t="shared" si="148"/>
        <v>1</v>
      </c>
      <c r="AR114" s="33">
        <f t="shared" si="149"/>
        <v>0</v>
      </c>
      <c r="AS114" s="33">
        <f t="shared" si="150"/>
        <v>1</v>
      </c>
      <c r="AT114" s="64">
        <f t="shared" si="151"/>
        <v>1</v>
      </c>
      <c r="AU114" s="53">
        <f t="shared" si="152"/>
        <v>16.80584993432392</v>
      </c>
      <c r="AV114" s="63">
        <f t="shared" si="153"/>
        <v>0</v>
      </c>
      <c r="AW114" s="33">
        <f t="shared" si="154"/>
        <v>1</v>
      </c>
      <c r="AX114" s="33">
        <f t="shared" si="155"/>
        <v>0</v>
      </c>
      <c r="AY114" s="33">
        <f t="shared" si="156"/>
        <v>1</v>
      </c>
      <c r="AZ114" s="64">
        <f t="shared" si="157"/>
        <v>1</v>
      </c>
      <c r="BA114" s="53">
        <f t="shared" si="158"/>
        <v>1.4821472113381797</v>
      </c>
      <c r="BB114" s="53" t="s">
        <v>171</v>
      </c>
      <c r="BC114" s="53">
        <v>24025.939453125</v>
      </c>
      <c r="BD114" s="53">
        <v>1.4821472113381797</v>
      </c>
      <c r="BE114" s="53">
        <v>0</v>
      </c>
      <c r="BF114" s="53">
        <v>0</v>
      </c>
      <c r="BG114" s="53">
        <v>0</v>
      </c>
      <c r="BH114" s="53">
        <v>0</v>
      </c>
    </row>
    <row r="115" spans="1:60" x14ac:dyDescent="0.25">
      <c r="A115" s="53" t="s">
        <v>239</v>
      </c>
      <c r="B115" s="33">
        <v>24804122879.405167</v>
      </c>
      <c r="C115" s="53">
        <f t="shared" si="121"/>
        <v>24.804122879405167</v>
      </c>
      <c r="D115" s="53">
        <f t="shared" si="122"/>
        <v>23.238269268125926</v>
      </c>
      <c r="E115">
        <v>93.687123633065994</v>
      </c>
      <c r="F115" s="58">
        <v>2612205</v>
      </c>
      <c r="G115" s="57">
        <f t="shared" si="159"/>
        <v>2.6122049999999999</v>
      </c>
      <c r="H115" s="57">
        <f t="shared" si="119"/>
        <v>9.49547331829055</v>
      </c>
      <c r="I115" s="82">
        <v>-13</v>
      </c>
      <c r="J115" s="53">
        <v>6.9589999999999996</v>
      </c>
      <c r="K115" s="53">
        <f t="shared" si="123"/>
        <v>4.5123741242423757E-2</v>
      </c>
      <c r="L115" s="53">
        <f t="shared" si="124"/>
        <v>15.756790022564175</v>
      </c>
      <c r="M115" s="88">
        <v>14</v>
      </c>
      <c r="N115" s="53">
        <v>1</v>
      </c>
      <c r="O115" s="33">
        <f t="shared" si="125"/>
        <v>7</v>
      </c>
      <c r="P115" s="53">
        <f t="shared" si="126"/>
        <v>0.6266054320180513</v>
      </c>
      <c r="Q115" s="53">
        <f t="shared" si="127"/>
        <v>4.4342386696752167E-2</v>
      </c>
      <c r="R115" s="53">
        <v>0.57799999999999996</v>
      </c>
      <c r="S115" s="53">
        <f t="shared" si="128"/>
        <v>1.6368218425447136</v>
      </c>
      <c r="T115" s="53">
        <f t="shared" si="129"/>
        <v>0.14743867452118112</v>
      </c>
      <c r="U115" s="53">
        <f t="shared" si="130"/>
        <v>0.14743867452118112</v>
      </c>
      <c r="V115" s="53">
        <f t="shared" si="131"/>
        <v>1</v>
      </c>
      <c r="W115" s="53">
        <f t="shared" si="132"/>
        <v>9.0076189533225562E-2</v>
      </c>
      <c r="X115" s="53">
        <f t="shared" si="133"/>
        <v>1.4893831680235325</v>
      </c>
      <c r="Y115" s="53">
        <f t="shared" si="120"/>
        <v>0.28657843424759372</v>
      </c>
      <c r="Z115" s="53">
        <f t="shared" si="134"/>
        <v>3.6385014362158774</v>
      </c>
      <c r="AA115" s="53">
        <v>0.48631976129697396</v>
      </c>
      <c r="AB115" s="53">
        <f t="shared" si="135"/>
        <v>0.12062735117893132</v>
      </c>
      <c r="AC115">
        <v>-2E-3</v>
      </c>
      <c r="AD115" s="33">
        <f t="shared" si="136"/>
        <v>0</v>
      </c>
      <c r="AE115" s="53">
        <f t="shared" si="137"/>
        <v>0</v>
      </c>
      <c r="AF115" s="53">
        <f t="shared" si="138"/>
        <v>1.1576809925335152</v>
      </c>
      <c r="AG115">
        <v>62.152889999999999</v>
      </c>
      <c r="AH115">
        <f t="shared" si="139"/>
        <v>0.71953219384026379</v>
      </c>
      <c r="AI115">
        <f t="shared" si="140"/>
        <v>0.82904221060359451</v>
      </c>
      <c r="AJ115">
        <f t="shared" si="141"/>
        <v>0.86790779122862682</v>
      </c>
      <c r="AK115" s="33">
        <f t="shared" si="142"/>
        <v>0</v>
      </c>
      <c r="AL115" s="53">
        <f t="shared" si="143"/>
        <v>0.43814879869325141</v>
      </c>
      <c r="AM115" s="53">
        <f t="shared" si="144"/>
        <v>0.47373840605919687</v>
      </c>
      <c r="AN115" s="53">
        <f t="shared" si="145"/>
        <v>0.92487497971296362</v>
      </c>
      <c r="AO115" s="33">
        <f t="shared" si="146"/>
        <v>1</v>
      </c>
      <c r="AP115" s="63">
        <f t="shared" si="147"/>
        <v>0</v>
      </c>
      <c r="AQ115" s="33">
        <f t="shared" si="148"/>
        <v>1</v>
      </c>
      <c r="AR115" s="33">
        <f t="shared" si="149"/>
        <v>0</v>
      </c>
      <c r="AS115" s="33">
        <f t="shared" si="150"/>
        <v>1</v>
      </c>
      <c r="AT115" s="64">
        <f t="shared" si="151"/>
        <v>1</v>
      </c>
      <c r="AU115" s="53">
        <f t="shared" si="152"/>
        <v>29.13600103047515</v>
      </c>
      <c r="AV115" s="63">
        <f t="shared" si="153"/>
        <v>0</v>
      </c>
      <c r="AW115" s="33">
        <f t="shared" si="154"/>
        <v>1</v>
      </c>
      <c r="AX115" s="33">
        <f t="shared" si="155"/>
        <v>0</v>
      </c>
      <c r="AY115" s="33">
        <f t="shared" si="156"/>
        <v>1</v>
      </c>
      <c r="AZ115" s="64">
        <f t="shared" si="157"/>
        <v>1</v>
      </c>
      <c r="BA115" s="53">
        <f t="shared" si="158"/>
        <v>0.85132214449954879</v>
      </c>
      <c r="BB115" s="53" t="s">
        <v>239</v>
      </c>
      <c r="BC115" s="53">
        <v>12184.328125</v>
      </c>
      <c r="BD115" s="53">
        <v>0.85132214449954879</v>
      </c>
      <c r="BE115" s="53">
        <v>0</v>
      </c>
      <c r="BF115" s="53">
        <v>0</v>
      </c>
      <c r="BG115" s="53">
        <v>0</v>
      </c>
      <c r="BH115" s="53">
        <v>0</v>
      </c>
    </row>
    <row r="116" spans="1:60" x14ac:dyDescent="0.25">
      <c r="A116" s="53" t="s">
        <v>506</v>
      </c>
      <c r="B116" s="33">
        <v>24153264424</v>
      </c>
      <c r="C116" s="53">
        <f t="shared" si="121"/>
        <v>24.153264424</v>
      </c>
      <c r="D116" s="53">
        <f t="shared" si="122"/>
        <v>14.695026025065919</v>
      </c>
      <c r="E116">
        <v>60.840745031814997</v>
      </c>
      <c r="F116" s="58">
        <v>18628700</v>
      </c>
      <c r="G116" s="57">
        <f t="shared" si="159"/>
        <v>18.628699999999998</v>
      </c>
      <c r="H116" s="57">
        <f t="shared" si="119"/>
        <v>1.2965619943420637</v>
      </c>
      <c r="I116" s="82">
        <v>-23.539915701580298</v>
      </c>
      <c r="J116" s="53">
        <v>11.558</v>
      </c>
      <c r="K116" s="53">
        <f t="shared" si="123"/>
        <v>0.45963096121547503</v>
      </c>
      <c r="L116" s="53">
        <f t="shared" si="124"/>
        <v>28.055157008486905</v>
      </c>
      <c r="M116" s="88">
        <v>6</v>
      </c>
      <c r="N116" s="53">
        <v>1</v>
      </c>
      <c r="O116" s="33">
        <f t="shared" si="125"/>
        <v>3</v>
      </c>
      <c r="P116" s="53">
        <f t="shared" si="126"/>
        <v>0.54644412560678957</v>
      </c>
      <c r="Q116" s="53">
        <f t="shared" si="127"/>
        <v>-8.9259790655350765E-2</v>
      </c>
      <c r="R116" s="53">
        <v>0.48799999999999999</v>
      </c>
      <c r="S116" s="53">
        <f t="shared" si="128"/>
        <v>10.1795436826912</v>
      </c>
      <c r="T116" s="53">
        <f t="shared" si="129"/>
        <v>0.46276229182891337</v>
      </c>
      <c r="U116" s="53">
        <f t="shared" si="130"/>
        <v>0.46276229182891337</v>
      </c>
      <c r="V116" s="53">
        <f t="shared" si="131"/>
        <v>1</v>
      </c>
      <c r="W116" s="53">
        <f t="shared" si="132"/>
        <v>4.5460023185103261E-2</v>
      </c>
      <c r="X116" s="53">
        <f t="shared" si="133"/>
        <v>9.7167813908622875</v>
      </c>
      <c r="Y116" s="53">
        <f t="shared" si="120"/>
        <v>8.4931350626016133</v>
      </c>
      <c r="Z116" s="53">
        <f t="shared" si="134"/>
        <v>14.723930033169719</v>
      </c>
      <c r="AA116" s="53">
        <v>4.9000000000000004</v>
      </c>
      <c r="AB116" s="53">
        <f t="shared" si="135"/>
        <v>1.1835099567760001</v>
      </c>
      <c r="AC116">
        <v>-4.99E-2</v>
      </c>
      <c r="AD116" s="33">
        <f t="shared" si="136"/>
        <v>0</v>
      </c>
      <c r="AE116" s="53">
        <f t="shared" si="137"/>
        <v>0</v>
      </c>
      <c r="AF116" s="53">
        <f t="shared" si="138"/>
        <v>0.76401536704519923</v>
      </c>
      <c r="AG116">
        <v>38.128500000000003</v>
      </c>
      <c r="AH116">
        <f t="shared" si="139"/>
        <v>0.29130759922382882</v>
      </c>
      <c r="AI116">
        <f t="shared" si="140"/>
        <v>2.0877012192610773</v>
      </c>
      <c r="AJ116">
        <f t="shared" si="141"/>
        <v>0.13953510039474637</v>
      </c>
      <c r="AK116" s="33">
        <f t="shared" si="142"/>
        <v>0</v>
      </c>
      <c r="AL116" s="53">
        <f t="shared" si="143"/>
        <v>0.47270776782137042</v>
      </c>
      <c r="AM116" s="53">
        <f t="shared" si="144"/>
        <v>1.1929721252920442</v>
      </c>
      <c r="AN116" s="53">
        <f t="shared" si="145"/>
        <v>0.39624376613632084</v>
      </c>
      <c r="AO116" s="33">
        <f t="shared" si="146"/>
        <v>1</v>
      </c>
      <c r="AP116" s="63">
        <f t="shared" si="147"/>
        <v>0</v>
      </c>
      <c r="AQ116" s="33">
        <f t="shared" si="148"/>
        <v>1</v>
      </c>
      <c r="AR116" s="33">
        <f t="shared" si="149"/>
        <v>0</v>
      </c>
      <c r="AS116" s="33">
        <f t="shared" si="150"/>
        <v>1</v>
      </c>
      <c r="AT116" s="64">
        <f t="shared" si="151"/>
        <v>1</v>
      </c>
      <c r="AU116" s="53">
        <f t="shared" si="152"/>
        <v>25.648805355896137</v>
      </c>
      <c r="AV116" s="63">
        <f t="shared" si="153"/>
        <v>-1</v>
      </c>
      <c r="AW116" s="33">
        <f t="shared" si="154"/>
        <v>1</v>
      </c>
      <c r="AX116" s="33">
        <f t="shared" si="155"/>
        <v>0</v>
      </c>
      <c r="AY116" s="33">
        <f t="shared" si="156"/>
        <v>1</v>
      </c>
      <c r="AZ116" s="64">
        <f t="shared" si="157"/>
        <v>0</v>
      </c>
      <c r="BA116" s="53">
        <f t="shared" si="158"/>
        <v>0.9416915949439203</v>
      </c>
      <c r="BB116" s="53" t="s">
        <v>506</v>
      </c>
      <c r="BC116" s="57"/>
      <c r="BD116" s="53">
        <v>0.9416915949439203</v>
      </c>
      <c r="BE116" s="53">
        <v>1</v>
      </c>
      <c r="BF116" s="53">
        <v>0</v>
      </c>
      <c r="BG116" s="53">
        <v>0</v>
      </c>
      <c r="BH116" s="53">
        <v>1</v>
      </c>
    </row>
    <row r="117" spans="1:60" x14ac:dyDescent="0.25">
      <c r="A117" s="83" t="s">
        <v>375</v>
      </c>
      <c r="B117" s="33">
        <v>23410073315.755516</v>
      </c>
      <c r="C117" s="53">
        <f t="shared" si="121"/>
        <v>23.410073315755515</v>
      </c>
      <c r="D117" s="53">
        <f t="shared" si="122"/>
        <v>13.464070877358628</v>
      </c>
      <c r="E117">
        <v>57.514005598167003</v>
      </c>
      <c r="F117" s="58">
        <v>9704287</v>
      </c>
      <c r="G117" s="57">
        <f t="shared" si="159"/>
        <v>9.7042870000000008</v>
      </c>
      <c r="H117" s="57">
        <f t="shared" si="119"/>
        <v>2.4123434638480408</v>
      </c>
      <c r="I117" s="82">
        <v>-11.43</v>
      </c>
      <c r="J117" s="53">
        <v>5.5819999999999999</v>
      </c>
      <c r="K117" s="53">
        <f t="shared" si="123"/>
        <v>0.8997323183446081</v>
      </c>
      <c r="L117" s="53">
        <f t="shared" si="124"/>
        <v>26.381484804227942</v>
      </c>
      <c r="M117" s="88">
        <v>15.12</v>
      </c>
      <c r="N117" s="53">
        <v>1</v>
      </c>
      <c r="O117" s="33">
        <f t="shared" si="125"/>
        <v>7.56</v>
      </c>
      <c r="P117" s="53">
        <f t="shared" si="126"/>
        <v>0.6201051878433822</v>
      </c>
      <c r="Q117" s="53">
        <f t="shared" si="127"/>
        <v>3.3508646405637166E-2</v>
      </c>
      <c r="R117" s="53">
        <v>0.56299999999999994</v>
      </c>
      <c r="S117" s="53">
        <f t="shared" si="128"/>
        <v>6.017678713021092</v>
      </c>
      <c r="T117" s="53">
        <f t="shared" si="129"/>
        <v>0.62677641996639188</v>
      </c>
      <c r="U117" s="53">
        <f t="shared" si="130"/>
        <v>0.62677641996639188</v>
      </c>
      <c r="V117" s="53">
        <f t="shared" si="131"/>
        <v>1</v>
      </c>
      <c r="W117" s="53">
        <f t="shared" si="132"/>
        <v>0.10415584644128126</v>
      </c>
      <c r="X117" s="53">
        <f t="shared" si="133"/>
        <v>5.3909022930547001</v>
      </c>
      <c r="Y117" s="53">
        <f t="shared" si="120"/>
        <v>3.3629245964833747</v>
      </c>
      <c r="Z117" s="53">
        <f t="shared" si="134"/>
        <v>10.84722625128664</v>
      </c>
      <c r="AA117" s="53">
        <v>1.0483602770515501</v>
      </c>
      <c r="AB117" s="53">
        <f t="shared" si="135"/>
        <v>0.24542190947102549</v>
      </c>
      <c r="AC117">
        <v>-6.9999999999999999E-4</v>
      </c>
      <c r="AD117" s="33">
        <f t="shared" si="136"/>
        <v>0</v>
      </c>
      <c r="AE117" s="53">
        <f t="shared" si="137"/>
        <v>0</v>
      </c>
      <c r="AF117" s="53">
        <f t="shared" si="138"/>
        <v>1.1282453782267172</v>
      </c>
      <c r="AG117">
        <v>37.843769999999999</v>
      </c>
      <c r="AH117">
        <f t="shared" si="139"/>
        <v>0.42697058597174892</v>
      </c>
      <c r="AI117">
        <f t="shared" si="140"/>
        <v>1.41347052495799</v>
      </c>
      <c r="AJ117">
        <f t="shared" si="141"/>
        <v>0.30207250765589116</v>
      </c>
      <c r="AK117" s="33">
        <f t="shared" si="142"/>
        <v>0</v>
      </c>
      <c r="AL117" s="53">
        <f t="shared" si="143"/>
        <v>0.70127479225496825</v>
      </c>
      <c r="AM117" s="53">
        <f t="shared" si="144"/>
        <v>0.80769744283313705</v>
      </c>
      <c r="AN117" s="53">
        <f t="shared" si="145"/>
        <v>0.86823946079998326</v>
      </c>
      <c r="AO117" s="33">
        <f t="shared" si="146"/>
        <v>1</v>
      </c>
      <c r="AP117" s="63">
        <f t="shared" si="147"/>
        <v>0</v>
      </c>
      <c r="AQ117" s="33">
        <f t="shared" si="148"/>
        <v>1</v>
      </c>
      <c r="AR117" s="33">
        <f t="shared" si="149"/>
        <v>0</v>
      </c>
      <c r="AS117" s="33">
        <f t="shared" si="150"/>
        <v>1</v>
      </c>
      <c r="AT117" s="64">
        <f t="shared" si="151"/>
        <v>1</v>
      </c>
      <c r="AU117" s="53">
        <f t="shared" si="152"/>
        <v>35.772015467286309</v>
      </c>
      <c r="AV117" s="63">
        <f t="shared" si="153"/>
        <v>0</v>
      </c>
      <c r="AW117" s="33">
        <f t="shared" si="154"/>
        <v>1</v>
      </c>
      <c r="AX117" s="33">
        <f t="shared" si="155"/>
        <v>0</v>
      </c>
      <c r="AY117" s="33">
        <f t="shared" si="156"/>
        <v>1</v>
      </c>
      <c r="AZ117" s="64">
        <f t="shared" si="157"/>
        <v>1</v>
      </c>
      <c r="BA117" s="53">
        <f t="shared" si="158"/>
        <v>0.65442421988115673</v>
      </c>
      <c r="BB117" s="53" t="s">
        <v>375</v>
      </c>
      <c r="BC117" s="53">
        <v>4462.27978515625</v>
      </c>
      <c r="BD117" s="53">
        <v>0.66134513047727295</v>
      </c>
      <c r="BE117" s="53">
        <v>0</v>
      </c>
      <c r="BF117" s="53">
        <v>0</v>
      </c>
      <c r="BG117" s="53">
        <v>0</v>
      </c>
      <c r="BH117" s="53">
        <v>0</v>
      </c>
    </row>
    <row r="118" spans="1:60" x14ac:dyDescent="0.25">
      <c r="A118" s="53" t="s">
        <v>105</v>
      </c>
      <c r="B118" s="33">
        <v>22996076889.889576</v>
      </c>
      <c r="C118" s="53">
        <f t="shared" si="121"/>
        <v>22.996076889889576</v>
      </c>
      <c r="D118" s="53" t="e">
        <f t="shared" si="122"/>
        <v>#VALUE!</v>
      </c>
      <c r="E118" t="s">
        <v>601</v>
      </c>
      <c r="F118" s="58">
        <v>333926</v>
      </c>
      <c r="G118" s="57">
        <f t="shared" si="159"/>
        <v>0.333926</v>
      </c>
      <c r="H118" s="57">
        <f t="shared" si="119"/>
        <v>68.8657872998496</v>
      </c>
      <c r="I118" s="82">
        <f>-L118</f>
        <v>0</v>
      </c>
      <c r="J118" s="53">
        <v>5.5970000000000004</v>
      </c>
      <c r="K118" s="53">
        <f t="shared" si="123"/>
        <v>0</v>
      </c>
      <c r="L118" s="53">
        <f t="shared" si="124"/>
        <v>0</v>
      </c>
      <c r="M118" s="88">
        <v>4</v>
      </c>
      <c r="N118" s="53">
        <v>1</v>
      </c>
      <c r="O118" s="33">
        <f t="shared" si="125"/>
        <v>2</v>
      </c>
      <c r="P118" s="53">
        <f t="shared" si="126"/>
        <v>0.54236105524018041</v>
      </c>
      <c r="Q118" s="53">
        <f t="shared" si="127"/>
        <v>-9.6064907933032545E-2</v>
      </c>
      <c r="R118" s="53">
        <v>0.56499999999999995</v>
      </c>
      <c r="S118" s="53">
        <f t="shared" si="128"/>
        <v>0.18110845773213249</v>
      </c>
      <c r="T118" s="53">
        <f t="shared" si="129"/>
        <v>5.8083994343715809E-3</v>
      </c>
      <c r="U118" s="53">
        <f t="shared" si="130"/>
        <v>5.8083994343715809E-3</v>
      </c>
      <c r="V118" s="53">
        <f t="shared" si="131"/>
        <v>1</v>
      </c>
      <c r="W118" s="53">
        <f t="shared" si="132"/>
        <v>3.207138698603719E-2</v>
      </c>
      <c r="X118" s="53">
        <f t="shared" si="133"/>
        <v>0.17530005829776091</v>
      </c>
      <c r="Y118" s="53">
        <f t="shared" si="120"/>
        <v>4.8916701014219219E-3</v>
      </c>
      <c r="Z118" s="53">
        <f t="shared" si="134"/>
        <v>0.45042564010252134</v>
      </c>
      <c r="AA118" s="53">
        <v>4.0692054900444603</v>
      </c>
      <c r="AB118" s="53">
        <f t="shared" si="135"/>
        <v>0.93575762329823209</v>
      </c>
      <c r="AC118">
        <v>-6.3E-3</v>
      </c>
      <c r="AD118" s="33">
        <f t="shared" si="136"/>
        <v>0</v>
      </c>
      <c r="AE118" s="53">
        <f t="shared" si="137"/>
        <v>0</v>
      </c>
      <c r="AF118" s="53">
        <f t="shared" si="138"/>
        <v>0.17040838819633899</v>
      </c>
      <c r="AG118">
        <v>77.117320000000007</v>
      </c>
      <c r="AH118">
        <f t="shared" si="139"/>
        <v>0.13141438203221298</v>
      </c>
      <c r="AI118">
        <f t="shared" si="140"/>
        <v>0.65744468732740569</v>
      </c>
      <c r="AJ118">
        <f t="shared" si="141"/>
        <v>0.19988659816604309</v>
      </c>
      <c r="AK118" s="33">
        <f t="shared" si="142"/>
        <v>1</v>
      </c>
      <c r="AL118" s="53">
        <f t="shared" si="143"/>
        <v>3.8994006164126016E-2</v>
      </c>
      <c r="AM118" s="53">
        <f t="shared" si="144"/>
        <v>0.37568267847280323</v>
      </c>
      <c r="AN118" s="53">
        <f t="shared" si="145"/>
        <v>0.10379506002949483</v>
      </c>
      <c r="AO118" s="33">
        <f t="shared" si="146"/>
        <v>0</v>
      </c>
      <c r="AP118" s="63">
        <f t="shared" si="147"/>
        <v>0</v>
      </c>
      <c r="AQ118" s="33">
        <f t="shared" si="148"/>
        <v>0</v>
      </c>
      <c r="AR118" s="33">
        <f t="shared" si="149"/>
        <v>1</v>
      </c>
      <c r="AS118" s="33">
        <f t="shared" si="150"/>
        <v>1</v>
      </c>
      <c r="AT118" s="64">
        <f t="shared" si="151"/>
        <v>1</v>
      </c>
      <c r="AU118" s="53">
        <f t="shared" si="152"/>
        <v>12.444755548404675</v>
      </c>
      <c r="AV118" s="63">
        <f t="shared" si="153"/>
        <v>0</v>
      </c>
      <c r="AW118" s="33">
        <f t="shared" si="154"/>
        <v>-1</v>
      </c>
      <c r="AX118" s="33">
        <f t="shared" si="155"/>
        <v>1</v>
      </c>
      <c r="AY118" s="33">
        <f t="shared" si="156"/>
        <v>0</v>
      </c>
      <c r="AZ118" s="64">
        <f t="shared" si="157"/>
        <v>0</v>
      </c>
      <c r="BA118" s="53">
        <f t="shared" si="158"/>
        <v>1.8478528405355059</v>
      </c>
      <c r="BB118" s="53" t="s">
        <v>105</v>
      </c>
      <c r="BD118" s="53">
        <v>1.8478528405355059</v>
      </c>
      <c r="BE118" s="53">
        <v>0</v>
      </c>
      <c r="BF118" s="53">
        <v>1</v>
      </c>
      <c r="BG118" s="53">
        <v>0</v>
      </c>
      <c r="BH118" s="53">
        <v>1</v>
      </c>
    </row>
    <row r="119" spans="1:60" x14ac:dyDescent="0.25">
      <c r="A119" s="53" t="s">
        <v>149</v>
      </c>
      <c r="B119" s="33">
        <v>22985630127.988594</v>
      </c>
      <c r="C119" s="53">
        <f t="shared" si="121"/>
        <v>22.985630127988593</v>
      </c>
      <c r="D119" s="53">
        <f t="shared" si="122"/>
        <v>19.981118644812494</v>
      </c>
      <c r="E119">
        <v>86.928739971685005</v>
      </c>
      <c r="F119" s="58">
        <v>948237</v>
      </c>
      <c r="G119" s="57">
        <f t="shared" si="159"/>
        <v>0.948237</v>
      </c>
      <c r="H119" s="57">
        <f t="shared" si="119"/>
        <v>24.240385186391791</v>
      </c>
      <c r="I119" s="82">
        <f>-L119</f>
        <v>0</v>
      </c>
      <c r="J119" s="53">
        <v>4.97</v>
      </c>
      <c r="K119" s="53">
        <f t="shared" si="123"/>
        <v>0</v>
      </c>
      <c r="L119" s="53">
        <f t="shared" si="124"/>
        <v>0</v>
      </c>
      <c r="M119" s="88">
        <v>3</v>
      </c>
      <c r="N119" s="53">
        <v>1</v>
      </c>
      <c r="O119" s="33">
        <f t="shared" si="125"/>
        <v>1.5</v>
      </c>
      <c r="P119" s="53">
        <f t="shared" si="126"/>
        <v>0.52691153777632982</v>
      </c>
      <c r="Q119" s="53">
        <f t="shared" si="127"/>
        <v>-0.12181410370611692</v>
      </c>
      <c r="R119" s="53">
        <v>0.496</v>
      </c>
      <c r="S119" s="53">
        <f t="shared" si="128"/>
        <v>0.49963701584641368</v>
      </c>
      <c r="T119" s="53">
        <f t="shared" si="129"/>
        <v>1.237604096194048E-2</v>
      </c>
      <c r="U119" s="53">
        <f t="shared" si="130"/>
        <v>1.237604096194048E-2</v>
      </c>
      <c r="V119" s="53">
        <f t="shared" si="131"/>
        <v>1</v>
      </c>
      <c r="W119" s="53">
        <f t="shared" si="132"/>
        <v>2.4770064205460757E-2</v>
      </c>
      <c r="X119" s="53">
        <f t="shared" si="133"/>
        <v>0.48726097488447317</v>
      </c>
      <c r="Y119" s="53">
        <f t="shared" si="120"/>
        <v>3.8067944243668918E-2</v>
      </c>
      <c r="Z119" s="53">
        <f t="shared" si="134"/>
        <v>1.2338471678031879</v>
      </c>
      <c r="AA119" s="53">
        <v>2.8220901513395398</v>
      </c>
      <c r="AB119" s="53">
        <f t="shared" si="135"/>
        <v>0.6486752040653001</v>
      </c>
      <c r="AC119">
        <v>-5.4899999999999997E-2</v>
      </c>
      <c r="AD119" s="33">
        <f t="shared" si="136"/>
        <v>0</v>
      </c>
      <c r="AE119" s="53">
        <f t="shared" si="137"/>
        <v>0</v>
      </c>
      <c r="AF119" s="53">
        <f t="shared" si="138"/>
        <v>0.44919303064080424</v>
      </c>
      <c r="AG119">
        <v>70.825810000000004</v>
      </c>
      <c r="AH119">
        <f t="shared" si="139"/>
        <v>0.31814460241489778</v>
      </c>
      <c r="AI119">
        <f t="shared" si="140"/>
        <v>0.70796905806022492</v>
      </c>
      <c r="AJ119">
        <f t="shared" si="141"/>
        <v>0.44937642230662872</v>
      </c>
      <c r="AK119" s="33">
        <f t="shared" si="142"/>
        <v>1</v>
      </c>
      <c r="AL119" s="53">
        <f t="shared" si="143"/>
        <v>0.13104842822590645</v>
      </c>
      <c r="AM119" s="53">
        <f t="shared" si="144"/>
        <v>0.40455374746298567</v>
      </c>
      <c r="AN119" s="53">
        <f t="shared" si="145"/>
        <v>0.3239332945195289</v>
      </c>
      <c r="AO119" s="33">
        <f t="shared" si="146"/>
        <v>0</v>
      </c>
      <c r="AP119" s="63">
        <f t="shared" si="147"/>
        <v>0</v>
      </c>
      <c r="AQ119" s="33">
        <f t="shared" si="148"/>
        <v>0</v>
      </c>
      <c r="AR119" s="33">
        <f t="shared" si="149"/>
        <v>1</v>
      </c>
      <c r="AS119" s="33">
        <f t="shared" si="150"/>
        <v>1</v>
      </c>
      <c r="AT119" s="64">
        <f t="shared" si="151"/>
        <v>1</v>
      </c>
      <c r="AU119" s="53">
        <f t="shared" si="152"/>
        <v>25.202668283134624</v>
      </c>
      <c r="AV119" s="63">
        <f t="shared" si="153"/>
        <v>0</v>
      </c>
      <c r="AW119" s="33">
        <f t="shared" si="154"/>
        <v>0</v>
      </c>
      <c r="AX119" s="33">
        <f t="shared" si="155"/>
        <v>1</v>
      </c>
      <c r="AY119" s="33">
        <f t="shared" si="156"/>
        <v>1</v>
      </c>
      <c r="AZ119" s="64">
        <f t="shared" si="157"/>
        <v>1</v>
      </c>
      <c r="BA119" s="53">
        <f t="shared" si="158"/>
        <v>0.9120316098978436</v>
      </c>
      <c r="BB119" s="53" t="s">
        <v>149</v>
      </c>
      <c r="BC119" s="53">
        <v>58841.58984375</v>
      </c>
      <c r="BD119" s="53">
        <v>0.9120316098978436</v>
      </c>
      <c r="BE119" s="53">
        <v>0</v>
      </c>
      <c r="BF119" s="53">
        <v>0</v>
      </c>
      <c r="BG119" s="53">
        <v>0</v>
      </c>
      <c r="BH119" s="53">
        <v>0</v>
      </c>
    </row>
    <row r="120" spans="1:60" x14ac:dyDescent="0.25">
      <c r="A120" s="53" t="s">
        <v>214</v>
      </c>
      <c r="B120" s="33">
        <v>22721515956.948967</v>
      </c>
      <c r="C120" s="53">
        <f t="shared" si="121"/>
        <v>22.721515956948966</v>
      </c>
      <c r="D120" s="53">
        <f t="shared" si="122"/>
        <v>7.3741876282857639</v>
      </c>
      <c r="E120">
        <v>32.454646258013</v>
      </c>
      <c r="F120" s="58">
        <v>8360225</v>
      </c>
      <c r="G120" s="57">
        <f t="shared" si="159"/>
        <v>8.3602249999999998</v>
      </c>
      <c r="H120" s="57">
        <f t="shared" si="119"/>
        <v>2.7178115370039642</v>
      </c>
      <c r="I120" s="82">
        <v>-4.7</v>
      </c>
      <c r="J120" s="53">
        <v>8.4079999999999995</v>
      </c>
      <c r="K120" s="53">
        <f t="shared" si="123"/>
        <v>1.0463816102111176</v>
      </c>
      <c r="L120" s="53">
        <f t="shared" si="124"/>
        <v>25.923282694494056</v>
      </c>
      <c r="M120" s="88">
        <v>0</v>
      </c>
      <c r="N120" s="53">
        <v>1</v>
      </c>
      <c r="O120" s="33">
        <f t="shared" si="125"/>
        <v>0</v>
      </c>
      <c r="P120" s="53">
        <f t="shared" si="126"/>
        <v>0.58973862615559525</v>
      </c>
      <c r="Q120" s="53">
        <f t="shared" si="127"/>
        <v>-1.7102289740674501E-2</v>
      </c>
      <c r="R120" s="53">
        <v>0.53300000000000003</v>
      </c>
      <c r="S120" s="53">
        <f t="shared" si="128"/>
        <v>4.9303476058516615</v>
      </c>
      <c r="T120" s="53">
        <f t="shared" si="129"/>
        <v>0</v>
      </c>
      <c r="U120" s="53">
        <f t="shared" si="130"/>
        <v>0</v>
      </c>
      <c r="V120" s="53">
        <f t="shared" si="131"/>
        <v>1</v>
      </c>
      <c r="W120" s="53">
        <f t="shared" si="132"/>
        <v>0</v>
      </c>
      <c r="X120" s="53">
        <f t="shared" si="133"/>
        <v>4.9303476058516615</v>
      </c>
      <c r="Y120" s="53">
        <f t="shared" si="120"/>
        <v>2.818010370879978</v>
      </c>
      <c r="Z120" s="53">
        <f t="shared" si="134"/>
        <v>10.240575229143422</v>
      </c>
      <c r="AA120" s="53">
        <v>8.8102973124289997E-4</v>
      </c>
      <c r="AB120" s="53">
        <f t="shared" si="135"/>
        <v>2.0018331096982012E-4</v>
      </c>
      <c r="AC120">
        <v>0</v>
      </c>
      <c r="AD120" s="33">
        <f t="shared" si="136"/>
        <v>0</v>
      </c>
      <c r="AE120" s="53">
        <f t="shared" si="137"/>
        <v>0</v>
      </c>
      <c r="AF120" s="53">
        <f t="shared" si="138"/>
        <v>1.0659556247605659</v>
      </c>
      <c r="AG120">
        <v>37.901870000000002</v>
      </c>
      <c r="AH120">
        <f t="shared" si="139"/>
        <v>0.40401711515443756</v>
      </c>
      <c r="AI120">
        <f t="shared" si="140"/>
        <v>1.3254124575111195</v>
      </c>
      <c r="AJ120">
        <f t="shared" si="141"/>
        <v>0.30482368930884152</v>
      </c>
      <c r="AK120" s="33">
        <f t="shared" si="142"/>
        <v>0</v>
      </c>
      <c r="AL120" s="53">
        <f t="shared" si="143"/>
        <v>0.66193850960612832</v>
      </c>
      <c r="AM120" s="53">
        <f t="shared" si="144"/>
        <v>0.75737854714921116</v>
      </c>
      <c r="AN120" s="53">
        <f t="shared" si="145"/>
        <v>0.87398634685083021</v>
      </c>
      <c r="AO120" s="33">
        <f t="shared" si="146"/>
        <v>1</v>
      </c>
      <c r="AP120" s="63">
        <f t="shared" si="147"/>
        <v>0</v>
      </c>
      <c r="AQ120" s="33">
        <f t="shared" si="148"/>
        <v>1</v>
      </c>
      <c r="AR120" s="33">
        <f t="shared" si="149"/>
        <v>0</v>
      </c>
      <c r="AS120" s="33">
        <f t="shared" si="150"/>
        <v>1</v>
      </c>
      <c r="AT120" s="64">
        <f t="shared" si="151"/>
        <v>1</v>
      </c>
      <c r="AU120" s="53">
        <f t="shared" si="152"/>
        <v>27.720302166160025</v>
      </c>
      <c r="AV120" s="63">
        <f t="shared" si="153"/>
        <v>0</v>
      </c>
      <c r="AW120" s="33">
        <f t="shared" si="154"/>
        <v>1</v>
      </c>
      <c r="AX120" s="33">
        <f t="shared" si="155"/>
        <v>0</v>
      </c>
      <c r="AY120" s="33">
        <f t="shared" si="156"/>
        <v>1</v>
      </c>
      <c r="AZ120" s="64">
        <f t="shared" si="157"/>
        <v>1</v>
      </c>
      <c r="BA120" s="53">
        <f t="shared" si="158"/>
        <v>0.81967057288021195</v>
      </c>
      <c r="BB120" s="53" t="s">
        <v>214</v>
      </c>
      <c r="BC120" s="53">
        <v>2204.71728515625</v>
      </c>
      <c r="BD120" s="53">
        <v>0.81967057288021195</v>
      </c>
      <c r="BE120" s="53">
        <v>0</v>
      </c>
      <c r="BF120" s="53">
        <v>0</v>
      </c>
      <c r="BG120" s="53">
        <v>0</v>
      </c>
      <c r="BH120" s="53">
        <v>0</v>
      </c>
    </row>
    <row r="121" spans="1:60" x14ac:dyDescent="0.25">
      <c r="A121" s="53" t="s">
        <v>430</v>
      </c>
      <c r="B121" s="33">
        <v>21488623926.353516</v>
      </c>
      <c r="C121" s="53">
        <f t="shared" si="121"/>
        <v>21.488623926353515</v>
      </c>
      <c r="D121" s="53">
        <f t="shared" si="122"/>
        <v>8.3615202633992585</v>
      </c>
      <c r="E121">
        <v>38.911380701044997</v>
      </c>
      <c r="F121" s="58">
        <v>1332203</v>
      </c>
      <c r="G121" s="57">
        <f t="shared" si="159"/>
        <v>1.332203</v>
      </c>
      <c r="H121" s="57">
        <f t="shared" si="119"/>
        <v>16.130142272876967</v>
      </c>
      <c r="I121" s="82">
        <f>-L121</f>
        <v>-5.8047865906845502</v>
      </c>
      <c r="J121" s="53">
        <v>12.1</v>
      </c>
      <c r="K121" s="53">
        <f t="shared" si="123"/>
        <v>0</v>
      </c>
      <c r="L121" s="53">
        <f t="shared" si="124"/>
        <v>5.8047865906845502</v>
      </c>
      <c r="M121" s="88">
        <v>11</v>
      </c>
      <c r="N121" s="53">
        <v>1</v>
      </c>
      <c r="O121" s="33">
        <f t="shared" si="125"/>
        <v>5.5</v>
      </c>
      <c r="P121" s="53">
        <f t="shared" si="126"/>
        <v>0.61764382927254757</v>
      </c>
      <c r="Q121" s="53">
        <f t="shared" si="127"/>
        <v>2.9406382120912733E-2</v>
      </c>
      <c r="R121" s="53">
        <v>0.57699999999999996</v>
      </c>
      <c r="S121" s="53">
        <f t="shared" si="128"/>
        <v>0.82282696228837571</v>
      </c>
      <c r="T121" s="53">
        <f t="shared" si="129"/>
        <v>6.8195306736361747E-2</v>
      </c>
      <c r="U121" s="53">
        <f t="shared" si="130"/>
        <v>6.8195306736361747E-2</v>
      </c>
      <c r="V121" s="53">
        <f t="shared" si="131"/>
        <v>1</v>
      </c>
      <c r="W121" s="53">
        <f t="shared" si="132"/>
        <v>8.2879280653009729E-2</v>
      </c>
      <c r="X121" s="53">
        <f t="shared" si="133"/>
        <v>0.75463165555201395</v>
      </c>
      <c r="Y121" s="53">
        <f t="shared" si="120"/>
        <v>8.7588923451081172E-2</v>
      </c>
      <c r="Z121" s="53">
        <f t="shared" si="134"/>
        <v>1.8890776676325762</v>
      </c>
      <c r="AA121" s="53">
        <v>0.90606707458550706</v>
      </c>
      <c r="AB121" s="53">
        <f t="shared" si="135"/>
        <v>0.19470134617819262</v>
      </c>
      <c r="AC121">
        <v>-1.1000000000000001E-3</v>
      </c>
      <c r="AD121" s="33">
        <f t="shared" si="136"/>
        <v>0</v>
      </c>
      <c r="AE121" s="53">
        <f t="shared" si="137"/>
        <v>0</v>
      </c>
      <c r="AF121" s="53">
        <f t="shared" si="138"/>
        <v>0.66704273210093279</v>
      </c>
      <c r="AG121">
        <v>64.689409999999995</v>
      </c>
      <c r="AH121">
        <f t="shared" si="139"/>
        <v>0.43150600784397397</v>
      </c>
      <c r="AI121">
        <f t="shared" si="140"/>
        <v>0.74717193611974886</v>
      </c>
      <c r="AJ121">
        <f t="shared" si="141"/>
        <v>0.57751902471724625</v>
      </c>
      <c r="AK121" s="33">
        <f t="shared" si="142"/>
        <v>0</v>
      </c>
      <c r="AL121" s="53">
        <f t="shared" si="143"/>
        <v>0.23553672425695882</v>
      </c>
      <c r="AM121" s="53">
        <f t="shared" si="144"/>
        <v>0.42695539206842792</v>
      </c>
      <c r="AN121" s="53">
        <f t="shared" si="145"/>
        <v>0.55166588508433567</v>
      </c>
      <c r="AO121" s="33">
        <f t="shared" si="146"/>
        <v>1</v>
      </c>
      <c r="AP121" s="63">
        <f t="shared" si="147"/>
        <v>0</v>
      </c>
      <c r="AQ121" s="33">
        <f t="shared" si="148"/>
        <v>1</v>
      </c>
      <c r="AR121" s="33">
        <f t="shared" si="149"/>
        <v>0</v>
      </c>
      <c r="AS121" s="33">
        <f t="shared" si="150"/>
        <v>1</v>
      </c>
      <c r="AT121" s="64">
        <f t="shared" si="151"/>
        <v>1</v>
      </c>
      <c r="AU121" s="53">
        <f t="shared" si="152"/>
        <v>18.42239536931929</v>
      </c>
      <c r="AV121" s="63">
        <f t="shared" si="153"/>
        <v>0</v>
      </c>
      <c r="AW121" s="33">
        <f t="shared" si="154"/>
        <v>0</v>
      </c>
      <c r="AX121" s="33">
        <f t="shared" si="155"/>
        <v>0</v>
      </c>
      <c r="AY121" s="33">
        <f t="shared" si="156"/>
        <v>0</v>
      </c>
      <c r="AZ121" s="64">
        <f t="shared" si="157"/>
        <v>0</v>
      </c>
      <c r="BA121" s="53">
        <f t="shared" si="158"/>
        <v>1.1664402753043033</v>
      </c>
      <c r="BB121" s="53" t="s">
        <v>430</v>
      </c>
      <c r="BD121" s="53">
        <v>1.1664402753043033</v>
      </c>
      <c r="BE121" s="53">
        <v>0</v>
      </c>
      <c r="BF121" s="53">
        <v>1</v>
      </c>
      <c r="BG121" s="53">
        <v>0</v>
      </c>
      <c r="BH121" s="53">
        <v>1</v>
      </c>
    </row>
    <row r="122" spans="1:60" x14ac:dyDescent="0.25">
      <c r="A122" s="53" t="s">
        <v>435</v>
      </c>
      <c r="B122" s="33">
        <v>20873899290.711098</v>
      </c>
      <c r="C122" s="53">
        <f t="shared" si="121"/>
        <v>20.873899290711098</v>
      </c>
      <c r="D122" s="53">
        <f t="shared" si="122"/>
        <v>15.394093411425969</v>
      </c>
      <c r="E122">
        <v>73.748048685260997</v>
      </c>
      <c r="F122" s="58">
        <v>4569132</v>
      </c>
      <c r="G122" s="57">
        <f t="shared" si="159"/>
        <v>4.5691319999999997</v>
      </c>
      <c r="H122" s="57">
        <f t="shared" si="119"/>
        <v>4.5684605502119657</v>
      </c>
      <c r="I122" s="82">
        <v>-7.4</v>
      </c>
      <c r="J122" s="53">
        <v>11.513</v>
      </c>
      <c r="K122" s="53">
        <f t="shared" si="123"/>
        <v>0.42920374331913469</v>
      </c>
      <c r="L122" s="53">
        <f t="shared" si="124"/>
        <v>23.14730917468205</v>
      </c>
      <c r="M122" s="88">
        <v>24</v>
      </c>
      <c r="N122" s="53">
        <v>1</v>
      </c>
      <c r="O122" s="33">
        <f t="shared" si="125"/>
        <v>12</v>
      </c>
      <c r="P122" s="53">
        <f t="shared" si="126"/>
        <v>0.59651784733974567</v>
      </c>
      <c r="Q122" s="53">
        <f t="shared" si="127"/>
        <v>-5.8035877670905012E-3</v>
      </c>
      <c r="R122" s="53">
        <v>0.54200000000000004</v>
      </c>
      <c r="S122" s="53">
        <f t="shared" si="128"/>
        <v>2.7255687848511467</v>
      </c>
      <c r="T122" s="53">
        <f t="shared" si="129"/>
        <v>0.52534108013445491</v>
      </c>
      <c r="U122" s="53">
        <f t="shared" si="130"/>
        <v>0.52534108013445491</v>
      </c>
      <c r="V122" s="53">
        <f t="shared" si="131"/>
        <v>1</v>
      </c>
      <c r="W122" s="53">
        <f t="shared" si="132"/>
        <v>0.19274548602637659</v>
      </c>
      <c r="X122" s="53">
        <f t="shared" si="133"/>
        <v>2.200227704716692</v>
      </c>
      <c r="Y122" s="53">
        <f t="shared" si="120"/>
        <v>0.82293838881066916</v>
      </c>
      <c r="Z122" s="53">
        <f t="shared" si="134"/>
        <v>5.0268928521428782</v>
      </c>
      <c r="AA122" s="53">
        <v>0</v>
      </c>
      <c r="AB122" s="53">
        <f t="shared" si="135"/>
        <v>0</v>
      </c>
      <c r="AC122">
        <v>0</v>
      </c>
      <c r="AD122" s="33">
        <f t="shared" si="136"/>
        <v>0</v>
      </c>
      <c r="AE122" s="53">
        <f t="shared" si="137"/>
        <v>0</v>
      </c>
      <c r="AF122" s="53">
        <f t="shared" si="138"/>
        <v>0.94808557258688819</v>
      </c>
      <c r="AG122">
        <v>36.755200000000002</v>
      </c>
      <c r="AH122">
        <f t="shared" si="139"/>
        <v>0.348470748375456</v>
      </c>
      <c r="AI122">
        <f t="shared" si="140"/>
        <v>1.0437061006058832</v>
      </c>
      <c r="AJ122">
        <f t="shared" si="141"/>
        <v>0.33387823274498901</v>
      </c>
      <c r="AK122" s="33">
        <f t="shared" si="142"/>
        <v>0</v>
      </c>
      <c r="AL122" s="53">
        <f t="shared" si="143"/>
        <v>0.5996148242114322</v>
      </c>
      <c r="AM122" s="53">
        <f t="shared" si="144"/>
        <v>0.59640348606050464</v>
      </c>
      <c r="AN122" s="53">
        <f t="shared" si="145"/>
        <v>1</v>
      </c>
      <c r="AO122" s="33">
        <f t="shared" si="146"/>
        <v>2</v>
      </c>
      <c r="AP122" s="63">
        <f t="shared" si="147"/>
        <v>0</v>
      </c>
      <c r="AQ122" s="33">
        <f t="shared" si="148"/>
        <v>2</v>
      </c>
      <c r="AR122" s="33">
        <f t="shared" si="149"/>
        <v>0</v>
      </c>
      <c r="AS122" s="33">
        <f t="shared" si="150"/>
        <v>2</v>
      </c>
      <c r="AT122" s="64">
        <f t="shared" si="151"/>
        <v>2</v>
      </c>
      <c r="AU122" s="53">
        <f t="shared" si="152"/>
        <v>57.026892852142879</v>
      </c>
      <c r="AV122" s="63">
        <f t="shared" si="153"/>
        <v>0</v>
      </c>
      <c r="AW122" s="33">
        <f t="shared" si="154"/>
        <v>1</v>
      </c>
      <c r="AX122" s="33">
        <f t="shared" si="155"/>
        <v>0</v>
      </c>
      <c r="AY122" s="33">
        <f t="shared" si="156"/>
        <v>1</v>
      </c>
      <c r="AZ122" s="64">
        <f t="shared" si="157"/>
        <v>1</v>
      </c>
      <c r="BA122" s="53">
        <f t="shared" si="158"/>
        <v>0.36603606205290085</v>
      </c>
      <c r="BB122" s="53" t="s">
        <v>435</v>
      </c>
      <c r="BC122" s="53">
        <v>5636.11181640625</v>
      </c>
      <c r="BD122" s="53">
        <v>0.36603606205290085</v>
      </c>
      <c r="BE122" s="53">
        <v>0</v>
      </c>
      <c r="BF122" s="53">
        <v>1</v>
      </c>
      <c r="BG122" s="53">
        <v>0</v>
      </c>
      <c r="BH122" s="53">
        <v>1</v>
      </c>
    </row>
    <row r="123" spans="1:60" x14ac:dyDescent="0.25">
      <c r="A123" s="53" t="s">
        <v>332</v>
      </c>
      <c r="B123" s="33">
        <v>20784974986.509644</v>
      </c>
      <c r="C123" s="53">
        <f t="shared" si="121"/>
        <v>20.784974986509642</v>
      </c>
      <c r="D123" s="53" t="e">
        <f t="shared" si="122"/>
        <v>#VALUE!</v>
      </c>
      <c r="E123" t="s">
        <v>601</v>
      </c>
      <c r="F123" s="58">
        <v>2026350</v>
      </c>
      <c r="G123" s="57">
        <f t="shared" si="159"/>
        <v>2.0263499999999999</v>
      </c>
      <c r="H123" s="57">
        <f t="shared" si="119"/>
        <v>10.25734694722513</v>
      </c>
      <c r="I123" s="82">
        <f>-L123</f>
        <v>-14.613979579162304</v>
      </c>
      <c r="J123" s="53">
        <v>32.200000000000003</v>
      </c>
      <c r="K123" s="53">
        <f t="shared" si="123"/>
        <v>0</v>
      </c>
      <c r="L123" s="53">
        <f t="shared" si="124"/>
        <v>14.613979579162304</v>
      </c>
      <c r="M123" s="88">
        <v>21</v>
      </c>
      <c r="N123" s="53">
        <v>1</v>
      </c>
      <c r="O123" s="33">
        <f t="shared" si="125"/>
        <v>10.5</v>
      </c>
      <c r="P123" s="53">
        <f t="shared" si="126"/>
        <v>0.62569118366332976</v>
      </c>
      <c r="Q123" s="53">
        <f t="shared" si="127"/>
        <v>4.2818639438883005E-2</v>
      </c>
      <c r="R123" s="53">
        <v>0.57799999999999996</v>
      </c>
      <c r="S123" s="53">
        <f t="shared" si="128"/>
        <v>1.2678693300161883</v>
      </c>
      <c r="T123" s="53">
        <f t="shared" si="129"/>
        <v>0.20473130243177579</v>
      </c>
      <c r="U123" s="53">
        <f t="shared" si="130"/>
        <v>0.20473130243177579</v>
      </c>
      <c r="V123" s="53">
        <f t="shared" si="131"/>
        <v>1</v>
      </c>
      <c r="W123" s="53">
        <f t="shared" si="132"/>
        <v>0.16147665818934334</v>
      </c>
      <c r="X123" s="53">
        <f t="shared" si="133"/>
        <v>1.0631380275844124</v>
      </c>
      <c r="Y123" s="53">
        <f t="shared" si="120"/>
        <v>0.19021353797504906</v>
      </c>
      <c r="Z123" s="53">
        <f t="shared" si="134"/>
        <v>2.6087886502470856</v>
      </c>
      <c r="AA123" s="53">
        <v>1.8508214595570001</v>
      </c>
      <c r="AB123" s="53">
        <f t="shared" si="135"/>
        <v>0.38469277741387514</v>
      </c>
      <c r="AC123">
        <v>-1.3599999999999999E-2</v>
      </c>
      <c r="AD123" s="33">
        <f t="shared" si="136"/>
        <v>0</v>
      </c>
      <c r="AE123" s="53">
        <f t="shared" si="137"/>
        <v>0</v>
      </c>
      <c r="AF123" s="53">
        <f t="shared" si="138"/>
        <v>0.87292448960936342</v>
      </c>
      <c r="AG123">
        <v>41.048220000000001</v>
      </c>
      <c r="AH123">
        <f t="shared" si="139"/>
        <v>0.35831996492872864</v>
      </c>
      <c r="AI123">
        <f t="shared" si="140"/>
        <v>0.81425817218859819</v>
      </c>
      <c r="AJ123">
        <f t="shared" si="141"/>
        <v>0.44005694651564969</v>
      </c>
      <c r="AK123" s="33">
        <f t="shared" si="142"/>
        <v>0</v>
      </c>
      <c r="AL123" s="53">
        <f t="shared" si="143"/>
        <v>0.51460452468063478</v>
      </c>
      <c r="AM123" s="53">
        <f t="shared" si="144"/>
        <v>0.46529038410777041</v>
      </c>
      <c r="AN123" s="53">
        <f t="shared" si="145"/>
        <v>1</v>
      </c>
      <c r="AO123" s="33">
        <f t="shared" si="146"/>
        <v>2</v>
      </c>
      <c r="AP123" s="63">
        <f t="shared" si="147"/>
        <v>0</v>
      </c>
      <c r="AQ123" s="33">
        <f t="shared" si="148"/>
        <v>2</v>
      </c>
      <c r="AR123" s="33">
        <f t="shared" si="149"/>
        <v>0</v>
      </c>
      <c r="AS123" s="33">
        <f t="shared" si="150"/>
        <v>2</v>
      </c>
      <c r="AT123" s="64">
        <f t="shared" si="151"/>
        <v>2</v>
      </c>
      <c r="AU123" s="53">
        <f t="shared" si="152"/>
        <v>53.108788650247085</v>
      </c>
      <c r="AV123" s="63">
        <f t="shared" si="153"/>
        <v>0</v>
      </c>
      <c r="AW123" s="33">
        <f t="shared" si="154"/>
        <v>2</v>
      </c>
      <c r="AX123" s="33">
        <f t="shared" si="155"/>
        <v>0</v>
      </c>
      <c r="AY123" s="33">
        <f t="shared" si="156"/>
        <v>2</v>
      </c>
      <c r="AZ123" s="64">
        <f t="shared" si="157"/>
        <v>2</v>
      </c>
      <c r="BA123" s="53">
        <f t="shared" si="158"/>
        <v>0.39136601520684355</v>
      </c>
      <c r="BB123" s="53" t="s">
        <v>332</v>
      </c>
      <c r="BC123" s="53">
        <v>11838.0419921875</v>
      </c>
      <c r="BD123" s="53">
        <v>0.39136601520684355</v>
      </c>
      <c r="BE123" s="53">
        <v>0</v>
      </c>
      <c r="BF123" s="53">
        <v>0</v>
      </c>
      <c r="BG123" s="53">
        <v>0</v>
      </c>
      <c r="BH123" s="53">
        <v>0</v>
      </c>
    </row>
    <row r="124" spans="1:60" x14ac:dyDescent="0.25">
      <c r="A124" s="83" t="s">
        <v>466</v>
      </c>
      <c r="B124" s="33">
        <v>20736671783.489033</v>
      </c>
      <c r="C124" s="53">
        <f t="shared" si="121"/>
        <v>20.736671783489033</v>
      </c>
      <c r="D124" s="53">
        <f t="shared" si="122"/>
        <v>54.115283769299687</v>
      </c>
      <c r="E124">
        <v>260.96417175482998</v>
      </c>
      <c r="F124" s="58">
        <v>9891136</v>
      </c>
      <c r="G124" s="57">
        <f t="shared" si="159"/>
        <v>9.8911359999999995</v>
      </c>
      <c r="H124" s="57">
        <f t="shared" si="119"/>
        <v>2.0964904115653686</v>
      </c>
      <c r="I124" s="82">
        <v>-22</v>
      </c>
      <c r="J124" s="53">
        <v>12.93</v>
      </c>
      <c r="K124" s="53">
        <f t="shared" si="123"/>
        <v>0.30230400336542246</v>
      </c>
      <c r="L124" s="53">
        <f t="shared" si="124"/>
        <v>26.855264382651946</v>
      </c>
      <c r="M124" s="88">
        <v>43.08</v>
      </c>
      <c r="N124" s="53">
        <v>1</v>
      </c>
      <c r="O124" s="33">
        <f t="shared" si="125"/>
        <v>21.54</v>
      </c>
      <c r="P124" s="53">
        <f t="shared" si="126"/>
        <v>0.62948421150612155</v>
      </c>
      <c r="Q124" s="53">
        <f t="shared" si="127"/>
        <v>4.9140352510202517E-2</v>
      </c>
      <c r="R124" s="53">
        <v>0.57199999999999995</v>
      </c>
      <c r="S124" s="53">
        <f t="shared" si="128"/>
        <v>6.2263139458598129</v>
      </c>
      <c r="T124" s="53">
        <f t="shared" si="129"/>
        <v>2.0548627249782565</v>
      </c>
      <c r="U124" s="53">
        <f t="shared" si="130"/>
        <v>2.0548627249782565</v>
      </c>
      <c r="V124" s="53">
        <f t="shared" si="131"/>
        <v>1</v>
      </c>
      <c r="W124" s="53">
        <f t="shared" si="132"/>
        <v>0.33002876868177156</v>
      </c>
      <c r="X124" s="53">
        <f t="shared" si="133"/>
        <v>4.171451220881556</v>
      </c>
      <c r="Y124" s="53">
        <f t="shared" si="120"/>
        <v>2.8647736912774358</v>
      </c>
      <c r="Z124" s="53">
        <f t="shared" si="134"/>
        <v>8.0305562326151172</v>
      </c>
      <c r="AA124" s="53">
        <v>1.3095961053559599</v>
      </c>
      <c r="AB124" s="53">
        <f t="shared" si="135"/>
        <v>0.27156664605702063</v>
      </c>
      <c r="AC124">
        <v>-4.8999999999999998E-3</v>
      </c>
      <c r="AD124" s="33">
        <f t="shared" si="136"/>
        <v>0</v>
      </c>
      <c r="AE124" s="53">
        <f t="shared" si="137"/>
        <v>0</v>
      </c>
      <c r="AF124" s="53">
        <f t="shared" si="138"/>
        <v>1.0043735262386977</v>
      </c>
      <c r="AG124">
        <v>25.295480000000001</v>
      </c>
      <c r="AH124">
        <f t="shared" si="139"/>
        <v>0.25406110445500457</v>
      </c>
      <c r="AI124">
        <f t="shared" si="140"/>
        <v>1.5315066272536921</v>
      </c>
      <c r="AJ124">
        <f t="shared" si="141"/>
        <v>0.16588965397465411</v>
      </c>
      <c r="AK124" s="33">
        <f t="shared" si="142"/>
        <v>0</v>
      </c>
      <c r="AL124" s="53">
        <f t="shared" si="143"/>
        <v>0.75031242178369317</v>
      </c>
      <c r="AM124" s="53">
        <f t="shared" si="144"/>
        <v>0.8751466441449669</v>
      </c>
      <c r="AN124" s="53">
        <f t="shared" si="145"/>
        <v>0.8573562234438562</v>
      </c>
      <c r="AO124" s="33">
        <f t="shared" si="146"/>
        <v>1</v>
      </c>
      <c r="AP124" s="63">
        <f t="shared" si="147"/>
        <v>0</v>
      </c>
      <c r="AQ124" s="33">
        <f t="shared" si="148"/>
        <v>1</v>
      </c>
      <c r="AR124" s="33">
        <f t="shared" si="149"/>
        <v>0</v>
      </c>
      <c r="AS124" s="33">
        <f t="shared" si="150"/>
        <v>1</v>
      </c>
      <c r="AT124" s="64">
        <f t="shared" si="151"/>
        <v>1</v>
      </c>
      <c r="AU124" s="53">
        <f t="shared" si="152"/>
        <v>46.717680701492242</v>
      </c>
      <c r="AV124" s="63">
        <f t="shared" si="153"/>
        <v>0</v>
      </c>
      <c r="AW124" s="33">
        <f t="shared" si="154"/>
        <v>1</v>
      </c>
      <c r="AX124" s="33">
        <f t="shared" si="155"/>
        <v>0</v>
      </c>
      <c r="AY124" s="33">
        <f t="shared" si="156"/>
        <v>1</v>
      </c>
      <c r="AZ124" s="64">
        <f t="shared" si="157"/>
        <v>1</v>
      </c>
      <c r="BA124" s="53">
        <f t="shared" si="158"/>
        <v>0.44387203029166361</v>
      </c>
      <c r="BB124" s="53" t="s">
        <v>466</v>
      </c>
      <c r="BC124" s="53">
        <v>3511.56103515625</v>
      </c>
      <c r="BD124" s="53">
        <v>0.45441466609432685</v>
      </c>
      <c r="BE124" s="53">
        <v>0</v>
      </c>
      <c r="BF124" s="53">
        <v>0</v>
      </c>
      <c r="BG124" s="53">
        <v>0</v>
      </c>
      <c r="BH124" s="53">
        <v>0</v>
      </c>
    </row>
    <row r="125" spans="1:60" x14ac:dyDescent="0.25">
      <c r="A125" s="83" t="s">
        <v>187</v>
      </c>
      <c r="B125" s="33">
        <v>20350525244.255074</v>
      </c>
      <c r="C125" s="53">
        <f t="shared" si="121"/>
        <v>20.350525244255074</v>
      </c>
      <c r="D125" s="53">
        <f t="shared" si="122"/>
        <v>14.753501351755681</v>
      </c>
      <c r="E125">
        <v>72.496906957822006</v>
      </c>
      <c r="F125" s="58">
        <v>1272935</v>
      </c>
      <c r="G125" s="57">
        <f t="shared" si="159"/>
        <v>1.2729349999999999</v>
      </c>
      <c r="H125" s="57">
        <f t="shared" si="119"/>
        <v>15.987089084874778</v>
      </c>
      <c r="I125" s="82">
        <f>-L125</f>
        <v>-6.0193663726878324</v>
      </c>
      <c r="J125" s="53">
        <v>17.390999999999998</v>
      </c>
      <c r="K125" s="53">
        <f t="shared" si="123"/>
        <v>0</v>
      </c>
      <c r="L125" s="53">
        <f t="shared" si="124"/>
        <v>6.0193663726878324</v>
      </c>
      <c r="M125" s="88">
        <v>22.44</v>
      </c>
      <c r="N125" s="53">
        <v>1</v>
      </c>
      <c r="O125" s="33">
        <f t="shared" si="125"/>
        <v>11.22</v>
      </c>
      <c r="P125" s="53">
        <f t="shared" si="126"/>
        <v>0.55781549309815026</v>
      </c>
      <c r="Q125" s="53">
        <f t="shared" si="127"/>
        <v>-7.030751150308287E-2</v>
      </c>
      <c r="R125" s="53">
        <v>0.51700000000000002</v>
      </c>
      <c r="S125" s="53">
        <f t="shared" si="128"/>
        <v>0.71006286470689384</v>
      </c>
      <c r="T125" s="53">
        <f t="shared" si="129"/>
        <v>0.14036326363646937</v>
      </c>
      <c r="U125" s="53">
        <f t="shared" si="130"/>
        <v>0.14036326363646937</v>
      </c>
      <c r="V125" s="53">
        <f t="shared" si="131"/>
        <v>1</v>
      </c>
      <c r="W125" s="53">
        <f t="shared" si="132"/>
        <v>0.19767723480992036</v>
      </c>
      <c r="X125" s="53">
        <f t="shared" si="133"/>
        <v>0.5696996010704245</v>
      </c>
      <c r="Y125" s="53">
        <f t="shared" si="120"/>
        <v>6.6695230724334628E-2</v>
      </c>
      <c r="Z125" s="53">
        <f t="shared" si="134"/>
        <v>1.425694918393507</v>
      </c>
      <c r="AA125" s="53">
        <v>1.8014522476581099</v>
      </c>
      <c r="AB125" s="53">
        <f t="shared" si="135"/>
        <v>0.36660499442286409</v>
      </c>
      <c r="AC125">
        <v>0</v>
      </c>
      <c r="AD125" s="33">
        <f t="shared" si="136"/>
        <v>0</v>
      </c>
      <c r="AE125" s="53">
        <f t="shared" si="137"/>
        <v>0</v>
      </c>
      <c r="AF125" s="53">
        <f t="shared" si="138"/>
        <v>0.50300437034608991</v>
      </c>
      <c r="AG125">
        <v>49.535679999999999</v>
      </c>
      <c r="AH125">
        <f t="shared" si="139"/>
        <v>0.249166635280654</v>
      </c>
      <c r="AI125">
        <f t="shared" si="140"/>
        <v>0.74822039584355038</v>
      </c>
      <c r="AJ125">
        <f t="shared" si="141"/>
        <v>0.33301235393314998</v>
      </c>
      <c r="AK125" s="33">
        <f t="shared" si="142"/>
        <v>0</v>
      </c>
      <c r="AL125" s="53">
        <f t="shared" si="143"/>
        <v>0.25383773506543594</v>
      </c>
      <c r="AM125" s="53">
        <f t="shared" si="144"/>
        <v>0.42755451191060018</v>
      </c>
      <c r="AN125" s="53">
        <f t="shared" si="145"/>
        <v>0.59369677548511601</v>
      </c>
      <c r="AO125" s="33">
        <f t="shared" si="146"/>
        <v>1</v>
      </c>
      <c r="AP125" s="63">
        <f t="shared" si="147"/>
        <v>0</v>
      </c>
      <c r="AQ125" s="33">
        <f t="shared" si="148"/>
        <v>1</v>
      </c>
      <c r="AR125" s="33">
        <f t="shared" si="149"/>
        <v>0</v>
      </c>
      <c r="AS125" s="33">
        <f t="shared" si="150"/>
        <v>1</v>
      </c>
      <c r="AT125" s="64">
        <f t="shared" si="151"/>
        <v>1</v>
      </c>
      <c r="AU125" s="53">
        <f t="shared" si="152"/>
        <v>24.51963042809583</v>
      </c>
      <c r="AV125" s="63">
        <f t="shared" si="153"/>
        <v>0</v>
      </c>
      <c r="AW125" s="33">
        <f t="shared" si="154"/>
        <v>0</v>
      </c>
      <c r="AX125" s="33">
        <f t="shared" si="155"/>
        <v>0</v>
      </c>
      <c r="AY125" s="33">
        <f t="shared" si="156"/>
        <v>0</v>
      </c>
      <c r="AZ125" s="64">
        <f t="shared" si="157"/>
        <v>0</v>
      </c>
      <c r="BA125" s="53">
        <f t="shared" si="158"/>
        <v>0.82996867770634974</v>
      </c>
      <c r="BB125" s="53" t="s">
        <v>187</v>
      </c>
      <c r="BC125" s="53">
        <v>44281.08984375</v>
      </c>
      <c r="BD125" s="53">
        <v>0.92984006408206055</v>
      </c>
      <c r="BE125" s="53">
        <v>0</v>
      </c>
      <c r="BF125" s="53">
        <v>1</v>
      </c>
      <c r="BG125" s="53">
        <v>0</v>
      </c>
      <c r="BH125" s="53">
        <v>1</v>
      </c>
    </row>
    <row r="126" spans="1:60" x14ac:dyDescent="0.25">
      <c r="A126" s="53" t="s">
        <v>328</v>
      </c>
      <c r="B126" s="33">
        <v>20119656726.216461</v>
      </c>
      <c r="C126" s="53">
        <f t="shared" si="121"/>
        <v>20.119656726216462</v>
      </c>
      <c r="D126" s="53">
        <f t="shared" si="122"/>
        <v>19.157807394830829</v>
      </c>
      <c r="E126">
        <v>95.219355158618001</v>
      </c>
      <c r="F126" s="58">
        <v>5123222</v>
      </c>
      <c r="G126" s="57">
        <f t="shared" si="159"/>
        <v>5.1232220000000002</v>
      </c>
      <c r="H126" s="57">
        <f t="shared" si="119"/>
        <v>3.9271491116755164</v>
      </c>
      <c r="I126" s="82">
        <v>-11.4</v>
      </c>
      <c r="J126" s="53">
        <v>7.3940000000000001</v>
      </c>
      <c r="K126" s="53">
        <f t="shared" si="123"/>
        <v>0.41234891810152946</v>
      </c>
      <c r="L126" s="53">
        <f t="shared" si="124"/>
        <v>24.109276332486729</v>
      </c>
      <c r="M126" s="88">
        <v>16</v>
      </c>
      <c r="N126" s="53">
        <v>1</v>
      </c>
      <c r="O126" s="33">
        <f t="shared" si="125"/>
        <v>8</v>
      </c>
      <c r="P126" s="53">
        <f t="shared" si="126"/>
        <v>0.63328742106598934</v>
      </c>
      <c r="Q126" s="53">
        <f t="shared" si="127"/>
        <v>5.5479035109982242E-2</v>
      </c>
      <c r="R126" s="53">
        <v>0.57799999999999996</v>
      </c>
      <c r="S126" s="53">
        <f t="shared" si="128"/>
        <v>3.2444720479285403</v>
      </c>
      <c r="T126" s="53">
        <f t="shared" si="129"/>
        <v>0.40742023144554368</v>
      </c>
      <c r="U126" s="53">
        <f t="shared" si="130"/>
        <v>0.40742023144554368</v>
      </c>
      <c r="V126" s="53">
        <f t="shared" si="131"/>
        <v>1</v>
      </c>
      <c r="W126" s="53">
        <f t="shared" si="132"/>
        <v>0.12557366049914484</v>
      </c>
      <c r="X126" s="53">
        <f t="shared" si="133"/>
        <v>2.8370518164829965</v>
      </c>
      <c r="Y126" s="53">
        <f t="shared" si="120"/>
        <v>1.2075022207718873</v>
      </c>
      <c r="Z126" s="53">
        <f t="shared" si="134"/>
        <v>6.3405620506227747</v>
      </c>
      <c r="AA126" s="53">
        <v>0.78275144138372799</v>
      </c>
      <c r="AB126" s="53">
        <f t="shared" si="135"/>
        <v>0.15748690302591753</v>
      </c>
      <c r="AC126">
        <v>9.2999999999999992E-3</v>
      </c>
      <c r="AD126" s="33">
        <f t="shared" si="136"/>
        <v>0</v>
      </c>
      <c r="AE126" s="53">
        <f t="shared" si="137"/>
        <v>0</v>
      </c>
      <c r="AF126" s="53">
        <f t="shared" si="138"/>
        <v>1.2172006776095798</v>
      </c>
      <c r="AG126">
        <v>48.513509999999997</v>
      </c>
      <c r="AH126">
        <f t="shared" si="139"/>
        <v>0.5905067724521913</v>
      </c>
      <c r="AI126">
        <f t="shared" si="140"/>
        <v>1.1112651483950484</v>
      </c>
      <c r="AJ126">
        <f t="shared" si="141"/>
        <v>0.53138242777165678</v>
      </c>
      <c r="AK126" s="33">
        <f t="shared" si="142"/>
        <v>0</v>
      </c>
      <c r="AL126" s="53">
        <f t="shared" si="143"/>
        <v>0.62669390515738854</v>
      </c>
      <c r="AM126" s="53">
        <f t="shared" si="144"/>
        <v>0.63500865622574187</v>
      </c>
      <c r="AN126" s="53">
        <f t="shared" si="145"/>
        <v>0.98690608232370691</v>
      </c>
      <c r="AO126" s="33">
        <f t="shared" si="146"/>
        <v>1</v>
      </c>
      <c r="AP126" s="63">
        <f t="shared" si="147"/>
        <v>0</v>
      </c>
      <c r="AQ126" s="33">
        <f t="shared" si="148"/>
        <v>1</v>
      </c>
      <c r="AR126" s="33">
        <f t="shared" si="149"/>
        <v>0</v>
      </c>
      <c r="AS126" s="33">
        <f t="shared" si="150"/>
        <v>1</v>
      </c>
      <c r="AT126" s="64">
        <f t="shared" si="151"/>
        <v>1</v>
      </c>
      <c r="AU126" s="53">
        <f t="shared" si="152"/>
        <v>34.078683697096913</v>
      </c>
      <c r="AV126" s="63">
        <f t="shared" si="153"/>
        <v>0</v>
      </c>
      <c r="AW126" s="33">
        <f t="shared" si="154"/>
        <v>1</v>
      </c>
      <c r="AX126" s="33">
        <f t="shared" si="155"/>
        <v>0</v>
      </c>
      <c r="AY126" s="33">
        <f t="shared" si="156"/>
        <v>1</v>
      </c>
      <c r="AZ126" s="64">
        <f t="shared" si="157"/>
        <v>1</v>
      </c>
      <c r="BA126" s="53">
        <f t="shared" si="158"/>
        <v>0.59038831737302133</v>
      </c>
      <c r="BB126" s="53" t="s">
        <v>328</v>
      </c>
      <c r="BC126" s="53">
        <v>3756.1513671875</v>
      </c>
      <c r="BD126" s="53">
        <v>0.59038831737302133</v>
      </c>
      <c r="BE126" s="53">
        <v>0</v>
      </c>
      <c r="BF126" s="53">
        <v>0</v>
      </c>
      <c r="BG126" s="53">
        <v>0</v>
      </c>
      <c r="BH126" s="53">
        <v>0</v>
      </c>
    </row>
    <row r="127" spans="1:60" x14ac:dyDescent="0.25">
      <c r="A127" s="53" t="s">
        <v>191</v>
      </c>
      <c r="B127" s="33">
        <v>20056352793.957558</v>
      </c>
      <c r="C127" s="53">
        <f t="shared" si="121"/>
        <v>20.056352793957558</v>
      </c>
      <c r="D127" s="53">
        <f t="shared" si="122"/>
        <v>0</v>
      </c>
      <c r="F127" s="58">
        <v>4077131</v>
      </c>
      <c r="G127" s="57">
        <f t="shared" si="159"/>
        <v>4.0771309999999996</v>
      </c>
      <c r="H127" s="57">
        <f t="shared" si="119"/>
        <v>4.9192318799561656</v>
      </c>
      <c r="I127" s="82">
        <v>1</v>
      </c>
      <c r="J127" s="53">
        <v>10.82</v>
      </c>
      <c r="K127" s="53">
        <f t="shared" si="123"/>
        <v>0.59430464323218857</v>
      </c>
      <c r="L127" s="53">
        <f t="shared" si="124"/>
        <v>22.621152180065753</v>
      </c>
      <c r="M127" s="88">
        <v>4</v>
      </c>
      <c r="N127" s="53">
        <v>1</v>
      </c>
      <c r="O127" s="33">
        <f t="shared" si="125"/>
        <v>2</v>
      </c>
      <c r="P127" s="53">
        <f t="shared" si="126"/>
        <v>0.61709692174405251</v>
      </c>
      <c r="Q127" s="53">
        <f t="shared" si="127"/>
        <v>2.8494869573420914E-2</v>
      </c>
      <c r="R127" s="53">
        <v>0.56299999999999994</v>
      </c>
      <c r="S127" s="53">
        <f t="shared" si="128"/>
        <v>2.5159849896472504</v>
      </c>
      <c r="T127" s="53">
        <f t="shared" si="129"/>
        <v>8.1313507832357829E-2</v>
      </c>
      <c r="U127" s="53">
        <f t="shared" si="130"/>
        <v>8.1313507832357829E-2</v>
      </c>
      <c r="V127" s="53">
        <f t="shared" si="131"/>
        <v>1</v>
      </c>
      <c r="W127" s="53">
        <f t="shared" si="132"/>
        <v>3.2318757133665672E-2</v>
      </c>
      <c r="X127" s="53">
        <f t="shared" si="133"/>
        <v>2.4346714818148927</v>
      </c>
      <c r="Y127" s="53">
        <f t="shared" si="120"/>
        <v>0.85374229098856413</v>
      </c>
      <c r="Z127" s="53">
        <f t="shared" si="134"/>
        <v>5.6154752457608801</v>
      </c>
      <c r="AA127" s="53">
        <v>0.615582490752135</v>
      </c>
      <c r="AB127" s="53">
        <f t="shared" si="135"/>
        <v>0.12346339608307937</v>
      </c>
      <c r="AC127">
        <v>5.0000000000000001E-3</v>
      </c>
      <c r="AD127" s="33">
        <f t="shared" si="136"/>
        <v>0</v>
      </c>
      <c r="AE127" s="53">
        <f t="shared" si="137"/>
        <v>0</v>
      </c>
      <c r="AF127" s="53">
        <f t="shared" si="138"/>
        <v>0.98662454759413998</v>
      </c>
      <c r="AG127">
        <v>38.020560000000003</v>
      </c>
      <c r="AH127">
        <f t="shared" si="139"/>
        <v>0.3751201780927586</v>
      </c>
      <c r="AI127">
        <f t="shared" si="140"/>
        <v>1.0142063245078907</v>
      </c>
      <c r="AJ127">
        <f t="shared" si="141"/>
        <v>0.36986574529080457</v>
      </c>
      <c r="AK127" s="33">
        <f t="shared" si="142"/>
        <v>0</v>
      </c>
      <c r="AL127" s="53">
        <f t="shared" si="143"/>
        <v>0.61150436950138132</v>
      </c>
      <c r="AM127" s="53">
        <f t="shared" si="144"/>
        <v>0.57954647114736613</v>
      </c>
      <c r="AN127" s="53">
        <f t="shared" si="145"/>
        <v>1</v>
      </c>
      <c r="AO127" s="33">
        <f t="shared" si="146"/>
        <v>2</v>
      </c>
      <c r="AP127" s="63">
        <f t="shared" si="147"/>
        <v>0</v>
      </c>
      <c r="AQ127" s="33">
        <f t="shared" si="148"/>
        <v>2</v>
      </c>
      <c r="AR127" s="33">
        <f t="shared" si="149"/>
        <v>0</v>
      </c>
      <c r="AS127" s="33">
        <f t="shared" si="150"/>
        <v>2</v>
      </c>
      <c r="AT127" s="64">
        <f t="shared" si="151"/>
        <v>2</v>
      </c>
      <c r="AU127" s="53">
        <f t="shared" si="152"/>
        <v>47.615475245760877</v>
      </c>
      <c r="AV127" s="63">
        <f t="shared" si="153"/>
        <v>0</v>
      </c>
      <c r="AW127" s="33">
        <f t="shared" si="154"/>
        <v>2</v>
      </c>
      <c r="AX127" s="33">
        <f t="shared" si="155"/>
        <v>0</v>
      </c>
      <c r="AY127" s="33">
        <f t="shared" si="156"/>
        <v>2</v>
      </c>
      <c r="AZ127" s="64">
        <f t="shared" si="157"/>
        <v>2</v>
      </c>
      <c r="BA127" s="53">
        <f t="shared" si="158"/>
        <v>0.42121500815521401</v>
      </c>
      <c r="BB127" s="53" t="s">
        <v>191</v>
      </c>
      <c r="BC127" s="53">
        <v>3625.559326171875</v>
      </c>
      <c r="BD127" s="53">
        <v>0.42121500815521401</v>
      </c>
      <c r="BE127" s="53">
        <v>0</v>
      </c>
      <c r="BF127" s="53">
        <v>0</v>
      </c>
      <c r="BG127" s="53">
        <v>0</v>
      </c>
      <c r="BH127" s="53">
        <v>0</v>
      </c>
    </row>
    <row r="128" spans="1:60" x14ac:dyDescent="0.25">
      <c r="A128" s="83" t="s">
        <v>100</v>
      </c>
      <c r="B128" s="33">
        <v>18799578990.817204</v>
      </c>
      <c r="C128" s="53">
        <f t="shared" si="121"/>
        <v>18.799578990817203</v>
      </c>
      <c r="D128" s="53">
        <f t="shared" si="122"/>
        <v>1.5726146182663587</v>
      </c>
      <c r="E128">
        <v>8.3651587040035</v>
      </c>
      <c r="F128" s="58">
        <v>1726985</v>
      </c>
      <c r="G128" s="57">
        <f t="shared" si="159"/>
        <v>1.726985</v>
      </c>
      <c r="H128" s="57">
        <f t="shared" si="119"/>
        <v>10.885780125951992</v>
      </c>
      <c r="I128" s="82">
        <f>-L128</f>
        <v>-13.671329811072011</v>
      </c>
      <c r="J128" s="53">
        <v>15.88</v>
      </c>
      <c r="K128" s="53">
        <f t="shared" si="123"/>
        <v>0</v>
      </c>
      <c r="L128" s="53">
        <f t="shared" si="124"/>
        <v>13.671329811072011</v>
      </c>
      <c r="M128" s="88">
        <v>71.8</v>
      </c>
      <c r="N128" s="53">
        <v>1.05</v>
      </c>
      <c r="O128" s="33">
        <f t="shared" si="125"/>
        <v>37.695</v>
      </c>
      <c r="P128" s="53">
        <f t="shared" si="126"/>
        <v>0.55293706384885766</v>
      </c>
      <c r="Q128" s="53">
        <f t="shared" si="127"/>
        <v>-7.8438226918570608E-2</v>
      </c>
      <c r="R128" s="53">
        <v>0.50600000000000001</v>
      </c>
      <c r="S128" s="53">
        <f t="shared" si="128"/>
        <v>0.95491401521101948</v>
      </c>
      <c r="T128" s="53">
        <f t="shared" si="129"/>
        <v>0.65957606316911421</v>
      </c>
      <c r="U128" s="53">
        <f t="shared" si="130"/>
        <v>0.65957606316911421</v>
      </c>
      <c r="V128" s="53">
        <f t="shared" si="131"/>
        <v>1</v>
      </c>
      <c r="W128" s="53">
        <f t="shared" si="132"/>
        <v>0.69071775328730445</v>
      </c>
      <c r="X128" s="53">
        <f t="shared" si="133"/>
        <v>0.29533795204190527</v>
      </c>
      <c r="Y128" s="53">
        <f t="shared" si="120"/>
        <v>4.9949611119939494E-2</v>
      </c>
      <c r="Z128" s="53">
        <f t="shared" si="134"/>
        <v>0.72703295468453544</v>
      </c>
      <c r="AA128" s="53">
        <v>3.19124295081058</v>
      </c>
      <c r="AB128" s="53">
        <f t="shared" si="135"/>
        <v>0.59994023932652074</v>
      </c>
      <c r="AC128">
        <v>-1.84E-2</v>
      </c>
      <c r="AD128" s="33">
        <f t="shared" si="136"/>
        <v>0</v>
      </c>
      <c r="AE128" s="53">
        <f t="shared" si="137"/>
        <v>0</v>
      </c>
      <c r="AF128" s="53">
        <f t="shared" si="138"/>
        <v>0.24538834092196576</v>
      </c>
      <c r="AG128">
        <v>58.890050000000002</v>
      </c>
      <c r="AH128">
        <f t="shared" si="139"/>
        <v>0.14450931666311612</v>
      </c>
      <c r="AI128">
        <f t="shared" si="140"/>
        <v>0.80362099712947432</v>
      </c>
      <c r="AJ128">
        <f t="shared" si="141"/>
        <v>0.17982272387020978</v>
      </c>
      <c r="AK128" s="33">
        <f t="shared" si="142"/>
        <v>0</v>
      </c>
      <c r="AL128" s="53">
        <f t="shared" si="143"/>
        <v>0.10087902425884965</v>
      </c>
      <c r="AM128" s="53">
        <f t="shared" si="144"/>
        <v>0.45921199835969961</v>
      </c>
      <c r="AN128" s="53">
        <f t="shared" si="145"/>
        <v>0.21967854633412989</v>
      </c>
      <c r="AO128" s="33">
        <f t="shared" si="146"/>
        <v>1</v>
      </c>
      <c r="AP128" s="63">
        <f t="shared" si="147"/>
        <v>0</v>
      </c>
      <c r="AQ128" s="33">
        <f t="shared" si="148"/>
        <v>1</v>
      </c>
      <c r="AR128" s="33">
        <f t="shared" si="149"/>
        <v>0</v>
      </c>
      <c r="AS128" s="33">
        <f t="shared" si="150"/>
        <v>1</v>
      </c>
      <c r="AT128" s="64">
        <f t="shared" si="151"/>
        <v>1</v>
      </c>
      <c r="AU128" s="53">
        <f t="shared" si="152"/>
        <v>42.815603881367139</v>
      </c>
      <c r="AV128" s="63">
        <f t="shared" si="153"/>
        <v>0</v>
      </c>
      <c r="AW128" s="33">
        <f t="shared" si="154"/>
        <v>0</v>
      </c>
      <c r="AX128" s="33">
        <f t="shared" si="155"/>
        <v>0</v>
      </c>
      <c r="AY128" s="33">
        <f t="shared" si="156"/>
        <v>0</v>
      </c>
      <c r="AZ128" s="64">
        <f t="shared" si="157"/>
        <v>0</v>
      </c>
      <c r="BA128" s="53">
        <f t="shared" si="158"/>
        <v>0.43908242057981495</v>
      </c>
      <c r="BB128" s="53" t="s">
        <v>100</v>
      </c>
      <c r="BC128" s="53">
        <v>17300.8515625</v>
      </c>
      <c r="BD128" s="53">
        <v>0.49890765925855957</v>
      </c>
      <c r="BE128" s="53">
        <v>0</v>
      </c>
      <c r="BF128" s="53">
        <v>1</v>
      </c>
      <c r="BG128" s="53">
        <v>0</v>
      </c>
      <c r="BH128" s="53">
        <v>1</v>
      </c>
    </row>
    <row r="129" spans="1:60" x14ac:dyDescent="0.25">
      <c r="A129" s="53" t="s">
        <v>53</v>
      </c>
      <c r="B129" s="33">
        <v>18262192006.076298</v>
      </c>
      <c r="C129" s="53">
        <f t="shared" si="121"/>
        <v>18.262192006076297</v>
      </c>
      <c r="D129" s="53">
        <f t="shared" si="122"/>
        <v>11.573931343187505</v>
      </c>
      <c r="E129">
        <v>63.376462909471996</v>
      </c>
      <c r="F129" s="58">
        <v>3089027</v>
      </c>
      <c r="G129" s="57">
        <f t="shared" si="159"/>
        <v>3.0890270000000002</v>
      </c>
      <c r="H129" s="57">
        <f t="shared" si="119"/>
        <v>5.9119560968797931</v>
      </c>
      <c r="I129" s="82">
        <v>-4.5999999999999996</v>
      </c>
      <c r="J129" s="53">
        <v>19.027999999999999</v>
      </c>
      <c r="K129" s="53">
        <f t="shared" si="123"/>
        <v>0.31912680490765349</v>
      </c>
      <c r="L129" s="53">
        <f t="shared" si="124"/>
        <v>21.13206585468031</v>
      </c>
      <c r="M129" s="88">
        <v>6</v>
      </c>
      <c r="N129" s="53">
        <v>1</v>
      </c>
      <c r="O129" s="33">
        <f t="shared" si="125"/>
        <v>3</v>
      </c>
      <c r="P129" s="53">
        <f t="shared" si="126"/>
        <v>0.62490565268374421</v>
      </c>
      <c r="Q129" s="53">
        <f t="shared" si="127"/>
        <v>4.1509421139573677E-2</v>
      </c>
      <c r="R129" s="53">
        <v>0.57199999999999995</v>
      </c>
      <c r="S129" s="53">
        <f t="shared" si="128"/>
        <v>1.9303504335927084</v>
      </c>
      <c r="T129" s="53">
        <f t="shared" si="129"/>
        <v>0.1014892516398536</v>
      </c>
      <c r="U129" s="53">
        <f t="shared" si="130"/>
        <v>0.1014892516398536</v>
      </c>
      <c r="V129" s="53">
        <f t="shared" si="131"/>
        <v>1</v>
      </c>
      <c r="W129" s="53">
        <f t="shared" si="132"/>
        <v>5.2575558237353284E-2</v>
      </c>
      <c r="X129" s="53">
        <f t="shared" si="133"/>
        <v>1.8288611819528549</v>
      </c>
      <c r="Y129" s="53">
        <f t="shared" si="120"/>
        <v>0.54462457245344087</v>
      </c>
      <c r="Z129" s="53">
        <f t="shared" si="134"/>
        <v>4.305175495374713</v>
      </c>
      <c r="AA129" s="53">
        <v>1.24636024189216</v>
      </c>
      <c r="AB129" s="53">
        <f t="shared" si="135"/>
        <v>0.22761270046174323</v>
      </c>
      <c r="AC129">
        <v>-2.5999999999999999E-3</v>
      </c>
      <c r="AD129" s="33">
        <f t="shared" si="136"/>
        <v>0</v>
      </c>
      <c r="AE129" s="53">
        <f t="shared" si="137"/>
        <v>0</v>
      </c>
      <c r="AF129" s="53">
        <f t="shared" si="138"/>
        <v>0.96510980459176055</v>
      </c>
      <c r="AG129">
        <v>36.901110000000003</v>
      </c>
      <c r="AH129">
        <f t="shared" si="139"/>
        <v>0.35613623061319066</v>
      </c>
      <c r="AI129">
        <f t="shared" si="140"/>
        <v>0.94969114266553889</v>
      </c>
      <c r="AJ129">
        <f t="shared" si="141"/>
        <v>0.37500216082210458</v>
      </c>
      <c r="AK129" s="33">
        <f t="shared" si="142"/>
        <v>0</v>
      </c>
      <c r="AL129" s="53">
        <f t="shared" si="143"/>
        <v>0.60897357397856988</v>
      </c>
      <c r="AM129" s="53">
        <f t="shared" si="144"/>
        <v>0.54268065295173651</v>
      </c>
      <c r="AN129" s="53">
        <f t="shared" si="145"/>
        <v>1</v>
      </c>
      <c r="AO129" s="33">
        <f t="shared" si="146"/>
        <v>2</v>
      </c>
      <c r="AP129" s="63">
        <f t="shared" si="147"/>
        <v>0</v>
      </c>
      <c r="AQ129" s="33">
        <f t="shared" si="148"/>
        <v>2</v>
      </c>
      <c r="AR129" s="33">
        <f t="shared" si="149"/>
        <v>0</v>
      </c>
      <c r="AS129" s="33">
        <f t="shared" si="150"/>
        <v>2</v>
      </c>
      <c r="AT129" s="64">
        <f t="shared" si="151"/>
        <v>2</v>
      </c>
      <c r="AU129" s="53">
        <f t="shared" si="152"/>
        <v>47.305175495374712</v>
      </c>
      <c r="AV129" s="63">
        <f t="shared" si="153"/>
        <v>0</v>
      </c>
      <c r="AW129" s="33">
        <f t="shared" si="154"/>
        <v>2</v>
      </c>
      <c r="AX129" s="33">
        <f t="shared" si="155"/>
        <v>0</v>
      </c>
      <c r="AY129" s="33">
        <f t="shared" si="156"/>
        <v>2</v>
      </c>
      <c r="AZ129" s="64">
        <f t="shared" si="157"/>
        <v>2</v>
      </c>
      <c r="BA129" s="53">
        <f t="shared" si="158"/>
        <v>0.38605061316941719</v>
      </c>
      <c r="BB129" s="53" t="s">
        <v>53</v>
      </c>
      <c r="BC129" s="53">
        <v>7057.546875</v>
      </c>
      <c r="BD129" s="53">
        <v>0.38605061316941719</v>
      </c>
      <c r="BE129" s="53">
        <v>0</v>
      </c>
      <c r="BF129" s="53">
        <v>0</v>
      </c>
      <c r="BG129" s="53">
        <v>0</v>
      </c>
      <c r="BH129" s="53">
        <v>0</v>
      </c>
    </row>
    <row r="130" spans="1:60" x14ac:dyDescent="0.25">
      <c r="A130" s="53" t="s">
        <v>115</v>
      </c>
      <c r="B130" s="33">
        <v>18127526050.169964</v>
      </c>
      <c r="C130" s="53">
        <f t="shared" si="121"/>
        <v>18.127526050169966</v>
      </c>
      <c r="D130" s="53">
        <f t="shared" si="122"/>
        <v>0</v>
      </c>
      <c r="F130" s="58">
        <v>12118841</v>
      </c>
      <c r="G130" s="57">
        <f t="shared" si="159"/>
        <v>12.118841</v>
      </c>
      <c r="H130" s="57">
        <f t="shared" si="119"/>
        <v>1.4958135064376177</v>
      </c>
      <c r="I130" s="82">
        <v>-23</v>
      </c>
      <c r="J130" s="53">
        <v>0.97199999999999998</v>
      </c>
      <c r="K130" s="53">
        <f t="shared" si="123"/>
        <v>0.3546078541769373</v>
      </c>
      <c r="L130" s="53">
        <f t="shared" si="124"/>
        <v>27.756279740343572</v>
      </c>
      <c r="M130" s="88">
        <v>26</v>
      </c>
      <c r="N130" s="53">
        <v>1</v>
      </c>
      <c r="O130" s="33">
        <f t="shared" si="125"/>
        <v>13</v>
      </c>
      <c r="P130" s="53">
        <f t="shared" si="126"/>
        <v>0.61520502379227493</v>
      </c>
      <c r="Q130" s="53">
        <f t="shared" si="127"/>
        <v>2.5341706320458221E-2</v>
      </c>
      <c r="R130" s="53">
        <v>0.55700000000000005</v>
      </c>
      <c r="S130" s="53">
        <f t="shared" si="128"/>
        <v>7.4555718657397971</v>
      </c>
      <c r="T130" s="53">
        <f t="shared" si="129"/>
        <v>1.738184599089547</v>
      </c>
      <c r="U130" s="53">
        <f t="shared" si="130"/>
        <v>1.738184599089547</v>
      </c>
      <c r="V130" s="53">
        <f t="shared" si="131"/>
        <v>1</v>
      </c>
      <c r="W130" s="53">
        <f t="shared" si="132"/>
        <v>0.23313900400812132</v>
      </c>
      <c r="X130" s="53">
        <f t="shared" si="133"/>
        <v>5.7173872666502499</v>
      </c>
      <c r="Y130" s="53">
        <f t="shared" si="120"/>
        <v>4.7403285414501992</v>
      </c>
      <c r="Z130" s="53">
        <f t="shared" si="134"/>
        <v>9.4808728113816372</v>
      </c>
      <c r="AA130" s="53">
        <v>2.20981320983564</v>
      </c>
      <c r="AB130" s="53">
        <f t="shared" si="135"/>
        <v>0.40058446527305269</v>
      </c>
      <c r="AC130">
        <v>-1.21E-2</v>
      </c>
      <c r="AD130" s="33">
        <f t="shared" si="136"/>
        <v>0</v>
      </c>
      <c r="AE130" s="53">
        <f t="shared" si="137"/>
        <v>0</v>
      </c>
      <c r="AF130" s="53">
        <f t="shared" si="138"/>
        <v>0.62245087102311336</v>
      </c>
      <c r="AG130">
        <v>17.987649999999999</v>
      </c>
      <c r="AH130">
        <f t="shared" si="139"/>
        <v>0.11196428410158905</v>
      </c>
      <c r="AI130">
        <f t="shared" si="140"/>
        <v>1.8935264970304784</v>
      </c>
      <c r="AJ130">
        <f t="shared" si="141"/>
        <v>5.9130032918565952E-2</v>
      </c>
      <c r="AK130" s="33">
        <f t="shared" si="142"/>
        <v>0</v>
      </c>
      <c r="AL130" s="53">
        <f t="shared" si="143"/>
        <v>0.51048658692152427</v>
      </c>
      <c r="AM130" s="53">
        <f t="shared" si="144"/>
        <v>1.0820151411602734</v>
      </c>
      <c r="AN130" s="53">
        <f t="shared" si="145"/>
        <v>0.47179246158618077</v>
      </c>
      <c r="AO130" s="33">
        <f t="shared" si="146"/>
        <v>1</v>
      </c>
      <c r="AP130" s="63">
        <f t="shared" si="147"/>
        <v>0</v>
      </c>
      <c r="AQ130" s="33">
        <f t="shared" si="148"/>
        <v>1</v>
      </c>
      <c r="AR130" s="33">
        <f t="shared" si="149"/>
        <v>0</v>
      </c>
      <c r="AS130" s="33">
        <f t="shared" si="150"/>
        <v>1</v>
      </c>
      <c r="AT130" s="64">
        <f t="shared" si="151"/>
        <v>1</v>
      </c>
      <c r="AU130" s="53">
        <f t="shared" si="152"/>
        <v>31.916722043105253</v>
      </c>
      <c r="AV130" s="63">
        <f t="shared" si="153"/>
        <v>0</v>
      </c>
      <c r="AW130" s="33">
        <f t="shared" si="154"/>
        <v>1</v>
      </c>
      <c r="AX130" s="33">
        <f t="shared" si="155"/>
        <v>0</v>
      </c>
      <c r="AY130" s="33">
        <f t="shared" si="156"/>
        <v>1</v>
      </c>
      <c r="AZ130" s="64">
        <f t="shared" si="157"/>
        <v>1</v>
      </c>
      <c r="BA130" s="53">
        <f t="shared" si="158"/>
        <v>0.56796327723403939</v>
      </c>
      <c r="BB130" s="53" t="s">
        <v>115</v>
      </c>
      <c r="BC130" s="53">
        <v>904.96148681640625</v>
      </c>
      <c r="BD130" s="53">
        <v>0.56796327723403939</v>
      </c>
      <c r="BE130" s="53">
        <v>0</v>
      </c>
      <c r="BF130" s="53">
        <v>0</v>
      </c>
      <c r="BG130" s="53">
        <v>0</v>
      </c>
      <c r="BH130" s="53">
        <v>0</v>
      </c>
    </row>
    <row r="131" spans="1:60" x14ac:dyDescent="0.25">
      <c r="A131" s="83" t="s">
        <v>288</v>
      </c>
      <c r="B131" s="33">
        <v>17817887173.752071</v>
      </c>
      <c r="C131" s="53">
        <f t="shared" si="121"/>
        <v>17.817887173752073</v>
      </c>
      <c r="D131" s="53">
        <f t="shared" si="122"/>
        <v>16.129087399985409</v>
      </c>
      <c r="E131">
        <v>90.521885354317007</v>
      </c>
      <c r="F131" s="58">
        <v>11239101</v>
      </c>
      <c r="G131" s="57">
        <f t="shared" si="159"/>
        <v>11.239101</v>
      </c>
      <c r="H131" s="57">
        <f t="shared" si="119"/>
        <v>1.5853480784408001</v>
      </c>
      <c r="I131" s="82">
        <v>-29</v>
      </c>
      <c r="J131" s="53">
        <v>1.306</v>
      </c>
      <c r="K131" s="53">
        <f t="shared" si="123"/>
        <v>-9.5264651311690124E-2</v>
      </c>
      <c r="L131" s="53">
        <f t="shared" si="124"/>
        <v>27.621977882338804</v>
      </c>
      <c r="M131" s="88">
        <v>8.82</v>
      </c>
      <c r="N131" s="53">
        <v>1</v>
      </c>
      <c r="O131" s="33">
        <f t="shared" si="125"/>
        <v>4.41</v>
      </c>
      <c r="P131" s="53">
        <f t="shared" si="126"/>
        <v>0.61509758230587119</v>
      </c>
      <c r="Q131" s="53">
        <f t="shared" si="127"/>
        <v>2.5162637176451855E-2</v>
      </c>
      <c r="R131" s="53">
        <v>0.55700000000000005</v>
      </c>
      <c r="S131" s="53">
        <f t="shared" si="128"/>
        <v>6.9131438523914994</v>
      </c>
      <c r="T131" s="53">
        <f t="shared" si="129"/>
        <v>0.55634469930884378</v>
      </c>
      <c r="U131" s="53">
        <f t="shared" si="130"/>
        <v>0.55634469930884378</v>
      </c>
      <c r="V131" s="53">
        <f t="shared" si="131"/>
        <v>1</v>
      </c>
      <c r="W131" s="53">
        <f t="shared" si="132"/>
        <v>8.0476366641261857E-2</v>
      </c>
      <c r="X131" s="53">
        <f t="shared" si="133"/>
        <v>6.3567991530826555</v>
      </c>
      <c r="Y131" s="53">
        <f t="shared" si="120"/>
        <v>5.1305632431126034</v>
      </c>
      <c r="Z131" s="53">
        <f t="shared" si="134"/>
        <v>10.875571885738722</v>
      </c>
      <c r="AA131" s="53">
        <v>1.47864974445751</v>
      </c>
      <c r="AB131" s="53">
        <f t="shared" si="135"/>
        <v>0.26346414316241246</v>
      </c>
      <c r="AC131">
        <v>-2E-3</v>
      </c>
      <c r="AD131" s="33">
        <f t="shared" si="136"/>
        <v>0</v>
      </c>
      <c r="AE131" s="53">
        <f t="shared" si="137"/>
        <v>0</v>
      </c>
      <c r="AF131" s="53">
        <f t="shared" si="138"/>
        <v>1.3215005612817423</v>
      </c>
      <c r="AG131">
        <v>24.66311</v>
      </c>
      <c r="AH131">
        <f t="shared" si="139"/>
        <v>0.32592313707953352</v>
      </c>
      <c r="AI131">
        <f t="shared" si="140"/>
        <v>1.8221672128046651</v>
      </c>
      <c r="AJ131">
        <f t="shared" si="141"/>
        <v>0.17886565776687161</v>
      </c>
      <c r="AK131" s="33">
        <f t="shared" si="142"/>
        <v>0</v>
      </c>
      <c r="AL131" s="53">
        <f t="shared" si="143"/>
        <v>0.99557742420220885</v>
      </c>
      <c r="AM131" s="53">
        <f t="shared" si="144"/>
        <v>1.0412384073169514</v>
      </c>
      <c r="AN131" s="53">
        <f t="shared" si="145"/>
        <v>0.95614742714648693</v>
      </c>
      <c r="AO131" s="33">
        <f t="shared" si="146"/>
        <v>1</v>
      </c>
      <c r="AP131" s="84">
        <f t="shared" si="147"/>
        <v>0</v>
      </c>
      <c r="AQ131" s="85">
        <f t="shared" si="148"/>
        <v>1</v>
      </c>
      <c r="AR131" s="85">
        <f t="shared" si="149"/>
        <v>0</v>
      </c>
      <c r="AS131" s="85">
        <f t="shared" si="150"/>
        <v>1</v>
      </c>
      <c r="AT131" s="86">
        <f t="shared" si="151"/>
        <v>1</v>
      </c>
      <c r="AU131" s="53">
        <f t="shared" si="152"/>
        <v>34.40852042866846</v>
      </c>
      <c r="AV131" s="63">
        <f t="shared" si="153"/>
        <v>0</v>
      </c>
      <c r="AW131" s="33">
        <f t="shared" si="154"/>
        <v>1</v>
      </c>
      <c r="AX131" s="33">
        <f t="shared" si="155"/>
        <v>0</v>
      </c>
      <c r="AY131" s="33">
        <f t="shared" si="156"/>
        <v>1</v>
      </c>
      <c r="AZ131" s="64">
        <f t="shared" si="157"/>
        <v>1</v>
      </c>
      <c r="BA131" s="53">
        <f t="shared" si="158"/>
        <v>0.5178335758635696</v>
      </c>
      <c r="BB131" s="53" t="s">
        <v>288</v>
      </c>
      <c r="BC131" s="53">
        <v>1565.2064208984375</v>
      </c>
      <c r="BD131" s="53">
        <v>0.5178335758635696</v>
      </c>
      <c r="BE131" s="53">
        <v>0</v>
      </c>
      <c r="BF131" s="53">
        <v>0</v>
      </c>
      <c r="BG131" s="53">
        <v>0</v>
      </c>
      <c r="BH131" s="53">
        <v>0</v>
      </c>
    </row>
    <row r="132" spans="1:60" x14ac:dyDescent="0.25">
      <c r="A132" s="83" t="s">
        <v>90</v>
      </c>
      <c r="B132" s="33">
        <v>17015312596.62582</v>
      </c>
      <c r="C132" s="53">
        <f t="shared" si="121"/>
        <v>17.015312596625819</v>
      </c>
      <c r="D132" s="53">
        <f t="shared" si="122"/>
        <v>6.7366925476799926</v>
      </c>
      <c r="E132">
        <v>39.591941137866002</v>
      </c>
      <c r="F132" s="58">
        <v>6998023</v>
      </c>
      <c r="G132" s="57">
        <f t="shared" si="159"/>
        <v>6.9980229999999999</v>
      </c>
      <c r="H132" s="57">
        <f t="shared" si="119"/>
        <v>2.4314456520971448</v>
      </c>
      <c r="I132" s="82">
        <v>-5</v>
      </c>
      <c r="J132" s="53">
        <v>0.84299999999999997</v>
      </c>
      <c r="K132" s="53">
        <f t="shared" si="123"/>
        <v>0.93553974116282601</v>
      </c>
      <c r="L132" s="53">
        <f t="shared" si="124"/>
        <v>26.352831521854281</v>
      </c>
      <c r="M132" s="88">
        <v>0</v>
      </c>
      <c r="N132" s="53">
        <v>1</v>
      </c>
      <c r="O132" s="33">
        <f t="shared" si="125"/>
        <v>0</v>
      </c>
      <c r="P132" s="53">
        <f t="shared" si="126"/>
        <v>0.62608226521748334</v>
      </c>
      <c r="Q132" s="53">
        <f t="shared" si="127"/>
        <v>4.3470442029138967E-2</v>
      </c>
      <c r="R132" s="53">
        <v>0.56899999999999995</v>
      </c>
      <c r="S132" s="53">
        <f t="shared" si="128"/>
        <v>4.3813380918840483</v>
      </c>
      <c r="T132" s="53">
        <f t="shared" si="129"/>
        <v>0</v>
      </c>
      <c r="U132" s="53">
        <f t="shared" si="130"/>
        <v>0</v>
      </c>
      <c r="V132" s="53">
        <f t="shared" si="131"/>
        <v>1</v>
      </c>
      <c r="W132" s="53">
        <f t="shared" si="132"/>
        <v>0</v>
      </c>
      <c r="X132" s="53">
        <f t="shared" si="133"/>
        <v>4.3813380918840483</v>
      </c>
      <c r="Y132" s="53">
        <f t="shared" si="120"/>
        <v>2.7177859839670688</v>
      </c>
      <c r="Z132" s="53">
        <f t="shared" si="134"/>
        <v>8.8357261802188543</v>
      </c>
      <c r="AA132" s="53">
        <v>0.56423573146730799</v>
      </c>
      <c r="AB132" s="53">
        <f t="shared" si="135"/>
        <v>9.6006473491020691E-2</v>
      </c>
      <c r="AC132">
        <v>-1E-4</v>
      </c>
      <c r="AD132" s="33">
        <f t="shared" si="136"/>
        <v>0</v>
      </c>
      <c r="AE132" s="53">
        <f t="shared" si="137"/>
        <v>0</v>
      </c>
      <c r="AF132" s="53">
        <f t="shared" si="138"/>
        <v>0.72801236675415348</v>
      </c>
      <c r="AG132">
        <v>29.81138</v>
      </c>
      <c r="AH132">
        <f t="shared" si="139"/>
        <v>0.21703053310007436</v>
      </c>
      <c r="AI132">
        <f t="shared" si="140"/>
        <v>1.4073153384571264</v>
      </c>
      <c r="AJ132">
        <f t="shared" si="141"/>
        <v>0.15421599350861204</v>
      </c>
      <c r="AK132" s="33">
        <f t="shared" si="142"/>
        <v>0</v>
      </c>
      <c r="AL132" s="53">
        <f t="shared" si="143"/>
        <v>0.51098183365407912</v>
      </c>
      <c r="AM132" s="53">
        <f t="shared" si="144"/>
        <v>0.80418019340407221</v>
      </c>
      <c r="AN132" s="53">
        <f t="shared" si="145"/>
        <v>0.63540713616821043</v>
      </c>
      <c r="AO132" s="33">
        <f t="shared" si="146"/>
        <v>1</v>
      </c>
      <c r="AP132" s="63">
        <f t="shared" si="147"/>
        <v>0</v>
      </c>
      <c r="AQ132" s="33">
        <f t="shared" si="148"/>
        <v>1</v>
      </c>
      <c r="AR132" s="33">
        <f t="shared" si="149"/>
        <v>0</v>
      </c>
      <c r="AS132" s="33">
        <f t="shared" si="150"/>
        <v>1</v>
      </c>
      <c r="AT132" s="64">
        <f t="shared" si="151"/>
        <v>1</v>
      </c>
      <c r="AU132" s="53">
        <f t="shared" si="152"/>
        <v>21.543868903583061</v>
      </c>
      <c r="AV132" s="63">
        <f t="shared" si="153"/>
        <v>0</v>
      </c>
      <c r="AW132" s="33">
        <f t="shared" si="154"/>
        <v>1</v>
      </c>
      <c r="AX132" s="33">
        <f t="shared" si="155"/>
        <v>0</v>
      </c>
      <c r="AY132" s="33">
        <f t="shared" si="156"/>
        <v>1</v>
      </c>
      <c r="AZ132" s="64">
        <f t="shared" si="157"/>
        <v>1</v>
      </c>
      <c r="BA132" s="53">
        <f t="shared" si="158"/>
        <v>0.78979837246391349</v>
      </c>
      <c r="BB132" s="53" t="s">
        <v>90</v>
      </c>
      <c r="BC132" s="53">
        <v>1769.1334228515625</v>
      </c>
      <c r="BD132" s="53">
        <v>0.78979837246391349</v>
      </c>
      <c r="BE132" s="53">
        <v>0</v>
      </c>
      <c r="BF132" s="53">
        <v>0</v>
      </c>
      <c r="BG132" s="53">
        <v>0</v>
      </c>
      <c r="BH132" s="53">
        <v>0</v>
      </c>
    </row>
    <row r="133" spans="1:60" x14ac:dyDescent="0.25">
      <c r="A133" s="53" t="s">
        <v>346</v>
      </c>
      <c r="B133" s="33">
        <v>16803929366.700645</v>
      </c>
      <c r="C133" s="53">
        <f t="shared" si="121"/>
        <v>16.803929366700647</v>
      </c>
      <c r="D133" s="53">
        <f t="shared" si="122"/>
        <v>7.1136729184516447</v>
      </c>
      <c r="E133">
        <v>42.333389787679003</v>
      </c>
      <c r="F133" s="58">
        <v>5508297</v>
      </c>
      <c r="G133" s="57">
        <f t="shared" si="159"/>
        <v>5.5082969999999998</v>
      </c>
      <c r="H133" s="57">
        <f t="shared" si="119"/>
        <v>3.0506578288535726</v>
      </c>
      <c r="I133" s="82">
        <v>-21.3</v>
      </c>
      <c r="J133" s="53">
        <v>2.92</v>
      </c>
      <c r="K133" s="53">
        <f t="shared" si="123"/>
        <v>0.14273535632199871</v>
      </c>
      <c r="L133" s="53">
        <f t="shared" si="124"/>
        <v>25.42401325671964</v>
      </c>
      <c r="M133" s="88">
        <v>73</v>
      </c>
      <c r="N133" s="53">
        <v>1</v>
      </c>
      <c r="O133" s="33">
        <f t="shared" si="125"/>
        <v>36.5</v>
      </c>
      <c r="P133" s="53">
        <f t="shared" si="126"/>
        <v>0.62833921060537556</v>
      </c>
      <c r="Q133" s="53">
        <f t="shared" si="127"/>
        <v>4.7232017675626112E-2</v>
      </c>
      <c r="R133" s="53">
        <v>0.57199999999999995</v>
      </c>
      <c r="S133" s="53">
        <f t="shared" si="128"/>
        <v>3.4610789887599585</v>
      </c>
      <c r="T133" s="53">
        <f t="shared" si="129"/>
        <v>2.3929265127526009</v>
      </c>
      <c r="U133" s="53">
        <f t="shared" si="130"/>
        <v>2.3929265127526009</v>
      </c>
      <c r="V133" s="53">
        <f t="shared" si="131"/>
        <v>1</v>
      </c>
      <c r="W133" s="53">
        <f t="shared" si="132"/>
        <v>0.69138165309828503</v>
      </c>
      <c r="X133" s="53">
        <f t="shared" si="133"/>
        <v>1.0681524760073575</v>
      </c>
      <c r="Y133" s="53">
        <f t="shared" si="120"/>
        <v>0.55855299088058696</v>
      </c>
      <c r="Z133" s="53">
        <f t="shared" si="134"/>
        <v>2.2783492994343253</v>
      </c>
      <c r="AA133" s="53">
        <v>0.63910765431766203</v>
      </c>
      <c r="AB133" s="53">
        <f t="shared" si="135"/>
        <v>0.10739519880871727</v>
      </c>
      <c r="AC133">
        <v>-2.8E-3</v>
      </c>
      <c r="AD133" s="33">
        <f t="shared" si="136"/>
        <v>0</v>
      </c>
      <c r="AE133" s="53">
        <f t="shared" si="137"/>
        <v>0</v>
      </c>
      <c r="AF133" s="53">
        <f t="shared" si="138"/>
        <v>0.36686412880477182</v>
      </c>
      <c r="AG133">
        <v>59.579729999999998</v>
      </c>
      <c r="AH133">
        <f t="shared" si="139"/>
        <v>0.21857665740873528</v>
      </c>
      <c r="AI133">
        <f t="shared" si="140"/>
        <v>1.2495385080962214</v>
      </c>
      <c r="AJ133">
        <f t="shared" si="141"/>
        <v>0.17492590743902361</v>
      </c>
      <c r="AK133" s="33">
        <f t="shared" si="142"/>
        <v>0</v>
      </c>
      <c r="AL133" s="53">
        <f t="shared" si="143"/>
        <v>0.14828747139603654</v>
      </c>
      <c r="AM133" s="53">
        <f t="shared" si="144"/>
        <v>0.71402200462641208</v>
      </c>
      <c r="AN133" s="53">
        <f t="shared" si="145"/>
        <v>0.20767913374549704</v>
      </c>
      <c r="AO133" s="33">
        <f t="shared" si="146"/>
        <v>1</v>
      </c>
      <c r="AP133" s="63">
        <f t="shared" si="147"/>
        <v>0</v>
      </c>
      <c r="AQ133" s="33">
        <f t="shared" si="148"/>
        <v>1</v>
      </c>
      <c r="AR133" s="33">
        <f t="shared" si="149"/>
        <v>0</v>
      </c>
      <c r="AS133" s="33">
        <f t="shared" si="150"/>
        <v>1</v>
      </c>
      <c r="AT133" s="64">
        <f t="shared" si="151"/>
        <v>1</v>
      </c>
      <c r="AU133" s="53">
        <f t="shared" si="152"/>
        <v>42.931931974344266</v>
      </c>
      <c r="AV133" s="63">
        <f t="shared" si="153"/>
        <v>0</v>
      </c>
      <c r="AW133" s="33">
        <f t="shared" si="154"/>
        <v>1</v>
      </c>
      <c r="AX133" s="33">
        <f t="shared" si="155"/>
        <v>0</v>
      </c>
      <c r="AY133" s="33">
        <f t="shared" si="156"/>
        <v>1</v>
      </c>
      <c r="AZ133" s="64">
        <f t="shared" si="157"/>
        <v>1</v>
      </c>
      <c r="BA133" s="53">
        <f t="shared" si="158"/>
        <v>0.39140864605726394</v>
      </c>
      <c r="BB133" s="53" t="s">
        <v>346</v>
      </c>
      <c r="BC133" s="53">
        <v>3902.20166015625</v>
      </c>
      <c r="BD133" s="53">
        <v>0.39140864605726394</v>
      </c>
      <c r="BE133" s="53">
        <v>0</v>
      </c>
      <c r="BF133" s="53">
        <v>0</v>
      </c>
      <c r="BG133" s="53">
        <v>0</v>
      </c>
      <c r="BH133" s="53">
        <v>0</v>
      </c>
    </row>
    <row r="134" spans="1:60" x14ac:dyDescent="0.25">
      <c r="A134" s="53" t="s">
        <v>260</v>
      </c>
      <c r="B134" s="33">
        <v>15232555754.103645</v>
      </c>
      <c r="C134" s="53">
        <f t="shared" si="121"/>
        <v>15.232555754103645</v>
      </c>
      <c r="D134" s="53">
        <f t="shared" si="122"/>
        <v>9.0280513326929306</v>
      </c>
      <c r="E134">
        <v>59.268132534232002</v>
      </c>
      <c r="F134" s="58">
        <v>5430853</v>
      </c>
      <c r="G134" s="57">
        <f t="shared" si="159"/>
        <v>5.4308529999999999</v>
      </c>
      <c r="H134" s="57">
        <f t="shared" si="119"/>
        <v>2.8048182770006194</v>
      </c>
      <c r="I134" s="82">
        <v>-21.64</v>
      </c>
      <c r="J134" s="53">
        <v>2.04</v>
      </c>
      <c r="K134" s="53">
        <f t="shared" si="123"/>
        <v>0.13839352318024076</v>
      </c>
      <c r="L134" s="53">
        <f t="shared" si="124"/>
        <v>25.792772584499069</v>
      </c>
      <c r="M134" s="88">
        <v>49</v>
      </c>
      <c r="N134" s="53">
        <v>1</v>
      </c>
      <c r="O134" s="33">
        <f t="shared" si="125"/>
        <v>24.5</v>
      </c>
      <c r="P134" s="53">
        <f t="shared" si="126"/>
        <v>0.61363421806759932</v>
      </c>
      <c r="Q134" s="53">
        <f t="shared" si="127"/>
        <v>2.2723696779332225E-2</v>
      </c>
      <c r="R134" s="53">
        <v>0.55700000000000005</v>
      </c>
      <c r="S134" s="53">
        <f t="shared" si="128"/>
        <v>3.3325572340950758</v>
      </c>
      <c r="T134" s="53">
        <f t="shared" si="129"/>
        <v>1.7469937500692201</v>
      </c>
      <c r="U134" s="53">
        <f t="shared" si="130"/>
        <v>1.7469937500692201</v>
      </c>
      <c r="V134" s="53">
        <f t="shared" si="131"/>
        <v>1</v>
      </c>
      <c r="W134" s="53">
        <f t="shared" si="132"/>
        <v>0.52422017908526619</v>
      </c>
      <c r="X134" s="53">
        <f t="shared" si="133"/>
        <v>1.5855634840258557</v>
      </c>
      <c r="Y134" s="53">
        <f t="shared" si="120"/>
        <v>0.88486223427432997</v>
      </c>
      <c r="Z134" s="53">
        <f t="shared" si="134"/>
        <v>3.3185075957048369</v>
      </c>
      <c r="AA134" s="53">
        <v>0.7915432166502071</v>
      </c>
      <c r="AB134" s="53">
        <f t="shared" si="135"/>
        <v>0.1205722617940682</v>
      </c>
      <c r="AC134">
        <v>-0.01</v>
      </c>
      <c r="AD134" s="33">
        <f t="shared" si="136"/>
        <v>0</v>
      </c>
      <c r="AE134" s="53">
        <f t="shared" si="137"/>
        <v>0</v>
      </c>
      <c r="AF134" s="53">
        <f t="shared" si="138"/>
        <v>0.56230772657128492</v>
      </c>
      <c r="AG134">
        <v>13.39934</v>
      </c>
      <c r="AH134">
        <f t="shared" si="139"/>
        <v>7.5345524129556821E-2</v>
      </c>
      <c r="AI134">
        <f t="shared" si="140"/>
        <v>1.3038404464552704</v>
      </c>
      <c r="AJ134">
        <f t="shared" si="141"/>
        <v>5.7787380606574568E-2</v>
      </c>
      <c r="AK134" s="33">
        <f t="shared" si="142"/>
        <v>0</v>
      </c>
      <c r="AL134" s="53">
        <f t="shared" si="143"/>
        <v>0.48696220244172811</v>
      </c>
      <c r="AM134" s="53">
        <f t="shared" si="144"/>
        <v>0.74505168368872599</v>
      </c>
      <c r="AN134" s="53">
        <f t="shared" si="145"/>
        <v>0.65359519762547813</v>
      </c>
      <c r="AO134" s="33">
        <f t="shared" si="146"/>
        <v>1</v>
      </c>
      <c r="AP134" s="63">
        <f t="shared" si="147"/>
        <v>0</v>
      </c>
      <c r="AQ134" s="33">
        <f t="shared" si="148"/>
        <v>1</v>
      </c>
      <c r="AR134" s="33">
        <f t="shared" si="149"/>
        <v>0</v>
      </c>
      <c r="AS134" s="33">
        <f t="shared" si="150"/>
        <v>1</v>
      </c>
      <c r="AT134" s="64">
        <f t="shared" si="151"/>
        <v>1</v>
      </c>
      <c r="AU134" s="53">
        <f t="shared" si="152"/>
        <v>40.890411548214402</v>
      </c>
      <c r="AV134" s="63">
        <f t="shared" si="153"/>
        <v>0</v>
      </c>
      <c r="AW134" s="33">
        <f t="shared" si="154"/>
        <v>1</v>
      </c>
      <c r="AX134" s="33">
        <f t="shared" si="155"/>
        <v>0</v>
      </c>
      <c r="AY134" s="33">
        <f t="shared" si="156"/>
        <v>1</v>
      </c>
      <c r="AZ134" s="64">
        <f t="shared" si="157"/>
        <v>1</v>
      </c>
      <c r="BA134" s="53">
        <f t="shared" si="158"/>
        <v>0.37252145863444652</v>
      </c>
      <c r="BB134" s="53" t="s">
        <v>260</v>
      </c>
      <c r="BC134" s="53">
        <v>1513.32861328125</v>
      </c>
      <c r="BD134" s="53">
        <v>0.37252145863444652</v>
      </c>
      <c r="BE134" s="53">
        <v>0</v>
      </c>
      <c r="BF134" s="53">
        <v>0</v>
      </c>
      <c r="BG134" s="53">
        <v>0</v>
      </c>
      <c r="BH134" s="53">
        <v>0</v>
      </c>
    </row>
    <row r="135" spans="1:60" x14ac:dyDescent="0.25">
      <c r="A135" s="53" t="s">
        <v>258</v>
      </c>
      <c r="B135" s="33">
        <v>15081729076.766922</v>
      </c>
      <c r="C135" s="53">
        <f t="shared" si="121"/>
        <v>15.081729076766923</v>
      </c>
      <c r="D135" s="53">
        <f t="shared" si="122"/>
        <v>18.596172170742857</v>
      </c>
      <c r="E135">
        <v>123.30265366847</v>
      </c>
      <c r="F135" s="58">
        <v>4898400</v>
      </c>
      <c r="G135" s="57">
        <f t="shared" si="159"/>
        <v>4.8983999999999996</v>
      </c>
      <c r="H135" s="57">
        <f t="shared" si="119"/>
        <v>3.0789092513406264</v>
      </c>
      <c r="I135" s="82">
        <v>-15.5</v>
      </c>
      <c r="J135" s="53">
        <v>1.9830000000000001</v>
      </c>
      <c r="K135" s="53">
        <f t="shared" si="123"/>
        <v>0.29686556748841675</v>
      </c>
      <c r="L135" s="53">
        <f t="shared" si="124"/>
        <v>25.381636122989061</v>
      </c>
      <c r="M135" s="88">
        <v>2</v>
      </c>
      <c r="N135" s="53">
        <v>1</v>
      </c>
      <c r="O135" s="33">
        <f t="shared" si="125"/>
        <v>1</v>
      </c>
      <c r="P135" s="53">
        <f t="shared" si="126"/>
        <v>0.6133053088983913</v>
      </c>
      <c r="Q135" s="53">
        <f t="shared" si="127"/>
        <v>2.2175514830652207E-2</v>
      </c>
      <c r="R135" s="53">
        <v>0.55700000000000005</v>
      </c>
      <c r="S135" s="53">
        <f t="shared" si="128"/>
        <v>3.0042147251078797</v>
      </c>
      <c r="T135" s="53">
        <f t="shared" si="129"/>
        <v>6.495806913208485E-2</v>
      </c>
      <c r="U135" s="53">
        <f t="shared" si="130"/>
        <v>6.495806913208485E-2</v>
      </c>
      <c r="V135" s="53">
        <f t="shared" si="131"/>
        <v>1</v>
      </c>
      <c r="W135" s="53">
        <f t="shared" si="132"/>
        <v>2.1622312343120627E-2</v>
      </c>
      <c r="X135" s="53">
        <f t="shared" si="133"/>
        <v>2.9392566559757949</v>
      </c>
      <c r="Y135" s="53">
        <f t="shared" si="120"/>
        <v>1.5258704554591829</v>
      </c>
      <c r="Z135" s="53">
        <f t="shared" si="134"/>
        <v>6.2816969400157197</v>
      </c>
      <c r="AA135" s="53">
        <v>1.8826786815365901</v>
      </c>
      <c r="AB135" s="53">
        <f t="shared" si="135"/>
        <v>0.28394049813539607</v>
      </c>
      <c r="AC135">
        <v>5.7000000000000002E-3</v>
      </c>
      <c r="AD135" s="33">
        <f t="shared" si="136"/>
        <v>0</v>
      </c>
      <c r="AE135" s="53">
        <f t="shared" si="137"/>
        <v>0</v>
      </c>
      <c r="AF135" s="53">
        <f t="shared" si="138"/>
        <v>1.1165206330281952</v>
      </c>
      <c r="AG135">
        <v>36.45102</v>
      </c>
      <c r="AH135">
        <f t="shared" si="139"/>
        <v>0.40698315924923401</v>
      </c>
      <c r="AI135">
        <f t="shared" si="140"/>
        <v>1.2438537532982019</v>
      </c>
      <c r="AJ135">
        <f t="shared" si="141"/>
        <v>0.32719534605260281</v>
      </c>
      <c r="AK135" s="33">
        <f t="shared" si="142"/>
        <v>0</v>
      </c>
      <c r="AL135" s="53">
        <f t="shared" si="143"/>
        <v>0.70953747377896115</v>
      </c>
      <c r="AM135" s="53">
        <f t="shared" si="144"/>
        <v>0.71077357331325819</v>
      </c>
      <c r="AN135" s="53">
        <f t="shared" si="145"/>
        <v>0.9982609095488244</v>
      </c>
      <c r="AO135" s="33">
        <f t="shared" si="146"/>
        <v>1</v>
      </c>
      <c r="AP135" s="63">
        <f t="shared" si="147"/>
        <v>0</v>
      </c>
      <c r="AQ135" s="33">
        <f t="shared" si="148"/>
        <v>1</v>
      </c>
      <c r="AR135" s="33">
        <f t="shared" si="149"/>
        <v>0</v>
      </c>
      <c r="AS135" s="33">
        <f t="shared" si="150"/>
        <v>1</v>
      </c>
      <c r="AT135" s="64">
        <f t="shared" si="151"/>
        <v>1</v>
      </c>
      <c r="AU135" s="53">
        <f t="shared" si="152"/>
        <v>27.246915130992207</v>
      </c>
      <c r="AV135" s="63">
        <f t="shared" si="153"/>
        <v>0</v>
      </c>
      <c r="AW135" s="33">
        <f t="shared" si="154"/>
        <v>1</v>
      </c>
      <c r="AX135" s="33">
        <f t="shared" si="155"/>
        <v>0</v>
      </c>
      <c r="AY135" s="33">
        <f t="shared" si="156"/>
        <v>1</v>
      </c>
      <c r="AZ135" s="64">
        <f t="shared" si="157"/>
        <v>1</v>
      </c>
      <c r="BA135" s="53">
        <f t="shared" si="158"/>
        <v>0.55352060973728723</v>
      </c>
      <c r="BB135" s="53" t="s">
        <v>258</v>
      </c>
      <c r="BC135" s="53">
        <v>1812.829833984375</v>
      </c>
      <c r="BD135" s="53">
        <v>0.55352060973728723</v>
      </c>
      <c r="BE135" s="53">
        <v>0</v>
      </c>
      <c r="BF135" s="53">
        <v>0</v>
      </c>
      <c r="BG135" s="53">
        <v>0</v>
      </c>
      <c r="BH135" s="53">
        <v>0</v>
      </c>
    </row>
    <row r="136" spans="1:60" x14ac:dyDescent="0.25">
      <c r="A136" s="83" t="s">
        <v>109</v>
      </c>
      <c r="B136" s="33">
        <v>15052586780.690687</v>
      </c>
      <c r="C136" s="53">
        <f t="shared" si="121"/>
        <v>15.052586780690687</v>
      </c>
      <c r="D136" s="53">
        <f t="shared" si="122"/>
        <v>7.1469670970393748</v>
      </c>
      <c r="E136">
        <v>47.479992649552003</v>
      </c>
      <c r="F136" s="58">
        <v>11882888</v>
      </c>
      <c r="G136" s="57">
        <f t="shared" si="159"/>
        <v>11.882887999999999</v>
      </c>
      <c r="H136" s="57">
        <f t="shared" si="119"/>
        <v>1.266744816638067</v>
      </c>
      <c r="I136" s="82">
        <v>-23.577000000000002</v>
      </c>
      <c r="J136" s="53">
        <v>2.6349999999999998</v>
      </c>
      <c r="K136" s="53">
        <f t="shared" si="123"/>
        <v>0.34207554928426731</v>
      </c>
      <c r="L136" s="53">
        <f t="shared" si="124"/>
        <v>28.0998827750429</v>
      </c>
      <c r="M136" s="88">
        <v>0</v>
      </c>
      <c r="N136" s="53">
        <v>1</v>
      </c>
      <c r="O136" s="33">
        <f t="shared" si="125"/>
        <v>0</v>
      </c>
      <c r="P136" s="53">
        <f t="shared" si="126"/>
        <v>0.63647990622003425</v>
      </c>
      <c r="Q136" s="53">
        <f t="shared" si="127"/>
        <v>6.079984370005713E-2</v>
      </c>
      <c r="R136" s="53">
        <v>0.57799999999999996</v>
      </c>
      <c r="S136" s="53">
        <f t="shared" si="128"/>
        <v>7.56321943986317</v>
      </c>
      <c r="T136" s="53">
        <f t="shared" si="129"/>
        <v>0</v>
      </c>
      <c r="U136" s="53">
        <f t="shared" si="130"/>
        <v>0</v>
      </c>
      <c r="V136" s="53">
        <f t="shared" si="131"/>
        <v>1</v>
      </c>
      <c r="W136" s="53">
        <f t="shared" si="132"/>
        <v>0</v>
      </c>
      <c r="X136" s="53">
        <f t="shared" si="133"/>
        <v>7.56321943986317</v>
      </c>
      <c r="Y136" s="53">
        <f t="shared" si="120"/>
        <v>6.6152841154259949</v>
      </c>
      <c r="Z136" s="53">
        <f t="shared" si="134"/>
        <v>11.204695650112821</v>
      </c>
      <c r="AA136" s="53">
        <v>1.3921627531069201</v>
      </c>
      <c r="AB136" s="53">
        <f t="shared" si="135"/>
        <v>0.20955650653987179</v>
      </c>
      <c r="AC136">
        <v>-8.9999999999999998E-4</v>
      </c>
      <c r="AD136" s="33">
        <f t="shared" si="136"/>
        <v>0</v>
      </c>
      <c r="AE136" s="53">
        <f t="shared" si="137"/>
        <v>0</v>
      </c>
      <c r="AF136" s="53">
        <f t="shared" si="138"/>
        <v>0.60585977515290779</v>
      </c>
      <c r="AG136">
        <v>10.54289</v>
      </c>
      <c r="AH136">
        <f t="shared" si="139"/>
        <v>6.3875129648618398E-2</v>
      </c>
      <c r="AI136">
        <f t="shared" si="140"/>
        <v>2.1220132099028817</v>
      </c>
      <c r="AJ136">
        <f t="shared" si="141"/>
        <v>3.0101193220913914E-2</v>
      </c>
      <c r="AK136" s="33">
        <f t="shared" si="142"/>
        <v>0</v>
      </c>
      <c r="AL136" s="53">
        <f t="shared" si="143"/>
        <v>0.54198464550428938</v>
      </c>
      <c r="AM136" s="53">
        <f t="shared" si="144"/>
        <v>1.212578977087361</v>
      </c>
      <c r="AN136" s="53">
        <f t="shared" si="145"/>
        <v>0.44696853214967275</v>
      </c>
      <c r="AO136" s="33">
        <f t="shared" si="146"/>
        <v>1</v>
      </c>
      <c r="AP136" s="63">
        <f t="shared" si="147"/>
        <v>0</v>
      </c>
      <c r="AQ136" s="33">
        <f t="shared" si="148"/>
        <v>1</v>
      </c>
      <c r="AR136" s="33">
        <f t="shared" si="149"/>
        <v>0</v>
      </c>
      <c r="AS136" s="33">
        <f t="shared" si="150"/>
        <v>1</v>
      </c>
      <c r="AT136" s="64">
        <f t="shared" si="151"/>
        <v>1</v>
      </c>
      <c r="AU136" s="53">
        <f t="shared" si="152"/>
        <v>20.144066293106277</v>
      </c>
      <c r="AV136" s="63">
        <f t="shared" si="153"/>
        <v>0</v>
      </c>
      <c r="AW136" s="33">
        <f t="shared" si="154"/>
        <v>1</v>
      </c>
      <c r="AX136" s="33">
        <f t="shared" si="155"/>
        <v>0</v>
      </c>
      <c r="AY136" s="33">
        <f t="shared" si="156"/>
        <v>1</v>
      </c>
      <c r="AZ136" s="64">
        <f t="shared" si="157"/>
        <v>1</v>
      </c>
      <c r="BA136" s="53">
        <f t="shared" si="158"/>
        <v>0.74724668602992028</v>
      </c>
      <c r="BB136" s="53" t="s">
        <v>109</v>
      </c>
      <c r="BC136" s="53">
        <v>1066.9691162109375</v>
      </c>
      <c r="BD136" s="53">
        <v>0.74724668602992028</v>
      </c>
      <c r="BE136" s="53">
        <v>0</v>
      </c>
      <c r="BF136" s="53">
        <v>0</v>
      </c>
      <c r="BG136" s="53">
        <v>0</v>
      </c>
      <c r="BH136" s="53">
        <v>0</v>
      </c>
    </row>
    <row r="137" spans="1:60" x14ac:dyDescent="0.25">
      <c r="A137" s="53" t="s">
        <v>50</v>
      </c>
      <c r="B137" s="33">
        <v>14942384580.909189</v>
      </c>
      <c r="C137" s="53">
        <f t="shared" si="121"/>
        <v>14.94238458090919</v>
      </c>
      <c r="D137" s="53">
        <f t="shared" si="122"/>
        <v>0</v>
      </c>
      <c r="E137"/>
      <c r="F137" s="58">
        <v>19542982</v>
      </c>
      <c r="G137" s="57">
        <f t="shared" si="159"/>
        <v>19.542981999999999</v>
      </c>
      <c r="H137" s="57">
        <f t="shared" si="119"/>
        <v>0.7645908173537278</v>
      </c>
      <c r="I137" s="82">
        <v>-23.913</v>
      </c>
      <c r="J137" s="53">
        <v>8.0540000000000003</v>
      </c>
      <c r="K137" s="53">
        <f t="shared" si="123"/>
        <v>0.57451974023470254</v>
      </c>
      <c r="L137" s="53">
        <f t="shared" si="124"/>
        <v>28.853113773969408</v>
      </c>
      <c r="M137" s="88">
        <v>15</v>
      </c>
      <c r="N137" s="53">
        <v>1</v>
      </c>
      <c r="O137" s="33">
        <f t="shared" si="125"/>
        <v>7.5000000000000018</v>
      </c>
      <c r="P137" s="53">
        <f t="shared" si="126"/>
        <v>0.59508249101917554</v>
      </c>
      <c r="Q137" s="53">
        <f t="shared" si="127"/>
        <v>-8.1958483013740285E-3</v>
      </c>
      <c r="R137" s="53">
        <v>0.53600000000000003</v>
      </c>
      <c r="S137" s="53">
        <f t="shared" si="128"/>
        <v>11.629686410502908</v>
      </c>
      <c r="T137" s="53">
        <f t="shared" si="129"/>
        <v>1.9618336578923952</v>
      </c>
      <c r="U137" s="53">
        <f t="shared" si="130"/>
        <v>1.9618336578923954</v>
      </c>
      <c r="V137" s="53">
        <f t="shared" si="131"/>
        <v>1.0000000000000002</v>
      </c>
      <c r="W137" s="53">
        <f t="shared" si="132"/>
        <v>0.1686918794405875</v>
      </c>
      <c r="X137" s="53">
        <f t="shared" si="133"/>
        <v>9.6678527526105125</v>
      </c>
      <c r="Y137" s="53">
        <f t="shared" si="120"/>
        <v>8.5532284485859815</v>
      </c>
      <c r="Z137" s="53">
        <f t="shared" si="134"/>
        <v>8.7442300942310585</v>
      </c>
      <c r="AA137" s="53">
        <v>0.94522679993951608</v>
      </c>
      <c r="AB137" s="53">
        <f t="shared" si="135"/>
        <v>0.14123942360878361</v>
      </c>
      <c r="AC137">
        <v>-0.14099999999999999</v>
      </c>
      <c r="AD137" s="33">
        <f t="shared" si="136"/>
        <v>0</v>
      </c>
      <c r="AE137" s="53">
        <f t="shared" si="137"/>
        <v>0</v>
      </c>
      <c r="AF137" s="53">
        <f t="shared" si="138"/>
        <v>0.54010456378982841</v>
      </c>
      <c r="AG137">
        <v>25.89226</v>
      </c>
      <c r="AH137">
        <f t="shared" si="139"/>
        <v>0.13984527792832824</v>
      </c>
      <c r="AI137">
        <f t="shared" si="140"/>
        <v>3.1019104089444181</v>
      </c>
      <c r="AJ137">
        <f t="shared" si="141"/>
        <v>4.5083596716746464E-2</v>
      </c>
      <c r="AK137" s="33">
        <f t="shared" si="142"/>
        <v>0</v>
      </c>
      <c r="AL137" s="53">
        <f t="shared" si="143"/>
        <v>0.40025928586150017</v>
      </c>
      <c r="AM137" s="53">
        <f t="shared" si="144"/>
        <v>1.7725202336825245</v>
      </c>
      <c r="AN137" s="53">
        <f t="shared" si="145"/>
        <v>0.22581366252160395</v>
      </c>
      <c r="AO137" s="33">
        <f t="shared" si="146"/>
        <v>1</v>
      </c>
      <c r="AP137" s="63">
        <f t="shared" si="147"/>
        <v>0</v>
      </c>
      <c r="AQ137" s="33">
        <f t="shared" si="148"/>
        <v>1</v>
      </c>
      <c r="AR137" s="33">
        <f t="shared" si="149"/>
        <v>0</v>
      </c>
      <c r="AS137" s="33">
        <f t="shared" si="150"/>
        <v>1</v>
      </c>
      <c r="AT137" s="64">
        <f t="shared" si="151"/>
        <v>1</v>
      </c>
      <c r="AU137" s="53">
        <f t="shared" si="152"/>
        <v>20.760503344663139</v>
      </c>
      <c r="AV137" s="63">
        <f t="shared" si="153"/>
        <v>0</v>
      </c>
      <c r="AW137" s="33">
        <f t="shared" si="154"/>
        <v>1</v>
      </c>
      <c r="AX137" s="33">
        <f t="shared" si="155"/>
        <v>0</v>
      </c>
      <c r="AY137" s="33">
        <f t="shared" si="156"/>
        <v>1</v>
      </c>
      <c r="AZ137" s="64">
        <f t="shared" si="157"/>
        <v>1</v>
      </c>
      <c r="BA137" s="53">
        <f t="shared" si="158"/>
        <v>0.7197505924031653</v>
      </c>
      <c r="BB137" s="53" t="s">
        <v>50</v>
      </c>
      <c r="BD137" s="53">
        <v>0.7197505924031653</v>
      </c>
      <c r="BE137" s="53">
        <v>0</v>
      </c>
      <c r="BF137" s="53">
        <v>0</v>
      </c>
      <c r="BG137" s="53">
        <v>0</v>
      </c>
      <c r="BH137" s="53">
        <v>0</v>
      </c>
    </row>
    <row r="138" spans="1:60" x14ac:dyDescent="0.25">
      <c r="A138" s="53" t="s">
        <v>302</v>
      </c>
      <c r="B138" s="33">
        <v>14836377395.875017</v>
      </c>
      <c r="C138" s="53">
        <f t="shared" ref="C138:C169" si="160">B138/1000000000</f>
        <v>14.836377395875017</v>
      </c>
      <c r="D138" s="53">
        <f t="shared" ref="D138:D169" si="161">C138*(E138/100)</f>
        <v>10.621386151566426</v>
      </c>
      <c r="E138">
        <v>71.590158892288002</v>
      </c>
      <c r="F138" s="58">
        <v>2924668</v>
      </c>
      <c r="G138" s="57">
        <f t="shared" si="159"/>
        <v>2.924668</v>
      </c>
      <c r="H138" s="57">
        <f t="shared" si="119"/>
        <v>5.0728415655640289</v>
      </c>
      <c r="I138" s="82">
        <v>-10.5</v>
      </c>
      <c r="J138" s="53">
        <v>8.4600000000000009</v>
      </c>
      <c r="K138" s="53">
        <f t="shared" ref="K138:K169" si="162">S138*((I138+L138)/100)</f>
        <v>0.21662694715413583</v>
      </c>
      <c r="L138" s="53">
        <f t="shared" ref="L138:L169" si="163">IF(H138&gt;$H$4,0,($H$4-H138)*$B$5)</f>
        <v>22.390737651653957</v>
      </c>
      <c r="M138" s="88">
        <v>0</v>
      </c>
      <c r="N138" s="53">
        <v>1</v>
      </c>
      <c r="O138" s="33">
        <f t="shared" ref="O138:O169" si="164">M138*N138*$B$1*V138</f>
        <v>0</v>
      </c>
      <c r="P138" s="53">
        <f t="shared" ref="P138:P169" si="165">0.6*(1+Q138)</f>
        <v>0.62291259012132305</v>
      </c>
      <c r="Q138" s="53">
        <f t="shared" ref="Q138:Q169" si="166">((R138/0.6)-1)+(0.1-0.002*H138)</f>
        <v>3.8187650202205201E-2</v>
      </c>
      <c r="R138" s="53">
        <v>0.56899999999999995</v>
      </c>
      <c r="S138" s="53">
        <f t="shared" ref="S138:S169" si="167">G138*P138</f>
        <v>1.8218125191249497</v>
      </c>
      <c r="T138" s="53">
        <f t="shared" ref="T138:T169" si="168">M138*($B$2/H138)</f>
        <v>0</v>
      </c>
      <c r="U138" s="53">
        <f t="shared" ref="U138:U169" si="169">W138*S138</f>
        <v>0</v>
      </c>
      <c r="V138" s="53">
        <f t="shared" ref="V138:V169" si="170">IF(T138=0,1,U138/T138)</f>
        <v>1</v>
      </c>
      <c r="W138" s="53">
        <f t="shared" ref="W138:W169" si="171">IF(T138/S138&lt;$B$3,T138/S138,$B$3)</f>
        <v>0</v>
      </c>
      <c r="X138" s="53">
        <f t="shared" ref="X138:X169" si="172">IF((S138-U138)&gt;0,S138-U138,0)</f>
        <v>1.8218125191249497</v>
      </c>
      <c r="Y138" s="53">
        <f t="shared" si="120"/>
        <v>0.62179608006957443</v>
      </c>
      <c r="Z138" s="53">
        <f t="shared" ref="Z138:Z169" si="173">Y138*H138*$H$6</f>
        <v>4.2175642363175694</v>
      </c>
      <c r="AA138" s="53">
        <v>0.38728249927285102</v>
      </c>
      <c r="AB138" s="53">
        <f t="shared" ref="AB138:AB169" si="174">(AA138/100)*C138</f>
        <v>5.7458693180297095E-2</v>
      </c>
      <c r="AC138">
        <v>2.5000000000000001E-2</v>
      </c>
      <c r="AD138" s="33">
        <f t="shared" ref="AD138:AD169" si="175">ROUND((AB138/$L$4)*($BD$10/BD138),0)</f>
        <v>0</v>
      </c>
      <c r="AE138" s="53">
        <f t="shared" ref="AE138:AE169" si="176">AD138*$H$3</f>
        <v>0</v>
      </c>
      <c r="AF138" s="53">
        <f t="shared" ref="AF138:AF169" si="177">IF(((S138-U138-Y138-K138)-AE138)&gt;0,((S138-U138-Y138-K138)-AE138),0)</f>
        <v>0.98338949190123959</v>
      </c>
      <c r="AG138">
        <v>35.24362</v>
      </c>
      <c r="AH138">
        <f t="shared" ref="AH138:AH169" si="178">AF138*(AG138/100)</f>
        <v>0.34658205564560363</v>
      </c>
      <c r="AI138">
        <f t="shared" ref="AI138:AI169" si="179">(1+$B$7/H138)*$H$2</f>
        <v>1.0025722507933004</v>
      </c>
      <c r="AJ138">
        <f t="shared" ref="AJ138:AJ169" si="180">IF(AH138&lt;AI138,AH138/AI138,1)</f>
        <v>0.34569284694580898</v>
      </c>
      <c r="AK138" s="33">
        <f t="shared" ref="AK138:AK169" si="181">IF(H138&gt;20,CEILING(AH138/AI138,1),FLOOR(AH138/AI138,1))</f>
        <v>0</v>
      </c>
      <c r="AL138" s="53">
        <f t="shared" ref="AL138:AL169" si="182">AF138-AH138</f>
        <v>0.63680743625563596</v>
      </c>
      <c r="AM138" s="53">
        <f t="shared" ref="AM138:AM169" si="183">(1+1/(H138/$B$6))*$H$1</f>
        <v>0.57289842902474308</v>
      </c>
      <c r="AN138" s="53">
        <f t="shared" ref="AN138:AN169" si="184">IF(AL138&lt;AM138,AL138/AM138,1)</f>
        <v>1</v>
      </c>
      <c r="AO138" s="33">
        <f t="shared" ref="AO138:AO169" si="185">IF(H138&lt;20,CEILING(AL138/AM138,1),ROUND(AL138/AM138,0))</f>
        <v>2</v>
      </c>
      <c r="AP138" s="63">
        <f t="shared" ref="AP138:AP169" si="186">AD138</f>
        <v>0</v>
      </c>
      <c r="AQ138" s="33">
        <f t="shared" ref="AQ138:AQ169" si="187">AO138</f>
        <v>2</v>
      </c>
      <c r="AR138" s="33">
        <f t="shared" ref="AR138:AR169" si="188">AK138</f>
        <v>0</v>
      </c>
      <c r="AS138" s="33">
        <f t="shared" ref="AS138:AS169" si="189">AQ138+AR138</f>
        <v>2</v>
      </c>
      <c r="AT138" s="64">
        <f t="shared" ref="AT138:AT169" si="190">AP138+AQ138+AR138</f>
        <v>2</v>
      </c>
      <c r="AU138" s="53">
        <f t="shared" ref="AU138:AU169" si="191">O138+Z138+AP138*$L$4*$B$4+AQ138*$L$2*AN138+AR138*$L$3*AJ138</f>
        <v>44.217564236317571</v>
      </c>
      <c r="AV138" s="63">
        <f t="shared" ref="AV138:AV169" si="192">AP138-BE138</f>
        <v>0</v>
      </c>
      <c r="AW138" s="33">
        <f t="shared" ref="AW138:AW169" si="193">AQ138-BF138</f>
        <v>2</v>
      </c>
      <c r="AX138" s="33">
        <f t="shared" ref="AX138:AX169" si="194">AR138-BG138</f>
        <v>0</v>
      </c>
      <c r="AY138" s="33">
        <f t="shared" ref="AY138:AY169" si="195">AS138-(BF138+BG138)</f>
        <v>2</v>
      </c>
      <c r="AZ138" s="64">
        <f t="shared" ref="AZ138:AZ169" si="196">AT138-BH138</f>
        <v>2</v>
      </c>
      <c r="BA138" s="53">
        <f t="shared" ref="BA138:BA169" si="197">C138/AU138</f>
        <v>0.33553131322618929</v>
      </c>
      <c r="BB138" s="53" t="s">
        <v>302</v>
      </c>
      <c r="BC138" s="53">
        <v>2791.839111328125</v>
      </c>
      <c r="BD138" s="53">
        <v>0.33553131322618929</v>
      </c>
      <c r="BE138" s="53">
        <v>0</v>
      </c>
      <c r="BF138" s="53">
        <v>0</v>
      </c>
      <c r="BG138" s="53">
        <v>0</v>
      </c>
      <c r="BH138" s="53">
        <v>0</v>
      </c>
    </row>
    <row r="139" spans="1:60" x14ac:dyDescent="0.25">
      <c r="A139" s="83" t="s">
        <v>296</v>
      </c>
      <c r="B139" s="33">
        <v>14112618620.853369</v>
      </c>
      <c r="C139" s="53">
        <f t="shared" si="160"/>
        <v>14.112618620853368</v>
      </c>
      <c r="D139" s="53">
        <f t="shared" si="161"/>
        <v>0</v>
      </c>
      <c r="F139" s="58">
        <v>1186873</v>
      </c>
      <c r="G139" s="57">
        <f t="shared" ref="G139:G170" si="198">F139/1000000</f>
        <v>1.1868730000000001</v>
      </c>
      <c r="H139" s="57">
        <f t="shared" ref="H139:H202" si="199">C139/G139</f>
        <v>11.890588648367068</v>
      </c>
      <c r="I139" s="82">
        <f>-L139</f>
        <v>-12.164117027449398</v>
      </c>
      <c r="J139" s="53">
        <v>9.1419999999999995</v>
      </c>
      <c r="K139" s="53">
        <f t="shared" si="162"/>
        <v>0</v>
      </c>
      <c r="L139" s="53">
        <f t="shared" si="163"/>
        <v>12.164117027449398</v>
      </c>
      <c r="M139" s="88">
        <v>0</v>
      </c>
      <c r="N139" s="53">
        <v>1</v>
      </c>
      <c r="O139" s="33">
        <f t="shared" si="164"/>
        <v>0</v>
      </c>
      <c r="P139" s="53">
        <f t="shared" si="165"/>
        <v>0.62373129362195956</v>
      </c>
      <c r="Q139" s="53">
        <f t="shared" si="166"/>
        <v>3.9552156036599131E-2</v>
      </c>
      <c r="R139" s="53">
        <v>0.57799999999999996</v>
      </c>
      <c r="S139" s="53">
        <f t="shared" si="167"/>
        <v>0.74028983165497608</v>
      </c>
      <c r="T139" s="53">
        <f t="shared" si="168"/>
        <v>0</v>
      </c>
      <c r="U139" s="53">
        <f t="shared" si="169"/>
        <v>0</v>
      </c>
      <c r="V139" s="53">
        <f t="shared" si="170"/>
        <v>1</v>
      </c>
      <c r="W139" s="53">
        <f t="shared" si="171"/>
        <v>0</v>
      </c>
      <c r="X139" s="53">
        <f t="shared" si="172"/>
        <v>0.74028983165497608</v>
      </c>
      <c r="Y139" s="53">
        <f t="shared" si="120"/>
        <v>0.11512635433746865</v>
      </c>
      <c r="Z139" s="53">
        <f t="shared" si="173"/>
        <v>1.8303769358143127</v>
      </c>
      <c r="AA139" s="53">
        <v>0.20071881608957598</v>
      </c>
      <c r="AB139" s="53">
        <f t="shared" si="174"/>
        <v>2.8326681015013927E-2</v>
      </c>
      <c r="AC139">
        <v>-3.8E-3</v>
      </c>
      <c r="AD139" s="33">
        <f t="shared" si="175"/>
        <v>0</v>
      </c>
      <c r="AE139" s="53">
        <f t="shared" si="176"/>
        <v>0</v>
      </c>
      <c r="AF139" s="53">
        <f t="shared" si="177"/>
        <v>0.62516347731750743</v>
      </c>
      <c r="AG139">
        <v>49.318930000000002</v>
      </c>
      <c r="AH139">
        <f t="shared" si="178"/>
        <v>0.30832393776378736</v>
      </c>
      <c r="AI139">
        <f t="shared" si="179"/>
        <v>0.78894923757702717</v>
      </c>
      <c r="AJ139">
        <f t="shared" si="180"/>
        <v>0.39080326474576876</v>
      </c>
      <c r="AK139" s="33">
        <f t="shared" si="181"/>
        <v>0</v>
      </c>
      <c r="AL139" s="53">
        <f t="shared" si="182"/>
        <v>0.31683953955372007</v>
      </c>
      <c r="AM139" s="53">
        <f t="shared" si="183"/>
        <v>0.45082813575830122</v>
      </c>
      <c r="AN139" s="53">
        <f t="shared" si="184"/>
        <v>0.70279451175066998</v>
      </c>
      <c r="AO139" s="33">
        <f t="shared" si="185"/>
        <v>1</v>
      </c>
      <c r="AP139" s="63">
        <f t="shared" si="186"/>
        <v>0</v>
      </c>
      <c r="AQ139" s="33">
        <f t="shared" si="187"/>
        <v>1</v>
      </c>
      <c r="AR139" s="33">
        <f t="shared" si="188"/>
        <v>0</v>
      </c>
      <c r="AS139" s="33">
        <f t="shared" si="189"/>
        <v>1</v>
      </c>
      <c r="AT139" s="64">
        <f t="shared" si="190"/>
        <v>1</v>
      </c>
      <c r="AU139" s="53">
        <f t="shared" si="191"/>
        <v>15.886267170827713</v>
      </c>
      <c r="AV139" s="63">
        <f t="shared" si="192"/>
        <v>0</v>
      </c>
      <c r="AW139" s="33">
        <f t="shared" si="193"/>
        <v>1</v>
      </c>
      <c r="AX139" s="33">
        <f t="shared" si="194"/>
        <v>0</v>
      </c>
      <c r="AY139" s="33">
        <f t="shared" si="195"/>
        <v>1</v>
      </c>
      <c r="AZ139" s="64">
        <f t="shared" si="196"/>
        <v>1</v>
      </c>
      <c r="BA139" s="53">
        <f t="shared" si="197"/>
        <v>0.88835334752324113</v>
      </c>
      <c r="BB139" s="53" t="s">
        <v>296</v>
      </c>
      <c r="BC139" s="53">
        <v>14257.626953125</v>
      </c>
      <c r="BD139" s="53">
        <v>0.88835334752324113</v>
      </c>
      <c r="BE139" s="53">
        <v>0</v>
      </c>
      <c r="BF139" s="53">
        <v>0</v>
      </c>
      <c r="BG139" s="53">
        <v>0</v>
      </c>
      <c r="BH139" s="53">
        <v>0</v>
      </c>
    </row>
    <row r="140" spans="1:60" x14ac:dyDescent="0.25">
      <c r="A140" s="83" t="s">
        <v>208</v>
      </c>
      <c r="B140" s="33">
        <v>14050333017.245516</v>
      </c>
      <c r="C140" s="53">
        <f t="shared" si="160"/>
        <v>14.050333017245515</v>
      </c>
      <c r="D140" s="53">
        <f t="shared" si="161"/>
        <v>12.854905912780696</v>
      </c>
      <c r="E140">
        <v>91.491823695584003</v>
      </c>
      <c r="F140" s="58">
        <v>8336967</v>
      </c>
      <c r="G140" s="57">
        <f t="shared" si="198"/>
        <v>8.3369669999999996</v>
      </c>
      <c r="H140" s="57">
        <f t="shared" si="199"/>
        <v>1.6853051016329459</v>
      </c>
      <c r="I140" s="82">
        <v>-23</v>
      </c>
      <c r="J140" s="53">
        <v>4.59</v>
      </c>
      <c r="K140" s="53">
        <f t="shared" si="162"/>
        <v>0.20691380675991008</v>
      </c>
      <c r="L140" s="53">
        <f t="shared" si="163"/>
        <v>27.472042347550584</v>
      </c>
      <c r="M140" s="88">
        <v>50.4</v>
      </c>
      <c r="N140" s="53">
        <v>1</v>
      </c>
      <c r="O140" s="33">
        <f t="shared" si="164"/>
        <v>25.2</v>
      </c>
      <c r="P140" s="53">
        <f t="shared" si="165"/>
        <v>0.55497763387804044</v>
      </c>
      <c r="Q140" s="53">
        <f t="shared" si="166"/>
        <v>-7.5037276869932515E-2</v>
      </c>
      <c r="R140" s="53">
        <v>0.497</v>
      </c>
      <c r="S140" s="53">
        <f t="shared" si="167"/>
        <v>4.6268302193793049</v>
      </c>
      <c r="T140" s="53">
        <f t="shared" si="168"/>
        <v>2.9905564251342875</v>
      </c>
      <c r="U140" s="53">
        <f t="shared" si="169"/>
        <v>2.9905564251342875</v>
      </c>
      <c r="V140" s="53">
        <f t="shared" si="170"/>
        <v>1</v>
      </c>
      <c r="W140" s="53">
        <f t="shared" si="171"/>
        <v>0.64635101858902322</v>
      </c>
      <c r="X140" s="53">
        <f t="shared" si="172"/>
        <v>1.6362737942450174</v>
      </c>
      <c r="Y140" s="53">
        <f t="shared" ref="Y140:Y203" si="200">IF(H140&lt;1.3,0.9-H140*0.02,(1.076*0.9)/MAX(H140,1.076)*(2-1.076/MAX(H140,1.076)))*X140</f>
        <v>1.2801551428107096</v>
      </c>
      <c r="Z140" s="53">
        <f t="shared" si="173"/>
        <v>2.8847193526659001</v>
      </c>
      <c r="AA140" s="53">
        <v>1.53463751403247</v>
      </c>
      <c r="AB140" s="53">
        <f t="shared" si="174"/>
        <v>0.21562168132913989</v>
      </c>
      <c r="AC140">
        <v>-2.3E-3</v>
      </c>
      <c r="AD140" s="33">
        <f t="shared" si="175"/>
        <v>0</v>
      </c>
      <c r="AE140" s="53">
        <f t="shared" si="176"/>
        <v>0</v>
      </c>
      <c r="AF140" s="53">
        <f t="shared" si="177"/>
        <v>0.14920484467439768</v>
      </c>
      <c r="AG140">
        <v>23.19838</v>
      </c>
      <c r="AH140">
        <f t="shared" si="178"/>
        <v>3.4613106845976536E-2</v>
      </c>
      <c r="AI140">
        <f t="shared" si="179"/>
        <v>1.7514586594253578</v>
      </c>
      <c r="AJ140">
        <f t="shared" si="180"/>
        <v>1.9762445810358364E-2</v>
      </c>
      <c r="AK140" s="33">
        <f t="shared" si="181"/>
        <v>0</v>
      </c>
      <c r="AL140" s="53">
        <f t="shared" si="182"/>
        <v>0.11459173782842114</v>
      </c>
      <c r="AM140" s="53">
        <f t="shared" si="183"/>
        <v>1.0008335196716329</v>
      </c>
      <c r="AN140" s="53">
        <f t="shared" si="184"/>
        <v>0.11449630290761839</v>
      </c>
      <c r="AO140" s="33">
        <f t="shared" si="185"/>
        <v>1</v>
      </c>
      <c r="AP140" s="63">
        <f t="shared" si="186"/>
        <v>0</v>
      </c>
      <c r="AQ140" s="33">
        <f t="shared" si="187"/>
        <v>1</v>
      </c>
      <c r="AR140" s="33">
        <f t="shared" si="188"/>
        <v>0</v>
      </c>
      <c r="AS140" s="33">
        <f t="shared" si="189"/>
        <v>1</v>
      </c>
      <c r="AT140" s="64">
        <f t="shared" si="190"/>
        <v>1</v>
      </c>
      <c r="AU140" s="53">
        <f t="shared" si="191"/>
        <v>30.374645410818268</v>
      </c>
      <c r="AV140" s="63">
        <f t="shared" si="192"/>
        <v>0</v>
      </c>
      <c r="AW140" s="33">
        <f t="shared" si="193"/>
        <v>1</v>
      </c>
      <c r="AX140" s="33">
        <f t="shared" si="194"/>
        <v>0</v>
      </c>
      <c r="AY140" s="33">
        <f t="shared" si="195"/>
        <v>1</v>
      </c>
      <c r="AZ140" s="64">
        <f t="shared" si="196"/>
        <v>1</v>
      </c>
      <c r="BA140" s="53">
        <f t="shared" si="197"/>
        <v>0.46256780374599316</v>
      </c>
      <c r="BB140" s="53" t="s">
        <v>208</v>
      </c>
      <c r="BC140" s="53">
        <v>1872.35986328125</v>
      </c>
      <c r="BD140" s="53">
        <v>0.4892480081446316</v>
      </c>
      <c r="BE140" s="53">
        <v>0</v>
      </c>
      <c r="BF140" s="53">
        <v>0</v>
      </c>
      <c r="BG140" s="53">
        <v>0</v>
      </c>
      <c r="BH140" s="53">
        <v>0</v>
      </c>
    </row>
    <row r="141" spans="1:60" x14ac:dyDescent="0.25">
      <c r="A141" s="83" t="s">
        <v>138</v>
      </c>
      <c r="B141" s="33">
        <v>13887534949.510332</v>
      </c>
      <c r="C141" s="53">
        <f t="shared" si="160"/>
        <v>13.887534949510332</v>
      </c>
      <c r="D141" s="53">
        <f t="shared" si="161"/>
        <v>20.139673822650725</v>
      </c>
      <c r="E141">
        <v>145.01978857925999</v>
      </c>
      <c r="F141" s="58">
        <v>3134030</v>
      </c>
      <c r="G141" s="57">
        <f t="shared" si="198"/>
        <v>3.1340300000000001</v>
      </c>
      <c r="H141" s="57">
        <f t="shared" si="199"/>
        <v>4.4312067687642847</v>
      </c>
      <c r="I141" s="82">
        <v>-18.5</v>
      </c>
      <c r="J141" s="53">
        <v>19.981000000000002</v>
      </c>
      <c r="K141" s="53">
        <f t="shared" si="162"/>
        <v>8.9843067628000206E-2</v>
      </c>
      <c r="L141" s="53">
        <f t="shared" si="163"/>
        <v>23.353189846853574</v>
      </c>
      <c r="M141" s="88">
        <v>8.82</v>
      </c>
      <c r="N141" s="53">
        <v>1</v>
      </c>
      <c r="O141" s="33">
        <f t="shared" si="164"/>
        <v>4.41</v>
      </c>
      <c r="P141" s="53">
        <f t="shared" si="165"/>
        <v>0.59068255187748286</v>
      </c>
      <c r="Q141" s="53">
        <f t="shared" si="166"/>
        <v>-1.5529080204195134E-2</v>
      </c>
      <c r="R141" s="53">
        <v>0.53600000000000003</v>
      </c>
      <c r="S141" s="53">
        <f t="shared" si="167"/>
        <v>1.8512168380605876</v>
      </c>
      <c r="T141" s="53">
        <f t="shared" si="168"/>
        <v>0.19904284454005752</v>
      </c>
      <c r="U141" s="53">
        <f t="shared" si="169"/>
        <v>0.19904284454005752</v>
      </c>
      <c r="V141" s="53">
        <f t="shared" si="170"/>
        <v>1</v>
      </c>
      <c r="W141" s="53">
        <f t="shared" si="171"/>
        <v>0.10752000546223595</v>
      </c>
      <c r="X141" s="53">
        <f t="shared" si="172"/>
        <v>1.65217399352053</v>
      </c>
      <c r="Y141" s="53">
        <f t="shared" si="200"/>
        <v>0.63445963479881973</v>
      </c>
      <c r="Z141" s="53">
        <f t="shared" si="173"/>
        <v>3.7591394767919568</v>
      </c>
      <c r="AA141" s="53">
        <v>4.3121304542549996</v>
      </c>
      <c r="AB141" s="53">
        <f t="shared" si="174"/>
        <v>0.59884862390314175</v>
      </c>
      <c r="AC141">
        <v>-4.5999999999999999E-3</v>
      </c>
      <c r="AD141" s="33">
        <f t="shared" si="175"/>
        <v>1</v>
      </c>
      <c r="AE141" s="53">
        <f t="shared" si="176"/>
        <v>2.5000000000000001E-2</v>
      </c>
      <c r="AF141" s="53">
        <f t="shared" si="177"/>
        <v>0.90287129109371012</v>
      </c>
      <c r="AG141">
        <v>34.200969999999998</v>
      </c>
      <c r="AH141">
        <f t="shared" si="178"/>
        <v>0.30879073940557245</v>
      </c>
      <c r="AI141">
        <f t="shared" si="179"/>
        <v>1.0565203811572661</v>
      </c>
      <c r="AJ141">
        <f t="shared" si="180"/>
        <v>0.29227144588288645</v>
      </c>
      <c r="AK141" s="33">
        <f t="shared" si="181"/>
        <v>0</v>
      </c>
      <c r="AL141" s="53">
        <f t="shared" si="182"/>
        <v>0.59408055168813767</v>
      </c>
      <c r="AM141" s="53">
        <f t="shared" si="183"/>
        <v>0.60372593208986625</v>
      </c>
      <c r="AN141" s="53">
        <f t="shared" si="184"/>
        <v>0.98402357777089355</v>
      </c>
      <c r="AO141" s="33">
        <f t="shared" si="185"/>
        <v>1</v>
      </c>
      <c r="AP141" s="63">
        <f t="shared" si="186"/>
        <v>1</v>
      </c>
      <c r="AQ141" s="33">
        <f t="shared" si="187"/>
        <v>1</v>
      </c>
      <c r="AR141" s="33">
        <f t="shared" si="188"/>
        <v>0</v>
      </c>
      <c r="AS141" s="33">
        <f t="shared" si="189"/>
        <v>1</v>
      </c>
      <c r="AT141" s="64">
        <f t="shared" si="190"/>
        <v>2</v>
      </c>
      <c r="AU141" s="53">
        <f t="shared" si="191"/>
        <v>28.849611032209829</v>
      </c>
      <c r="AV141" s="63">
        <f t="shared" si="192"/>
        <v>1</v>
      </c>
      <c r="AW141" s="33">
        <f t="shared" si="193"/>
        <v>0</v>
      </c>
      <c r="AX141" s="33">
        <f t="shared" si="194"/>
        <v>0</v>
      </c>
      <c r="AY141" s="33">
        <f t="shared" si="195"/>
        <v>0</v>
      </c>
      <c r="AZ141" s="64">
        <f t="shared" si="196"/>
        <v>1</v>
      </c>
      <c r="BA141" s="53">
        <f t="shared" si="197"/>
        <v>0.4813768523258517</v>
      </c>
      <c r="BB141" s="53" t="s">
        <v>138</v>
      </c>
      <c r="BC141" s="53">
        <v>7723.6396484375</v>
      </c>
      <c r="BD141" s="53">
        <v>0.28721387895427586</v>
      </c>
      <c r="BE141" s="53">
        <v>0</v>
      </c>
      <c r="BF141" s="53">
        <v>1</v>
      </c>
      <c r="BG141" s="53">
        <v>0</v>
      </c>
      <c r="BH141" s="53">
        <v>1</v>
      </c>
    </row>
    <row r="142" spans="1:60" x14ac:dyDescent="0.25">
      <c r="A142" s="53" t="s">
        <v>67</v>
      </c>
      <c r="B142" s="33">
        <v>12426495760.787071</v>
      </c>
      <c r="C142" s="53">
        <f t="shared" si="160"/>
        <v>12.426495760787072</v>
      </c>
      <c r="D142" s="53">
        <f t="shared" si="161"/>
        <v>4.9205339404656421</v>
      </c>
      <c r="E142">
        <v>39.597115994622001</v>
      </c>
      <c r="F142" s="58">
        <v>3168523</v>
      </c>
      <c r="G142" s="57">
        <f t="shared" si="198"/>
        <v>3.168523</v>
      </c>
      <c r="H142" s="57">
        <f t="shared" si="199"/>
        <v>3.9218575218759884</v>
      </c>
      <c r="I142" s="82">
        <f>-L142</f>
        <v>-24.117213717186019</v>
      </c>
      <c r="J142" s="53">
        <v>11.055</v>
      </c>
      <c r="K142" s="53">
        <f t="shared" si="162"/>
        <v>0</v>
      </c>
      <c r="L142" s="53">
        <f t="shared" si="163"/>
        <v>24.117213717186019</v>
      </c>
      <c r="M142" s="88">
        <v>7</v>
      </c>
      <c r="N142" s="53">
        <v>1</v>
      </c>
      <c r="O142" s="33">
        <f t="shared" si="164"/>
        <v>3.5</v>
      </c>
      <c r="P142" s="53">
        <f t="shared" si="165"/>
        <v>0.60329377097374881</v>
      </c>
      <c r="Q142" s="53">
        <f t="shared" si="166"/>
        <v>5.4896182895814716E-3</v>
      </c>
      <c r="R142" s="53">
        <v>0.54800000000000004</v>
      </c>
      <c r="S142" s="53">
        <f t="shared" si="167"/>
        <v>1.9115501890870554</v>
      </c>
      <c r="T142" s="53">
        <f t="shared" si="168"/>
        <v>0.17848685121665531</v>
      </c>
      <c r="U142" s="53">
        <f t="shared" si="169"/>
        <v>0.17848685121665531</v>
      </c>
      <c r="V142" s="53">
        <f t="shared" si="170"/>
        <v>1</v>
      </c>
      <c r="W142" s="53">
        <f t="shared" si="171"/>
        <v>9.3372830195946638E-2</v>
      </c>
      <c r="X142" s="53">
        <f t="shared" si="172"/>
        <v>1.7330633378704001</v>
      </c>
      <c r="Y142" s="53">
        <f t="shared" si="200"/>
        <v>0.73846115654278599</v>
      </c>
      <c r="Z142" s="53">
        <f t="shared" si="173"/>
        <v>3.8724150161856157</v>
      </c>
      <c r="AA142" s="53">
        <v>3.5600248725369701</v>
      </c>
      <c r="AB142" s="53">
        <f t="shared" si="174"/>
        <v>0.44238633986877196</v>
      </c>
      <c r="AC142">
        <v>-3.0200000000000001E-2</v>
      </c>
      <c r="AD142" s="33">
        <f t="shared" si="175"/>
        <v>1</v>
      </c>
      <c r="AE142" s="53">
        <f t="shared" si="176"/>
        <v>2.5000000000000001E-2</v>
      </c>
      <c r="AF142" s="53">
        <f t="shared" si="177"/>
        <v>0.96960218132761411</v>
      </c>
      <c r="AG142">
        <v>35.911960000000001</v>
      </c>
      <c r="AH142">
        <f t="shared" si="178"/>
        <v>0.34820314751750026</v>
      </c>
      <c r="AI142">
        <f t="shared" si="179"/>
        <v>1.1119144982849694</v>
      </c>
      <c r="AJ142">
        <f t="shared" si="180"/>
        <v>0.3131564055101117</v>
      </c>
      <c r="AK142" s="33">
        <f t="shared" si="181"/>
        <v>0</v>
      </c>
      <c r="AL142" s="53">
        <f t="shared" si="182"/>
        <v>0.62139903381011385</v>
      </c>
      <c r="AM142" s="53">
        <f t="shared" si="183"/>
        <v>0.63537971330569676</v>
      </c>
      <c r="AN142" s="53">
        <f t="shared" si="184"/>
        <v>0.97799633950721299</v>
      </c>
      <c r="AO142" s="33">
        <f t="shared" si="185"/>
        <v>1</v>
      </c>
      <c r="AP142" s="63">
        <f t="shared" si="186"/>
        <v>1</v>
      </c>
      <c r="AQ142" s="33">
        <f t="shared" si="187"/>
        <v>1</v>
      </c>
      <c r="AR142" s="33">
        <f t="shared" si="188"/>
        <v>0</v>
      </c>
      <c r="AS142" s="33">
        <f t="shared" si="189"/>
        <v>1</v>
      </c>
      <c r="AT142" s="64">
        <f t="shared" si="190"/>
        <v>2</v>
      </c>
      <c r="AU142" s="53">
        <f t="shared" si="191"/>
        <v>27.932341806329877</v>
      </c>
      <c r="AV142" s="63">
        <f t="shared" si="192"/>
        <v>1</v>
      </c>
      <c r="AW142" s="33">
        <f t="shared" si="193"/>
        <v>1</v>
      </c>
      <c r="AX142" s="33">
        <f t="shared" si="194"/>
        <v>0</v>
      </c>
      <c r="AY142" s="33">
        <f t="shared" si="195"/>
        <v>1</v>
      </c>
      <c r="AZ142" s="64">
        <f t="shared" si="196"/>
        <v>2</v>
      </c>
      <c r="BA142" s="53">
        <f t="shared" si="197"/>
        <v>0.44487840822465685</v>
      </c>
      <c r="BB142" s="53" t="s">
        <v>67</v>
      </c>
      <c r="BC142" s="53">
        <v>3144.197265625</v>
      </c>
      <c r="BD142" s="53">
        <v>0.26231501511040428</v>
      </c>
      <c r="BE142" s="53">
        <v>0</v>
      </c>
      <c r="BF142" s="53">
        <v>0</v>
      </c>
      <c r="BG142" s="53">
        <v>0</v>
      </c>
      <c r="BH142" s="53">
        <v>0</v>
      </c>
    </row>
    <row r="143" spans="1:60" x14ac:dyDescent="0.25">
      <c r="A143" s="53" t="s">
        <v>76</v>
      </c>
      <c r="B143" s="33">
        <v>12076240811.145023</v>
      </c>
      <c r="C143" s="53">
        <f t="shared" si="160"/>
        <v>12.076240811145023</v>
      </c>
      <c r="D143" s="53">
        <f t="shared" si="161"/>
        <v>2.2594682447468357</v>
      </c>
      <c r="E143">
        <v>18.710029719361</v>
      </c>
      <c r="F143" s="58">
        <v>325014</v>
      </c>
      <c r="G143" s="57">
        <f t="shared" si="198"/>
        <v>0.32501400000000003</v>
      </c>
      <c r="H143" s="57">
        <f t="shared" si="199"/>
        <v>37.156063465404635</v>
      </c>
      <c r="I143" s="82">
        <f>-L143</f>
        <v>0</v>
      </c>
      <c r="J143" s="53">
        <v>7.1959999999999997</v>
      </c>
      <c r="K143" s="53">
        <f t="shared" si="162"/>
        <v>0</v>
      </c>
      <c r="L143" s="53">
        <f t="shared" si="163"/>
        <v>0</v>
      </c>
      <c r="M143" s="88">
        <v>0</v>
      </c>
      <c r="N143" s="53">
        <v>1</v>
      </c>
      <c r="O143" s="33">
        <f t="shared" si="164"/>
        <v>0</v>
      </c>
      <c r="P143" s="53">
        <f t="shared" si="165"/>
        <v>0.59041272384151433</v>
      </c>
      <c r="Q143" s="53">
        <f t="shared" si="166"/>
        <v>-1.5978793597476004E-2</v>
      </c>
      <c r="R143" s="53">
        <v>0.57499999999999996</v>
      </c>
      <c r="S143" s="53">
        <f t="shared" si="167"/>
        <v>0.19189240102662594</v>
      </c>
      <c r="T143" s="53">
        <f t="shared" si="168"/>
        <v>0</v>
      </c>
      <c r="U143" s="53">
        <f t="shared" si="169"/>
        <v>0</v>
      </c>
      <c r="V143" s="53">
        <f t="shared" si="170"/>
        <v>1</v>
      </c>
      <c r="W143" s="53">
        <f t="shared" si="171"/>
        <v>0</v>
      </c>
      <c r="X143" s="53">
        <f t="shared" si="172"/>
        <v>0.19189240102662594</v>
      </c>
      <c r="Y143" s="53">
        <f t="shared" si="200"/>
        <v>9.8577666711443922E-3</v>
      </c>
      <c r="Z143" s="53">
        <f t="shared" si="173"/>
        <v>0.48974572958483814</v>
      </c>
      <c r="AA143" s="53">
        <v>0</v>
      </c>
      <c r="AB143" s="53">
        <f t="shared" si="174"/>
        <v>0</v>
      </c>
      <c r="AC143">
        <v>-3.5999999999999999E-3</v>
      </c>
      <c r="AD143" s="33">
        <f t="shared" si="175"/>
        <v>0</v>
      </c>
      <c r="AE143" s="53">
        <f t="shared" si="176"/>
        <v>0</v>
      </c>
      <c r="AF143" s="53">
        <f t="shared" si="177"/>
        <v>0.18203463435548156</v>
      </c>
      <c r="AG143">
        <v>78.895970000000005</v>
      </c>
      <c r="AH143">
        <f t="shared" si="178"/>
        <v>0.14361799051071045</v>
      </c>
      <c r="AI143">
        <f t="shared" si="179"/>
        <v>0.68086652954395299</v>
      </c>
      <c r="AJ143">
        <f t="shared" si="180"/>
        <v>0.21093413213733142</v>
      </c>
      <c r="AK143" s="33">
        <f t="shared" si="181"/>
        <v>1</v>
      </c>
      <c r="AL143" s="53">
        <f t="shared" si="182"/>
        <v>3.8416643844771114E-2</v>
      </c>
      <c r="AM143" s="53">
        <f t="shared" si="183"/>
        <v>0.3890665883108303</v>
      </c>
      <c r="AN143" s="53">
        <f t="shared" si="184"/>
        <v>9.8740536964535136E-2</v>
      </c>
      <c r="AO143" s="33">
        <f t="shared" si="185"/>
        <v>0</v>
      </c>
      <c r="AP143" s="63">
        <f t="shared" si="186"/>
        <v>0</v>
      </c>
      <c r="AQ143" s="33">
        <f t="shared" si="187"/>
        <v>0</v>
      </c>
      <c r="AR143" s="33">
        <f t="shared" si="188"/>
        <v>1</v>
      </c>
      <c r="AS143" s="33">
        <f t="shared" si="189"/>
        <v>1</v>
      </c>
      <c r="AT143" s="64">
        <f t="shared" si="190"/>
        <v>1</v>
      </c>
      <c r="AU143" s="53">
        <f t="shared" si="191"/>
        <v>11.03645233645141</v>
      </c>
      <c r="AV143" s="63">
        <f t="shared" si="192"/>
        <v>0</v>
      </c>
      <c r="AW143" s="33">
        <f t="shared" si="193"/>
        <v>0</v>
      </c>
      <c r="AX143" s="33">
        <f t="shared" si="194"/>
        <v>1</v>
      </c>
      <c r="AY143" s="33">
        <f t="shared" si="195"/>
        <v>1</v>
      </c>
      <c r="AZ143" s="64">
        <f t="shared" si="196"/>
        <v>1</v>
      </c>
      <c r="BA143" s="53">
        <f t="shared" si="197"/>
        <v>1.0942140139779684</v>
      </c>
      <c r="BB143" s="53" t="s">
        <v>76</v>
      </c>
      <c r="BC143" s="53">
        <v>64257.08984375</v>
      </c>
      <c r="BD143" s="53">
        <v>1.0942140139779684</v>
      </c>
      <c r="BE143" s="53">
        <v>0</v>
      </c>
      <c r="BF143" s="53">
        <v>0</v>
      </c>
      <c r="BG143" s="53">
        <v>0</v>
      </c>
      <c r="BH143" s="53">
        <v>0</v>
      </c>
    </row>
    <row r="144" spans="1:60" x14ac:dyDescent="0.25">
      <c r="A144" s="83" t="s">
        <v>316</v>
      </c>
      <c r="B144" s="33">
        <v>12018858610.014996</v>
      </c>
      <c r="C144" s="53">
        <f t="shared" si="160"/>
        <v>12.018858610014995</v>
      </c>
      <c r="D144" s="53">
        <f t="shared" si="161"/>
        <v>2.5069954271674804</v>
      </c>
      <c r="E144">
        <v>20.858847820028998</v>
      </c>
      <c r="F144" s="58">
        <v>1819141</v>
      </c>
      <c r="G144" s="57">
        <f t="shared" si="198"/>
        <v>1.8191409999999999</v>
      </c>
      <c r="H144" s="57">
        <f t="shared" si="199"/>
        <v>6.6068867723914728</v>
      </c>
      <c r="I144" s="82">
        <f>-L144</f>
        <v>-20.089669841412793</v>
      </c>
      <c r="J144" s="53">
        <v>20.3</v>
      </c>
      <c r="K144" s="53">
        <f t="shared" si="162"/>
        <v>0</v>
      </c>
      <c r="L144" s="53">
        <f t="shared" si="163"/>
        <v>20.089669841412793</v>
      </c>
      <c r="M144" s="88">
        <v>16.350000000000001</v>
      </c>
      <c r="N144" s="53">
        <v>1.07</v>
      </c>
      <c r="O144" s="33">
        <f t="shared" si="164"/>
        <v>8.7472500000000011</v>
      </c>
      <c r="P144" s="53">
        <f t="shared" si="165"/>
        <v>0.60007173587313023</v>
      </c>
      <c r="Q144" s="53">
        <f t="shared" si="166"/>
        <v>1.1955978855049398E-4</v>
      </c>
      <c r="R144" s="53">
        <v>0.54800000000000004</v>
      </c>
      <c r="S144" s="53">
        <f t="shared" si="167"/>
        <v>1.0916150976679819</v>
      </c>
      <c r="T144" s="53">
        <f t="shared" si="168"/>
        <v>0.24746905105627906</v>
      </c>
      <c r="U144" s="53">
        <f t="shared" si="169"/>
        <v>0.24746905105627906</v>
      </c>
      <c r="V144" s="53">
        <f t="shared" si="170"/>
        <v>1</v>
      </c>
      <c r="W144" s="53">
        <f t="shared" si="171"/>
        <v>0.22669991610133219</v>
      </c>
      <c r="X144" s="53">
        <f t="shared" si="172"/>
        <v>0.84414604661170289</v>
      </c>
      <c r="Y144" s="53">
        <f t="shared" si="200"/>
        <v>0.22730954580592438</v>
      </c>
      <c r="Z144" s="53">
        <f t="shared" si="173"/>
        <v>2.0080612964084379</v>
      </c>
      <c r="AA144" s="53">
        <v>2.7067327986492198</v>
      </c>
      <c r="AB144" s="53">
        <f t="shared" si="174"/>
        <v>0.32531838802055157</v>
      </c>
      <c r="AC144">
        <v>-1.5E-3</v>
      </c>
      <c r="AD144" s="33">
        <f t="shared" si="175"/>
        <v>0</v>
      </c>
      <c r="AE144" s="53">
        <f t="shared" si="176"/>
        <v>0</v>
      </c>
      <c r="AF144" s="53">
        <f t="shared" si="177"/>
        <v>0.61683650080577856</v>
      </c>
      <c r="AG144">
        <v>56.41207</v>
      </c>
      <c r="AH144">
        <f t="shared" si="178"/>
        <v>0.3479702386201064</v>
      </c>
      <c r="AI144">
        <f t="shared" si="179"/>
        <v>0.91606514158799224</v>
      </c>
      <c r="AJ144">
        <f t="shared" si="180"/>
        <v>0.37985315980575629</v>
      </c>
      <c r="AK144" s="33">
        <f t="shared" si="181"/>
        <v>0</v>
      </c>
      <c r="AL144" s="53">
        <f t="shared" si="182"/>
        <v>0.26886626218567217</v>
      </c>
      <c r="AM144" s="53">
        <f t="shared" si="183"/>
        <v>0.52346579519313841</v>
      </c>
      <c r="AN144" s="53">
        <f t="shared" si="184"/>
        <v>0.51362718377133132</v>
      </c>
      <c r="AO144" s="33">
        <f t="shared" si="185"/>
        <v>1</v>
      </c>
      <c r="AP144" s="63">
        <f t="shared" si="186"/>
        <v>0</v>
      </c>
      <c r="AQ144" s="33">
        <f t="shared" si="187"/>
        <v>1</v>
      </c>
      <c r="AR144" s="33">
        <f t="shared" si="188"/>
        <v>0</v>
      </c>
      <c r="AS144" s="33">
        <f t="shared" si="189"/>
        <v>1</v>
      </c>
      <c r="AT144" s="64">
        <f t="shared" si="190"/>
        <v>1</v>
      </c>
      <c r="AU144" s="53">
        <f t="shared" si="191"/>
        <v>21.027854971835065</v>
      </c>
      <c r="AV144" s="63">
        <f t="shared" si="192"/>
        <v>0</v>
      </c>
      <c r="AW144" s="33">
        <f t="shared" si="193"/>
        <v>1</v>
      </c>
      <c r="AX144" s="33">
        <f t="shared" si="194"/>
        <v>0</v>
      </c>
      <c r="AY144" s="33">
        <f t="shared" si="195"/>
        <v>1</v>
      </c>
      <c r="AZ144" s="64">
        <f t="shared" si="196"/>
        <v>1</v>
      </c>
      <c r="BA144" s="53">
        <f t="shared" si="197"/>
        <v>0.57156845651223975</v>
      </c>
      <c r="BB144" s="53" t="s">
        <v>316</v>
      </c>
      <c r="BC144" s="53">
        <v>15798.9248046875</v>
      </c>
      <c r="BD144" s="53">
        <v>0.6070725215813304</v>
      </c>
      <c r="BE144" s="53">
        <v>0</v>
      </c>
      <c r="BF144" s="53">
        <v>0</v>
      </c>
      <c r="BG144" s="53">
        <v>0</v>
      </c>
      <c r="BH144" s="53">
        <v>0</v>
      </c>
    </row>
    <row r="145" spans="1:60" x14ac:dyDescent="0.25">
      <c r="A145" s="83" t="s">
        <v>294</v>
      </c>
      <c r="B145" s="33">
        <v>11470937921.295048</v>
      </c>
      <c r="C145" s="53">
        <f t="shared" si="160"/>
        <v>11.470937921295048</v>
      </c>
      <c r="D145" s="53">
        <f t="shared" si="161"/>
        <v>14.237632056382933</v>
      </c>
      <c r="E145">
        <v>124.11916230452</v>
      </c>
      <c r="F145" s="58">
        <v>2695003</v>
      </c>
      <c r="G145" s="57">
        <f t="shared" si="198"/>
        <v>2.6950029999999998</v>
      </c>
      <c r="H145" s="57">
        <f t="shared" si="199"/>
        <v>4.2563729692675851</v>
      </c>
      <c r="I145" s="82">
        <v>-35</v>
      </c>
      <c r="J145" s="53">
        <v>10.048999999999999</v>
      </c>
      <c r="K145" s="53">
        <f t="shared" si="162"/>
        <v>-0.17208974895471099</v>
      </c>
      <c r="L145" s="53">
        <f t="shared" si="163"/>
        <v>23.615440546098625</v>
      </c>
      <c r="M145" s="88">
        <v>10</v>
      </c>
      <c r="N145" s="53">
        <v>1</v>
      </c>
      <c r="O145" s="33">
        <f t="shared" si="164"/>
        <v>4.9999999999999991</v>
      </c>
      <c r="P145" s="53">
        <f t="shared" si="165"/>
        <v>0.56089235243687896</v>
      </c>
      <c r="Q145" s="53">
        <f t="shared" si="166"/>
        <v>-6.5179412605201784E-2</v>
      </c>
      <c r="R145" s="53">
        <v>0.50600000000000001</v>
      </c>
      <c r="S145" s="53">
        <f t="shared" si="167"/>
        <v>1.5116065724944461</v>
      </c>
      <c r="T145" s="53">
        <f t="shared" si="168"/>
        <v>0.23494181718104346</v>
      </c>
      <c r="U145" s="53">
        <f t="shared" si="169"/>
        <v>0.23494181718104343</v>
      </c>
      <c r="V145" s="53">
        <f t="shared" si="170"/>
        <v>0.99999999999999989</v>
      </c>
      <c r="W145" s="53">
        <f t="shared" si="171"/>
        <v>0.1554252418956763</v>
      </c>
      <c r="X145" s="53">
        <f t="shared" si="172"/>
        <v>1.2766647553134027</v>
      </c>
      <c r="Y145" s="53">
        <f t="shared" si="200"/>
        <v>0.50749905956869512</v>
      </c>
      <c r="Z145" s="53">
        <f t="shared" si="173"/>
        <v>2.8882670494601772</v>
      </c>
      <c r="AA145" s="53">
        <v>2.9280054454635498</v>
      </c>
      <c r="AB145" s="53">
        <f t="shared" si="174"/>
        <v>0.33586968698126235</v>
      </c>
      <c r="AC145">
        <v>-8.0999999999999996E-3</v>
      </c>
      <c r="AD145" s="33">
        <f t="shared" si="175"/>
        <v>0</v>
      </c>
      <c r="AE145" s="53">
        <f t="shared" si="176"/>
        <v>0</v>
      </c>
      <c r="AF145" s="53">
        <f t="shared" si="177"/>
        <v>0.94125544469941858</v>
      </c>
      <c r="AG145">
        <v>41.577440000000003</v>
      </c>
      <c r="AH145">
        <f t="shared" si="178"/>
        <v>0.39134991776663397</v>
      </c>
      <c r="AI145">
        <f t="shared" si="179"/>
        <v>1.0740400344721721</v>
      </c>
      <c r="AJ145">
        <f t="shared" si="180"/>
        <v>0.36437181595280066</v>
      </c>
      <c r="AK145" s="33">
        <f t="shared" si="181"/>
        <v>0</v>
      </c>
      <c r="AL145" s="53">
        <f t="shared" si="182"/>
        <v>0.54990552693278461</v>
      </c>
      <c r="AM145" s="53">
        <f t="shared" si="183"/>
        <v>0.61373716255552691</v>
      </c>
      <c r="AN145" s="53">
        <f t="shared" si="184"/>
        <v>0.89599515962671195</v>
      </c>
      <c r="AO145" s="33">
        <f t="shared" si="185"/>
        <v>1</v>
      </c>
      <c r="AP145" s="84">
        <f t="shared" si="186"/>
        <v>0</v>
      </c>
      <c r="AQ145" s="85">
        <f t="shared" si="187"/>
        <v>1</v>
      </c>
      <c r="AR145" s="85">
        <f t="shared" si="188"/>
        <v>0</v>
      </c>
      <c r="AS145" s="85">
        <f t="shared" si="189"/>
        <v>1</v>
      </c>
      <c r="AT145" s="86">
        <f t="shared" si="190"/>
        <v>1</v>
      </c>
      <c r="AU145" s="53">
        <f t="shared" si="191"/>
        <v>25.808170241994414</v>
      </c>
      <c r="AV145" s="63">
        <f t="shared" si="192"/>
        <v>0</v>
      </c>
      <c r="AW145" s="33">
        <f t="shared" si="193"/>
        <v>1</v>
      </c>
      <c r="AX145" s="33">
        <f t="shared" si="194"/>
        <v>0</v>
      </c>
      <c r="AY145" s="33">
        <f t="shared" si="195"/>
        <v>1</v>
      </c>
      <c r="AZ145" s="64">
        <f t="shared" si="196"/>
        <v>1</v>
      </c>
      <c r="BA145" s="53">
        <f t="shared" si="197"/>
        <v>0.44446924418647171</v>
      </c>
      <c r="BB145" s="53" t="s">
        <v>294</v>
      </c>
      <c r="BC145" s="53">
        <v>3996.9853515625</v>
      </c>
      <c r="BD145" s="53">
        <v>0.44446924418647171</v>
      </c>
      <c r="BE145" s="53">
        <v>0</v>
      </c>
      <c r="BF145" s="53">
        <v>0</v>
      </c>
      <c r="BG145" s="53">
        <v>0</v>
      </c>
      <c r="BH145" s="53">
        <v>0</v>
      </c>
    </row>
    <row r="146" spans="1:60" x14ac:dyDescent="0.25">
      <c r="A146" s="53" t="s">
        <v>222</v>
      </c>
      <c r="B146" s="33">
        <v>11408149081.023258</v>
      </c>
      <c r="C146" s="53">
        <f t="shared" si="160"/>
        <v>11.408149081023259</v>
      </c>
      <c r="D146" s="53">
        <f t="shared" si="161"/>
        <v>8.6185618370061636</v>
      </c>
      <c r="E146">
        <v>75.547415937460002</v>
      </c>
      <c r="F146" s="58">
        <v>281205</v>
      </c>
      <c r="G146" s="57">
        <f t="shared" si="198"/>
        <v>0.28120499999999998</v>
      </c>
      <c r="H146" s="57">
        <f t="shared" si="199"/>
        <v>40.568798851454488</v>
      </c>
      <c r="I146" s="82">
        <f>-L146</f>
        <v>0</v>
      </c>
      <c r="J146" s="53">
        <v>1.94</v>
      </c>
      <c r="K146" s="53">
        <f t="shared" si="162"/>
        <v>0</v>
      </c>
      <c r="L146" s="53">
        <f t="shared" si="163"/>
        <v>0</v>
      </c>
      <c r="M146" s="88">
        <v>29</v>
      </c>
      <c r="N146" s="53">
        <v>1</v>
      </c>
      <c r="O146" s="33">
        <f t="shared" si="164"/>
        <v>14.5</v>
      </c>
      <c r="P146" s="53">
        <f t="shared" si="165"/>
        <v>0.54831744137825467</v>
      </c>
      <c r="Q146" s="53">
        <f t="shared" si="166"/>
        <v>-8.6137597702908839E-2</v>
      </c>
      <c r="R146" s="53">
        <v>0.53700000000000003</v>
      </c>
      <c r="S146" s="53">
        <f t="shared" si="167"/>
        <v>0.1541896061027721</v>
      </c>
      <c r="T146" s="53">
        <f t="shared" si="168"/>
        <v>7.1483506588857965E-2</v>
      </c>
      <c r="U146" s="53">
        <f t="shared" si="169"/>
        <v>7.1483506588857965E-2</v>
      </c>
      <c r="V146" s="53">
        <f t="shared" si="170"/>
        <v>1</v>
      </c>
      <c r="W146" s="53">
        <f t="shared" si="171"/>
        <v>0.46360781634795806</v>
      </c>
      <c r="X146" s="53">
        <f t="shared" si="172"/>
        <v>8.2706099513914139E-2</v>
      </c>
      <c r="Y146" s="53">
        <f t="shared" si="200"/>
        <v>3.8961195469762178E-3</v>
      </c>
      <c r="Z146" s="53">
        <f t="shared" si="173"/>
        <v>0.21134250510942953</v>
      </c>
      <c r="AA146" s="53">
        <v>0</v>
      </c>
      <c r="AB146" s="53">
        <f t="shared" si="174"/>
        <v>0</v>
      </c>
      <c r="AC146">
        <v>5.0000000000000001E-4</v>
      </c>
      <c r="AD146" s="33">
        <f t="shared" si="175"/>
        <v>0</v>
      </c>
      <c r="AE146" s="53">
        <f t="shared" si="176"/>
        <v>0</v>
      </c>
      <c r="AF146" s="53">
        <f t="shared" si="177"/>
        <v>7.8809979966937921E-2</v>
      </c>
      <c r="AG146">
        <v>69.184290000000004</v>
      </c>
      <c r="AH146">
        <f t="shared" si="178"/>
        <v>5.4524125089268238E-2</v>
      </c>
      <c r="AI146">
        <f t="shared" si="179"/>
        <v>0.67658752670791089</v>
      </c>
      <c r="AJ146">
        <f t="shared" si="180"/>
        <v>8.0586949857866366E-2</v>
      </c>
      <c r="AK146" s="33">
        <f t="shared" si="181"/>
        <v>1</v>
      </c>
      <c r="AL146" s="53">
        <f t="shared" si="182"/>
        <v>2.4285854877669683E-2</v>
      </c>
      <c r="AM146" s="53">
        <f t="shared" si="183"/>
        <v>0.38662144383309194</v>
      </c>
      <c r="AN146" s="53">
        <f t="shared" si="184"/>
        <v>6.281559200879222E-2</v>
      </c>
      <c r="AO146" s="33">
        <f t="shared" si="185"/>
        <v>0</v>
      </c>
      <c r="AP146" s="63">
        <f t="shared" si="186"/>
        <v>0</v>
      </c>
      <c r="AQ146" s="33">
        <f t="shared" si="187"/>
        <v>0</v>
      </c>
      <c r="AR146" s="33">
        <f t="shared" si="188"/>
        <v>1</v>
      </c>
      <c r="AS146" s="33">
        <f t="shared" si="189"/>
        <v>1</v>
      </c>
      <c r="AT146" s="64">
        <f t="shared" si="190"/>
        <v>1</v>
      </c>
      <c r="AU146" s="53">
        <f t="shared" si="191"/>
        <v>18.74068999800275</v>
      </c>
      <c r="AV146" s="63">
        <f t="shared" si="192"/>
        <v>0</v>
      </c>
      <c r="AW146" s="33">
        <f t="shared" si="193"/>
        <v>0</v>
      </c>
      <c r="AX146" s="33">
        <f t="shared" si="194"/>
        <v>1</v>
      </c>
      <c r="AY146" s="33">
        <f t="shared" si="195"/>
        <v>1</v>
      </c>
      <c r="AZ146" s="64">
        <f t="shared" si="196"/>
        <v>1</v>
      </c>
      <c r="BA146" s="53">
        <f t="shared" si="197"/>
        <v>0.60873687586951486</v>
      </c>
      <c r="BB146" s="53" t="s">
        <v>222</v>
      </c>
      <c r="BC146" s="53">
        <v>67249.328125</v>
      </c>
      <c r="BD146" s="53">
        <v>0.60873687586951486</v>
      </c>
      <c r="BE146" s="53">
        <v>0</v>
      </c>
      <c r="BF146" s="53">
        <v>0</v>
      </c>
      <c r="BG146" s="53">
        <v>0</v>
      </c>
      <c r="BH146" s="53">
        <v>0</v>
      </c>
    </row>
    <row r="147" spans="1:60" x14ac:dyDescent="0.25">
      <c r="A147" s="83" t="s">
        <v>312</v>
      </c>
      <c r="B147" s="33">
        <v>11170939678.119019</v>
      </c>
      <c r="C147" s="53">
        <f t="shared" si="160"/>
        <v>11.170939678119019</v>
      </c>
      <c r="D147" s="53">
        <f t="shared" si="161"/>
        <v>11.222752634248389</v>
      </c>
      <c r="E147">
        <v>100.46381913806999</v>
      </c>
      <c r="F147" s="58">
        <v>17768505</v>
      </c>
      <c r="G147" s="57">
        <f t="shared" si="198"/>
        <v>17.768505000000001</v>
      </c>
      <c r="H147" s="57">
        <f t="shared" si="199"/>
        <v>0.62869327937938613</v>
      </c>
      <c r="I147" s="82">
        <v>-23.913</v>
      </c>
      <c r="J147" s="53">
        <v>2.8860000000000001</v>
      </c>
      <c r="K147" s="53">
        <f t="shared" si="162"/>
        <v>0.57421946741484819</v>
      </c>
      <c r="L147" s="53">
        <f t="shared" si="163"/>
        <v>29.056960080930921</v>
      </c>
      <c r="M147" s="88">
        <v>24.18</v>
      </c>
      <c r="N147" s="53">
        <v>1</v>
      </c>
      <c r="O147" s="33">
        <f t="shared" si="164"/>
        <v>12.09</v>
      </c>
      <c r="P147" s="53">
        <f t="shared" si="165"/>
        <v>0.62824556806474463</v>
      </c>
      <c r="Q147" s="53">
        <f t="shared" si="166"/>
        <v>4.7075946774574481E-2</v>
      </c>
      <c r="R147" s="53">
        <v>0.56899999999999995</v>
      </c>
      <c r="S147" s="53">
        <f t="shared" si="167"/>
        <v>11.162984517386256</v>
      </c>
      <c r="T147" s="53">
        <f t="shared" si="168"/>
        <v>3.8460726069585571</v>
      </c>
      <c r="U147" s="53">
        <f t="shared" si="169"/>
        <v>3.8460726069585571</v>
      </c>
      <c r="V147" s="53">
        <f t="shared" si="170"/>
        <v>1</v>
      </c>
      <c r="W147" s="53">
        <f t="shared" si="171"/>
        <v>0.34453802215423041</v>
      </c>
      <c r="X147" s="53">
        <f t="shared" si="172"/>
        <v>7.3169119104276987</v>
      </c>
      <c r="Y147" s="53">
        <f t="shared" si="200"/>
        <v>6.4932188525069909</v>
      </c>
      <c r="Z147" s="53">
        <f t="shared" si="173"/>
        <v>5.4583488199769903</v>
      </c>
      <c r="AA147" s="53">
        <v>1.28445790695832</v>
      </c>
      <c r="AB147" s="53">
        <f t="shared" si="174"/>
        <v>0.14348601797714405</v>
      </c>
      <c r="AC147">
        <v>-2.0000000000000001E-4</v>
      </c>
      <c r="AD147" s="33">
        <f t="shared" si="175"/>
        <v>0</v>
      </c>
      <c r="AE147" s="53">
        <f t="shared" si="176"/>
        <v>0</v>
      </c>
      <c r="AF147" s="53">
        <f t="shared" si="177"/>
        <v>0.2494735905058596</v>
      </c>
      <c r="AG147">
        <v>14.173</v>
      </c>
      <c r="AH147">
        <f t="shared" si="178"/>
        <v>3.535789198239548E-2</v>
      </c>
      <c r="AI147">
        <f t="shared" si="179"/>
        <v>3.6362354123869616</v>
      </c>
      <c r="AJ147">
        <f t="shared" si="180"/>
        <v>9.7237631705437994E-3</v>
      </c>
      <c r="AK147" s="33">
        <f t="shared" si="181"/>
        <v>0</v>
      </c>
      <c r="AL147" s="53">
        <f t="shared" si="182"/>
        <v>0.21411569852346413</v>
      </c>
      <c r="AM147" s="53">
        <f t="shared" si="183"/>
        <v>2.0778488070782637</v>
      </c>
      <c r="AN147" s="53">
        <f t="shared" si="184"/>
        <v>0.10304681350927536</v>
      </c>
      <c r="AO147" s="33">
        <f t="shared" si="185"/>
        <v>1</v>
      </c>
      <c r="AP147" s="63">
        <f t="shared" si="186"/>
        <v>0</v>
      </c>
      <c r="AQ147" s="33">
        <f t="shared" si="187"/>
        <v>1</v>
      </c>
      <c r="AR147" s="33">
        <f t="shared" si="188"/>
        <v>0</v>
      </c>
      <c r="AS147" s="33">
        <f t="shared" si="189"/>
        <v>1</v>
      </c>
      <c r="AT147" s="64">
        <f t="shared" si="190"/>
        <v>1</v>
      </c>
      <c r="AU147" s="53">
        <f t="shared" si="191"/>
        <v>19.609285090162498</v>
      </c>
      <c r="AV147" s="63">
        <f t="shared" si="192"/>
        <v>0</v>
      </c>
      <c r="AW147" s="33">
        <f t="shared" si="193"/>
        <v>1</v>
      </c>
      <c r="AX147" s="33">
        <f t="shared" si="194"/>
        <v>0</v>
      </c>
      <c r="AY147" s="33">
        <f t="shared" si="195"/>
        <v>1</v>
      </c>
      <c r="AZ147" s="64">
        <f t="shared" si="196"/>
        <v>1</v>
      </c>
      <c r="BA147" s="53">
        <f t="shared" si="197"/>
        <v>0.56967602983768173</v>
      </c>
      <c r="BB147" s="53" t="s">
        <v>312</v>
      </c>
      <c r="BC147" s="53">
        <v>752.51666259765625</v>
      </c>
      <c r="BD147" s="53">
        <v>0.5995053295676519</v>
      </c>
      <c r="BE147" s="53">
        <v>0</v>
      </c>
      <c r="BF147" s="53">
        <v>0</v>
      </c>
      <c r="BG147" s="53">
        <v>0</v>
      </c>
      <c r="BH147" s="53">
        <v>0</v>
      </c>
    </row>
    <row r="148" spans="1:60" x14ac:dyDescent="0.25">
      <c r="A148" s="53" t="s">
        <v>306</v>
      </c>
      <c r="B148" s="33">
        <v>10857795978.150717</v>
      </c>
      <c r="C148" s="53">
        <f t="shared" si="160"/>
        <v>10.857795978150717</v>
      </c>
      <c r="D148" s="53">
        <f t="shared" si="161"/>
        <v>8.6064179309402888</v>
      </c>
      <c r="E148">
        <v>79.264870589381999</v>
      </c>
      <c r="F148" s="58">
        <v>2450979</v>
      </c>
      <c r="G148" s="57">
        <f t="shared" si="198"/>
        <v>2.4509789999999998</v>
      </c>
      <c r="H148" s="57">
        <f t="shared" si="199"/>
        <v>4.4299832753159931</v>
      </c>
      <c r="I148" s="82">
        <v>-19</v>
      </c>
      <c r="J148" s="53">
        <v>6.0860000000000003</v>
      </c>
      <c r="K148" s="53">
        <f t="shared" si="162"/>
        <v>6.657250026965203E-2</v>
      </c>
      <c r="L148" s="53">
        <f t="shared" si="163"/>
        <v>23.355025087026007</v>
      </c>
      <c r="M148" s="88">
        <v>62</v>
      </c>
      <c r="N148" s="53">
        <v>1</v>
      </c>
      <c r="O148" s="33">
        <f t="shared" si="164"/>
        <v>25.394376917807989</v>
      </c>
      <c r="P148" s="53">
        <f t="shared" si="165"/>
        <v>0.62368402006962065</v>
      </c>
      <c r="Q148" s="53">
        <f t="shared" si="166"/>
        <v>3.9473366782701275E-2</v>
      </c>
      <c r="R148" s="53">
        <v>0.56899999999999995</v>
      </c>
      <c r="S148" s="53">
        <f t="shared" si="167"/>
        <v>1.5286364358262186</v>
      </c>
      <c r="T148" s="53">
        <f t="shared" si="168"/>
        <v>1.3995538165000749</v>
      </c>
      <c r="U148" s="53">
        <f t="shared" si="169"/>
        <v>1.146477326869664</v>
      </c>
      <c r="V148" s="53">
        <f t="shared" si="170"/>
        <v>0.81917344896154809</v>
      </c>
      <c r="W148" s="53">
        <f t="shared" si="171"/>
        <v>0.75</v>
      </c>
      <c r="X148" s="53">
        <f t="shared" si="172"/>
        <v>0.38215910895655458</v>
      </c>
      <c r="Y148" s="53">
        <f t="shared" si="200"/>
        <v>0.14678976804563479</v>
      </c>
      <c r="Z148" s="53">
        <f t="shared" si="173"/>
        <v>0.86948140446762923</v>
      </c>
      <c r="AA148" s="53">
        <v>2.0224806081530899</v>
      </c>
      <c r="AB148" s="53">
        <f t="shared" si="174"/>
        <v>0.21959681813092435</v>
      </c>
      <c r="AC148">
        <v>0</v>
      </c>
      <c r="AD148" s="33">
        <f t="shared" si="175"/>
        <v>0</v>
      </c>
      <c r="AE148" s="53">
        <f t="shared" si="176"/>
        <v>0</v>
      </c>
      <c r="AF148" s="53">
        <f t="shared" si="177"/>
        <v>0.16879684064126776</v>
      </c>
      <c r="AG148">
        <v>37.218800000000002</v>
      </c>
      <c r="AH148">
        <f t="shared" si="178"/>
        <v>6.2824158524592166E-2</v>
      </c>
      <c r="AI148">
        <f t="shared" si="179"/>
        <v>1.0566381795459905</v>
      </c>
      <c r="AJ148">
        <f t="shared" si="180"/>
        <v>5.9456642529788245E-2</v>
      </c>
      <c r="AK148" s="33">
        <f t="shared" si="181"/>
        <v>0</v>
      </c>
      <c r="AL148" s="53">
        <f t="shared" si="182"/>
        <v>0.1059726821166756</v>
      </c>
      <c r="AM148" s="53">
        <f t="shared" si="183"/>
        <v>0.60379324545485169</v>
      </c>
      <c r="AN148" s="53">
        <f t="shared" si="184"/>
        <v>0.17551153961128513</v>
      </c>
      <c r="AO148" s="33">
        <f t="shared" si="185"/>
        <v>1</v>
      </c>
      <c r="AP148" s="63">
        <f t="shared" si="186"/>
        <v>0</v>
      </c>
      <c r="AQ148" s="33">
        <f t="shared" si="187"/>
        <v>1</v>
      </c>
      <c r="AR148" s="33">
        <f t="shared" si="188"/>
        <v>0</v>
      </c>
      <c r="AS148" s="33">
        <f t="shared" si="189"/>
        <v>1</v>
      </c>
      <c r="AT148" s="64">
        <f t="shared" si="190"/>
        <v>1</v>
      </c>
      <c r="AU148" s="53">
        <f t="shared" si="191"/>
        <v>29.774089114501319</v>
      </c>
      <c r="AV148" s="63">
        <f t="shared" si="192"/>
        <v>0</v>
      </c>
      <c r="AW148" s="33">
        <f t="shared" si="193"/>
        <v>1</v>
      </c>
      <c r="AX148" s="33">
        <f t="shared" si="194"/>
        <v>0</v>
      </c>
      <c r="AY148" s="33">
        <f t="shared" si="195"/>
        <v>1</v>
      </c>
      <c r="AZ148" s="64">
        <f t="shared" si="196"/>
        <v>1</v>
      </c>
      <c r="BA148" s="53">
        <f t="shared" si="197"/>
        <v>0.3646726499808346</v>
      </c>
      <c r="BB148" s="53" t="s">
        <v>306</v>
      </c>
      <c r="BC148" s="53">
        <v>4350.482421875</v>
      </c>
      <c r="BD148" s="53">
        <v>0.3646726499808346</v>
      </c>
      <c r="BE148" s="53">
        <v>0</v>
      </c>
      <c r="BF148" s="53">
        <v>0</v>
      </c>
      <c r="BG148" s="53">
        <v>0</v>
      </c>
      <c r="BH148" s="53">
        <v>0</v>
      </c>
    </row>
    <row r="149" spans="1:60" x14ac:dyDescent="0.25">
      <c r="A149" s="53" t="s">
        <v>290</v>
      </c>
      <c r="B149" s="33">
        <v>10725396005.509708</v>
      </c>
      <c r="C149" s="53">
        <f t="shared" si="160"/>
        <v>10.725396005509708</v>
      </c>
      <c r="D149" s="53">
        <f t="shared" si="161"/>
        <v>5.563907429866723</v>
      </c>
      <c r="E149">
        <v>51.876009305469999</v>
      </c>
      <c r="F149" s="58">
        <v>390087</v>
      </c>
      <c r="G149" s="57">
        <f t="shared" si="198"/>
        <v>0.39008700000000002</v>
      </c>
      <c r="H149" s="57">
        <f t="shared" si="199"/>
        <v>27.49488192508263</v>
      </c>
      <c r="I149" s="82">
        <f>-L149</f>
        <v>0</v>
      </c>
      <c r="J149" s="53">
        <v>6.32</v>
      </c>
      <c r="K149" s="53">
        <f t="shared" si="162"/>
        <v>0</v>
      </c>
      <c r="L149" s="53">
        <f t="shared" si="163"/>
        <v>0</v>
      </c>
      <c r="M149" s="88">
        <v>0</v>
      </c>
      <c r="N149" s="53">
        <v>1</v>
      </c>
      <c r="O149" s="33">
        <f t="shared" si="164"/>
        <v>0</v>
      </c>
      <c r="P149" s="53">
        <f t="shared" si="165"/>
        <v>0.60400614168990086</v>
      </c>
      <c r="Q149" s="53">
        <f t="shared" si="166"/>
        <v>6.6769028165014135E-3</v>
      </c>
      <c r="R149" s="53">
        <v>0.57699999999999996</v>
      </c>
      <c r="S149" s="53">
        <f t="shared" si="167"/>
        <v>0.23561494379338838</v>
      </c>
      <c r="T149" s="53">
        <f t="shared" si="168"/>
        <v>0</v>
      </c>
      <c r="U149" s="53">
        <f t="shared" si="169"/>
        <v>0</v>
      </c>
      <c r="V149" s="53">
        <f t="shared" si="170"/>
        <v>1</v>
      </c>
      <c r="W149" s="53">
        <f t="shared" si="171"/>
        <v>0</v>
      </c>
      <c r="X149" s="53">
        <f t="shared" si="172"/>
        <v>0.23561494379338838</v>
      </c>
      <c r="Y149" s="53">
        <f t="shared" si="200"/>
        <v>1.6272472520534109E-2</v>
      </c>
      <c r="Z149" s="53">
        <f t="shared" si="173"/>
        <v>0.59822951093963295</v>
      </c>
      <c r="AA149" s="53">
        <v>0.62551734867882491</v>
      </c>
      <c r="AB149" s="53">
        <f t="shared" si="174"/>
        <v>6.7089212728968922E-2</v>
      </c>
      <c r="AC149">
        <v>-2E-3</v>
      </c>
      <c r="AD149" s="33">
        <f t="shared" si="175"/>
        <v>0</v>
      </c>
      <c r="AE149" s="53">
        <f t="shared" si="176"/>
        <v>0</v>
      </c>
      <c r="AF149" s="53">
        <f t="shared" si="177"/>
        <v>0.21934247127285428</v>
      </c>
      <c r="AG149">
        <v>65.211110000000005</v>
      </c>
      <c r="AH149">
        <f t="shared" si="178"/>
        <v>0.14303566021845943</v>
      </c>
      <c r="AI149">
        <f t="shared" si="179"/>
        <v>0.69874006606574368</v>
      </c>
      <c r="AJ149">
        <f t="shared" si="180"/>
        <v>0.20470510732813962</v>
      </c>
      <c r="AK149" s="33">
        <f t="shared" si="181"/>
        <v>1</v>
      </c>
      <c r="AL149" s="53">
        <f t="shared" si="182"/>
        <v>7.6306811054394852E-2</v>
      </c>
      <c r="AM149" s="53">
        <f t="shared" si="183"/>
        <v>0.3992800377518535</v>
      </c>
      <c r="AN149" s="53">
        <f t="shared" si="184"/>
        <v>0.19111100941594877</v>
      </c>
      <c r="AO149" s="33">
        <f t="shared" si="185"/>
        <v>0</v>
      </c>
      <c r="AP149" s="63">
        <f t="shared" si="186"/>
        <v>0</v>
      </c>
      <c r="AQ149" s="33">
        <f t="shared" si="187"/>
        <v>0</v>
      </c>
      <c r="AR149" s="33">
        <f t="shared" si="188"/>
        <v>1</v>
      </c>
      <c r="AS149" s="33">
        <f t="shared" si="189"/>
        <v>1</v>
      </c>
      <c r="AT149" s="64">
        <f t="shared" si="190"/>
        <v>1</v>
      </c>
      <c r="AU149" s="53">
        <f t="shared" si="191"/>
        <v>10.833484877346615</v>
      </c>
      <c r="AV149" s="63">
        <f t="shared" si="192"/>
        <v>0</v>
      </c>
      <c r="AW149" s="33">
        <f t="shared" si="193"/>
        <v>0</v>
      </c>
      <c r="AX149" s="33">
        <f t="shared" si="194"/>
        <v>1</v>
      </c>
      <c r="AY149" s="33">
        <f t="shared" si="195"/>
        <v>1</v>
      </c>
      <c r="AZ149" s="64">
        <f t="shared" si="196"/>
        <v>1</v>
      </c>
      <c r="BA149" s="53">
        <f t="shared" si="197"/>
        <v>0.99002270524575831</v>
      </c>
      <c r="BB149" s="53" t="s">
        <v>290</v>
      </c>
      <c r="BC149" s="53">
        <v>48823.25</v>
      </c>
      <c r="BD149" s="53">
        <v>0.99002270524575831</v>
      </c>
      <c r="BE149" s="53">
        <v>0</v>
      </c>
      <c r="BF149" s="53">
        <v>0</v>
      </c>
      <c r="BG149" s="53">
        <v>0</v>
      </c>
      <c r="BH149" s="53">
        <v>0</v>
      </c>
    </row>
    <row r="150" spans="1:60" x14ac:dyDescent="0.25">
      <c r="A150" s="83" t="s">
        <v>329</v>
      </c>
      <c r="B150" s="33">
        <v>10576271392.684288</v>
      </c>
      <c r="C150" s="53">
        <f t="shared" si="160"/>
        <v>10.576271392684289</v>
      </c>
      <c r="D150" s="53">
        <f t="shared" si="161"/>
        <v>8.6835909666049709</v>
      </c>
      <c r="E150">
        <v>82.104464269057004</v>
      </c>
      <c r="F150" s="58">
        <v>11622665</v>
      </c>
      <c r="G150" s="57">
        <f t="shared" si="198"/>
        <v>11.622665</v>
      </c>
      <c r="H150" s="57">
        <f t="shared" si="199"/>
        <v>0.9099695631496123</v>
      </c>
      <c r="I150" s="82">
        <v>-23.913</v>
      </c>
      <c r="J150" s="53">
        <v>1.5209999999999999</v>
      </c>
      <c r="K150" s="53">
        <f t="shared" si="162"/>
        <v>0.34132026255546927</v>
      </c>
      <c r="L150" s="53">
        <f t="shared" si="163"/>
        <v>28.635045655275583</v>
      </c>
      <c r="M150" s="88">
        <v>0</v>
      </c>
      <c r="N150" s="53">
        <v>1</v>
      </c>
      <c r="O150" s="33">
        <f t="shared" si="164"/>
        <v>0</v>
      </c>
      <c r="P150" s="53">
        <f t="shared" si="165"/>
        <v>0.62190803652422033</v>
      </c>
      <c r="Q150" s="53">
        <f t="shared" si="166"/>
        <v>3.651339420703402E-2</v>
      </c>
      <c r="R150" s="53">
        <v>0.56299999999999994</v>
      </c>
      <c r="S150" s="53">
        <f t="shared" si="167"/>
        <v>7.2282287693287772</v>
      </c>
      <c r="T150" s="53">
        <f t="shared" si="168"/>
        <v>0</v>
      </c>
      <c r="U150" s="53">
        <f t="shared" si="169"/>
        <v>0</v>
      </c>
      <c r="V150" s="53">
        <f t="shared" si="170"/>
        <v>1</v>
      </c>
      <c r="W150" s="53">
        <f t="shared" si="171"/>
        <v>0</v>
      </c>
      <c r="X150" s="53">
        <f t="shared" si="172"/>
        <v>7.2282287693287772</v>
      </c>
      <c r="Y150" s="53">
        <f t="shared" si="200"/>
        <v>6.3738565288844686</v>
      </c>
      <c r="Z150" s="53">
        <f t="shared" si="173"/>
        <v>7.7551745497527094</v>
      </c>
      <c r="AA150" s="53">
        <v>1.1646108163840401</v>
      </c>
      <c r="AB150" s="53">
        <f t="shared" si="174"/>
        <v>0.12317240060933217</v>
      </c>
      <c r="AC150">
        <v>-1.6999999999999999E-3</v>
      </c>
      <c r="AD150" s="33">
        <f t="shared" si="175"/>
        <v>0</v>
      </c>
      <c r="AE150" s="53">
        <f t="shared" si="176"/>
        <v>0</v>
      </c>
      <c r="AF150" s="53">
        <f t="shared" si="177"/>
        <v>0.51305197788883938</v>
      </c>
      <c r="AG150">
        <v>13.458920000000001</v>
      </c>
      <c r="AH150">
        <f t="shared" si="178"/>
        <v>6.9051255262476588E-2</v>
      </c>
      <c r="AI150">
        <f t="shared" si="179"/>
        <v>2.7069925462762496</v>
      </c>
      <c r="AJ150">
        <f t="shared" si="180"/>
        <v>2.5508476319029319E-2</v>
      </c>
      <c r="AK150" s="33">
        <f t="shared" si="181"/>
        <v>0</v>
      </c>
      <c r="AL150" s="53">
        <f t="shared" si="182"/>
        <v>0.44400072262636281</v>
      </c>
      <c r="AM150" s="53">
        <f t="shared" si="183"/>
        <v>1.5468528835864284</v>
      </c>
      <c r="AN150" s="53">
        <f t="shared" si="184"/>
        <v>0.28703487405792127</v>
      </c>
      <c r="AO150" s="33">
        <f t="shared" si="185"/>
        <v>1</v>
      </c>
      <c r="AP150" s="63">
        <f t="shared" si="186"/>
        <v>0</v>
      </c>
      <c r="AQ150" s="33">
        <f t="shared" si="187"/>
        <v>1</v>
      </c>
      <c r="AR150" s="33">
        <f t="shared" si="188"/>
        <v>0</v>
      </c>
      <c r="AS150" s="33">
        <f t="shared" si="189"/>
        <v>1</v>
      </c>
      <c r="AT150" s="64">
        <f t="shared" si="190"/>
        <v>1</v>
      </c>
      <c r="AU150" s="53">
        <f t="shared" si="191"/>
        <v>13.495872030911135</v>
      </c>
      <c r="AV150" s="63">
        <f t="shared" si="192"/>
        <v>0</v>
      </c>
      <c r="AW150" s="33">
        <f t="shared" si="193"/>
        <v>1</v>
      </c>
      <c r="AX150" s="33">
        <f t="shared" si="194"/>
        <v>0</v>
      </c>
      <c r="AY150" s="33">
        <f t="shared" si="195"/>
        <v>1</v>
      </c>
      <c r="AZ150" s="64">
        <f t="shared" si="196"/>
        <v>1</v>
      </c>
      <c r="BA150" s="53">
        <f t="shared" si="197"/>
        <v>0.78366713677043232</v>
      </c>
      <c r="BB150" s="53" t="s">
        <v>329</v>
      </c>
      <c r="BC150" s="53">
        <v>795.4661865234375</v>
      </c>
      <c r="BD150" s="53">
        <v>0.78366713677043232</v>
      </c>
      <c r="BE150" s="53">
        <v>0</v>
      </c>
      <c r="BF150" s="53">
        <v>0</v>
      </c>
      <c r="BG150" s="53">
        <v>0</v>
      </c>
      <c r="BH150" s="53">
        <v>0</v>
      </c>
    </row>
    <row r="151" spans="1:60" x14ac:dyDescent="0.25">
      <c r="A151" s="83" t="s">
        <v>282</v>
      </c>
      <c r="B151" s="33">
        <v>8856934066.8426991</v>
      </c>
      <c r="C151" s="53">
        <f t="shared" si="160"/>
        <v>8.8569340668426992</v>
      </c>
      <c r="D151" s="53">
        <f t="shared" si="161"/>
        <v>5.4440808033931596</v>
      </c>
      <c r="E151">
        <v>61.466877390156</v>
      </c>
      <c r="F151" s="58">
        <v>11229387</v>
      </c>
      <c r="G151" s="57">
        <f t="shared" si="198"/>
        <v>11.229386999999999</v>
      </c>
      <c r="H151" s="57">
        <f t="shared" si="199"/>
        <v>0.78872818853270443</v>
      </c>
      <c r="I151" s="82">
        <v>-23.913</v>
      </c>
      <c r="J151" s="53">
        <v>4.923</v>
      </c>
      <c r="K151" s="53">
        <f t="shared" si="162"/>
        <v>0.35081185584068153</v>
      </c>
      <c r="L151" s="53">
        <f t="shared" si="163"/>
        <v>28.816907717200941</v>
      </c>
      <c r="M151" s="88">
        <v>0</v>
      </c>
      <c r="N151" s="53">
        <v>1</v>
      </c>
      <c r="O151" s="33">
        <f t="shared" si="164"/>
        <v>0</v>
      </c>
      <c r="P151" s="53">
        <f t="shared" si="165"/>
        <v>0.63705352617376065</v>
      </c>
      <c r="Q151" s="53">
        <f t="shared" si="166"/>
        <v>6.1755876956267858E-2</v>
      </c>
      <c r="R151" s="53">
        <v>0.57799999999999996</v>
      </c>
      <c r="S151" s="53">
        <f t="shared" si="167"/>
        <v>7.1537205851197871</v>
      </c>
      <c r="T151" s="53">
        <f t="shared" si="168"/>
        <v>0</v>
      </c>
      <c r="U151" s="53">
        <f t="shared" si="169"/>
        <v>0</v>
      </c>
      <c r="V151" s="53">
        <f t="shared" si="170"/>
        <v>1</v>
      </c>
      <c r="W151" s="53">
        <f t="shared" si="171"/>
        <v>0</v>
      </c>
      <c r="X151" s="53">
        <f t="shared" si="172"/>
        <v>7.1537205851197871</v>
      </c>
      <c r="Y151" s="53">
        <f t="shared" si="200"/>
        <v>6.325501705040395</v>
      </c>
      <c r="Z151" s="53">
        <f t="shared" si="173"/>
        <v>6.6709051694912915</v>
      </c>
      <c r="AA151" s="53">
        <v>0.67263882868564295</v>
      </c>
      <c r="AB151" s="53">
        <f t="shared" si="174"/>
        <v>5.9575177564670415E-2</v>
      </c>
      <c r="AC151">
        <v>-2.9999999999999997E-4</v>
      </c>
      <c r="AD151" s="33">
        <f t="shared" si="175"/>
        <v>0</v>
      </c>
      <c r="AE151" s="53">
        <f t="shared" si="176"/>
        <v>0</v>
      </c>
      <c r="AF151" s="53">
        <f t="shared" si="177"/>
        <v>0.47740702423871062</v>
      </c>
      <c r="AG151">
        <v>18.611190000000001</v>
      </c>
      <c r="AH151">
        <f t="shared" si="178"/>
        <v>8.8851128354412487E-2</v>
      </c>
      <c r="AI151">
        <f t="shared" si="179"/>
        <v>3.0262627778221365</v>
      </c>
      <c r="AJ151">
        <f t="shared" si="180"/>
        <v>2.9360017578630299E-2</v>
      </c>
      <c r="AK151" s="33">
        <f t="shared" si="181"/>
        <v>0</v>
      </c>
      <c r="AL151" s="53">
        <f t="shared" si="182"/>
        <v>0.38855589588429812</v>
      </c>
      <c r="AM151" s="53">
        <f t="shared" si="183"/>
        <v>1.7292930158983635</v>
      </c>
      <c r="AN151" s="53">
        <f t="shared" si="184"/>
        <v>0.22469060611017636</v>
      </c>
      <c r="AO151" s="33">
        <f t="shared" si="185"/>
        <v>1</v>
      </c>
      <c r="AP151" s="63">
        <f t="shared" si="186"/>
        <v>0</v>
      </c>
      <c r="AQ151" s="33">
        <f t="shared" si="187"/>
        <v>1</v>
      </c>
      <c r="AR151" s="33">
        <f t="shared" si="188"/>
        <v>0</v>
      </c>
      <c r="AS151" s="33">
        <f t="shared" si="189"/>
        <v>1</v>
      </c>
      <c r="AT151" s="64">
        <f t="shared" si="190"/>
        <v>1</v>
      </c>
      <c r="AU151" s="53">
        <f t="shared" si="191"/>
        <v>11.164717291694819</v>
      </c>
      <c r="AV151" s="63">
        <f t="shared" si="192"/>
        <v>0</v>
      </c>
      <c r="AW151" s="33">
        <f t="shared" si="193"/>
        <v>1</v>
      </c>
      <c r="AX151" s="33">
        <f t="shared" si="194"/>
        <v>0</v>
      </c>
      <c r="AY151" s="33">
        <f t="shared" si="195"/>
        <v>1</v>
      </c>
      <c r="AZ151" s="64">
        <f t="shared" si="196"/>
        <v>1</v>
      </c>
      <c r="BA151" s="53">
        <f t="shared" si="197"/>
        <v>0.79329676116664172</v>
      </c>
      <c r="BB151" s="53" t="s">
        <v>282</v>
      </c>
      <c r="BC151" s="53">
        <v>1007.0135498046875</v>
      </c>
      <c r="BD151" s="53">
        <v>0.79329676116664172</v>
      </c>
      <c r="BE151" s="53">
        <v>0</v>
      </c>
      <c r="BF151" s="53">
        <v>0</v>
      </c>
      <c r="BG151" s="53">
        <v>0</v>
      </c>
      <c r="BH151" s="53">
        <v>0</v>
      </c>
    </row>
    <row r="152" spans="1:60" x14ac:dyDescent="0.25">
      <c r="A152" s="53" t="s">
        <v>254</v>
      </c>
      <c r="B152" s="33">
        <v>8016355163.4747496</v>
      </c>
      <c r="C152" s="53">
        <f t="shared" si="160"/>
        <v>8.0163551634747492</v>
      </c>
      <c r="D152" s="53" t="e">
        <f t="shared" si="161"/>
        <v>#VALUE!</v>
      </c>
      <c r="E152" t="s">
        <v>601</v>
      </c>
      <c r="F152" s="58">
        <v>1700000</v>
      </c>
      <c r="G152" s="57">
        <f t="shared" si="198"/>
        <v>1.7</v>
      </c>
      <c r="H152" s="57">
        <f t="shared" si="199"/>
        <v>4.7155030373380882</v>
      </c>
      <c r="I152" s="82">
        <v>-19</v>
      </c>
      <c r="K152" s="53">
        <f t="shared" si="162"/>
        <v>4.3680345648212736E-2</v>
      </c>
      <c r="L152" s="53">
        <f t="shared" si="163"/>
        <v>22.926745443992868</v>
      </c>
      <c r="M152" s="88">
        <v>2</v>
      </c>
      <c r="N152" s="53">
        <v>1</v>
      </c>
      <c r="O152" s="33">
        <f t="shared" si="164"/>
        <v>1</v>
      </c>
      <c r="P152" s="53">
        <f t="shared" si="165"/>
        <v>0.65434139635519428</v>
      </c>
      <c r="Q152" s="53">
        <f t="shared" si="166"/>
        <v>9.0568993925323832E-2</v>
      </c>
      <c r="R152" s="53">
        <v>0.6</v>
      </c>
      <c r="S152" s="53">
        <f t="shared" si="167"/>
        <v>1.1123803738038303</v>
      </c>
      <c r="T152" s="53">
        <f t="shared" si="168"/>
        <v>4.2413290462622724E-2</v>
      </c>
      <c r="U152" s="53">
        <f t="shared" si="169"/>
        <v>4.2413290462622724E-2</v>
      </c>
      <c r="V152" s="53">
        <f t="shared" si="170"/>
        <v>1</v>
      </c>
      <c r="W152" s="53">
        <f t="shared" si="171"/>
        <v>3.8128405949476384E-2</v>
      </c>
      <c r="X152" s="53">
        <f t="shared" si="172"/>
        <v>1.0699670833412076</v>
      </c>
      <c r="Y152" s="53">
        <f t="shared" si="200"/>
        <v>0.3893282432190045</v>
      </c>
      <c r="Z152" s="53">
        <f t="shared" si="173"/>
        <v>2.4547448999295689</v>
      </c>
      <c r="AA152" s="53">
        <v>0.79572420631827101</v>
      </c>
      <c r="AB152" s="53">
        <f t="shared" si="174"/>
        <v>6.3788078500213188E-2</v>
      </c>
      <c r="AC152">
        <v>0</v>
      </c>
      <c r="AD152" s="33">
        <f t="shared" si="175"/>
        <v>0</v>
      </c>
      <c r="AE152" s="53">
        <f t="shared" si="176"/>
        <v>0</v>
      </c>
      <c r="AF152" s="53">
        <f t="shared" si="177"/>
        <v>0.63695849447399033</v>
      </c>
      <c r="AG152"/>
      <c r="AH152">
        <f t="shared" si="178"/>
        <v>0</v>
      </c>
      <c r="AI152">
        <f t="shared" si="179"/>
        <v>1.0308055948717847</v>
      </c>
      <c r="AJ152">
        <f t="shared" si="180"/>
        <v>0</v>
      </c>
      <c r="AK152" s="33">
        <f t="shared" si="181"/>
        <v>0</v>
      </c>
      <c r="AL152" s="53">
        <f t="shared" si="182"/>
        <v>0.63695849447399033</v>
      </c>
      <c r="AM152" s="53">
        <f t="shared" si="183"/>
        <v>0.58903176849816263</v>
      </c>
      <c r="AN152" s="53">
        <f t="shared" si="184"/>
        <v>1</v>
      </c>
      <c r="AO152" s="33">
        <f t="shared" si="185"/>
        <v>2</v>
      </c>
      <c r="AP152" s="63">
        <f t="shared" si="186"/>
        <v>0</v>
      </c>
      <c r="AQ152" s="33">
        <f t="shared" si="187"/>
        <v>2</v>
      </c>
      <c r="AR152" s="33">
        <f t="shared" si="188"/>
        <v>0</v>
      </c>
      <c r="AS152" s="33">
        <f t="shared" si="189"/>
        <v>2</v>
      </c>
      <c r="AT152" s="64">
        <f t="shared" si="190"/>
        <v>2</v>
      </c>
      <c r="AU152" s="53">
        <f t="shared" si="191"/>
        <v>43.454744899929565</v>
      </c>
      <c r="AV152" s="63">
        <f t="shared" si="192"/>
        <v>0</v>
      </c>
      <c r="AW152" s="33">
        <f t="shared" si="193"/>
        <v>2</v>
      </c>
      <c r="AX152" s="33">
        <f t="shared" si="194"/>
        <v>0</v>
      </c>
      <c r="AY152" s="33">
        <f t="shared" si="195"/>
        <v>2</v>
      </c>
      <c r="AZ152" s="64">
        <f t="shared" si="196"/>
        <v>2</v>
      </c>
      <c r="BA152" s="53">
        <f t="shared" si="197"/>
        <v>0.18447594576691997</v>
      </c>
      <c r="BB152" s="53" t="s">
        <v>254</v>
      </c>
      <c r="BD152" s="53">
        <v>0.18447594576691997</v>
      </c>
      <c r="BE152" s="53">
        <v>0</v>
      </c>
      <c r="BF152" s="53">
        <v>0</v>
      </c>
      <c r="BG152" s="53">
        <v>0</v>
      </c>
      <c r="BH152" s="53">
        <v>0</v>
      </c>
    </row>
    <row r="153" spans="1:60" x14ac:dyDescent="0.25">
      <c r="A153" s="53" t="s">
        <v>419</v>
      </c>
      <c r="B153" s="33">
        <v>7785690554.8159294</v>
      </c>
      <c r="C153" s="53">
        <f t="shared" si="160"/>
        <v>7.785690554815929</v>
      </c>
      <c r="D153" s="53">
        <f t="shared" si="161"/>
        <v>0</v>
      </c>
      <c r="F153" s="58">
        <v>6272998</v>
      </c>
      <c r="G153" s="57">
        <f t="shared" si="198"/>
        <v>6.2729980000000003</v>
      </c>
      <c r="H153" s="57">
        <f t="shared" si="199"/>
        <v>1.2411434779376509</v>
      </c>
      <c r="I153" s="82">
        <v>-23.6</v>
      </c>
      <c r="J153" s="53">
        <v>15.134</v>
      </c>
      <c r="K153" s="53">
        <f t="shared" si="162"/>
        <v>0.17864381293166212</v>
      </c>
      <c r="L153" s="53">
        <f t="shared" si="163"/>
        <v>28.138284783093525</v>
      </c>
      <c r="M153" s="88">
        <v>7</v>
      </c>
      <c r="N153" s="53">
        <v>1</v>
      </c>
      <c r="O153" s="33">
        <f t="shared" si="164"/>
        <v>3.5</v>
      </c>
      <c r="P153" s="53">
        <f t="shared" si="165"/>
        <v>0.62751062782647471</v>
      </c>
      <c r="Q153" s="53">
        <f t="shared" si="166"/>
        <v>4.585104637745796E-2</v>
      </c>
      <c r="R153" s="53">
        <v>0.56899999999999995</v>
      </c>
      <c r="S153" s="53">
        <f t="shared" si="167"/>
        <v>3.9363729133342202</v>
      </c>
      <c r="T153" s="53">
        <f t="shared" si="168"/>
        <v>0.56399603465922954</v>
      </c>
      <c r="U153" s="53">
        <f t="shared" si="169"/>
        <v>0.56399603465922954</v>
      </c>
      <c r="V153" s="53">
        <f t="shared" si="170"/>
        <v>1</v>
      </c>
      <c r="W153" s="53">
        <f t="shared" si="171"/>
        <v>0.14327810069740288</v>
      </c>
      <c r="X153" s="53">
        <f t="shared" si="172"/>
        <v>3.3723768786749906</v>
      </c>
      <c r="Y153" s="53">
        <f t="shared" si="200"/>
        <v>2.9514271194451878</v>
      </c>
      <c r="Z153" s="53">
        <f t="shared" si="173"/>
        <v>4.8979740555892217</v>
      </c>
      <c r="AA153" s="53">
        <v>0.59817453250222596</v>
      </c>
      <c r="AB153" s="53">
        <f t="shared" si="174"/>
        <v>4.657201807834014E-2</v>
      </c>
      <c r="AC153">
        <v>-2.7000000000000001E-3</v>
      </c>
      <c r="AD153" s="33">
        <f t="shared" si="175"/>
        <v>0</v>
      </c>
      <c r="AE153" s="53">
        <f t="shared" si="176"/>
        <v>0</v>
      </c>
      <c r="AF153" s="53">
        <f t="shared" si="177"/>
        <v>0.2423059462981407</v>
      </c>
      <c r="AG153">
        <v>23.511230000000001</v>
      </c>
      <c r="AH153">
        <f t="shared" si="178"/>
        <v>5.696910833783235E-2</v>
      </c>
      <c r="AI153">
        <f t="shared" si="179"/>
        <v>2.1527892935799198</v>
      </c>
      <c r="AJ153">
        <f t="shared" si="180"/>
        <v>2.6462928122007328E-2</v>
      </c>
      <c r="AK153" s="33">
        <f t="shared" si="181"/>
        <v>0</v>
      </c>
      <c r="AL153" s="53">
        <f t="shared" si="182"/>
        <v>0.18533683796030836</v>
      </c>
      <c r="AM153" s="53">
        <f t="shared" si="183"/>
        <v>1.2301653106170969</v>
      </c>
      <c r="AN153" s="53">
        <f t="shared" si="184"/>
        <v>0.15066010751623005</v>
      </c>
      <c r="AO153" s="33">
        <f t="shared" si="185"/>
        <v>1</v>
      </c>
      <c r="AP153" s="63">
        <f t="shared" si="186"/>
        <v>0</v>
      </c>
      <c r="AQ153" s="33">
        <f t="shared" si="187"/>
        <v>1</v>
      </c>
      <c r="AR153" s="33">
        <f t="shared" si="188"/>
        <v>0</v>
      </c>
      <c r="AS153" s="33">
        <f t="shared" si="189"/>
        <v>1</v>
      </c>
      <c r="AT153" s="64">
        <f t="shared" si="190"/>
        <v>1</v>
      </c>
      <c r="AU153" s="53">
        <f t="shared" si="191"/>
        <v>11.411176205913822</v>
      </c>
      <c r="AV153" s="63">
        <f t="shared" si="192"/>
        <v>0</v>
      </c>
      <c r="AW153" s="33">
        <f t="shared" si="193"/>
        <v>1</v>
      </c>
      <c r="AX153" s="33">
        <f t="shared" si="194"/>
        <v>0</v>
      </c>
      <c r="AY153" s="33">
        <f t="shared" si="195"/>
        <v>1</v>
      </c>
      <c r="AZ153" s="64">
        <f t="shared" si="196"/>
        <v>1</v>
      </c>
      <c r="BA153" s="53">
        <f t="shared" si="197"/>
        <v>0.68228641941231338</v>
      </c>
      <c r="BB153" s="53" t="s">
        <v>419</v>
      </c>
      <c r="BC153" s="53">
        <v>1479.2020263671875</v>
      </c>
      <c r="BD153" s="53">
        <v>0.68228641941231338</v>
      </c>
      <c r="BE153" s="53">
        <v>0</v>
      </c>
      <c r="BF153" s="53">
        <v>0</v>
      </c>
      <c r="BG153" s="53">
        <v>0</v>
      </c>
      <c r="BH153" s="53">
        <v>0</v>
      </c>
    </row>
    <row r="154" spans="1:60" x14ac:dyDescent="0.25">
      <c r="A154" s="53" t="s">
        <v>179</v>
      </c>
      <c r="B154" s="33">
        <v>7766143068.4579144</v>
      </c>
      <c r="C154" s="53">
        <f t="shared" si="160"/>
        <v>7.7661430684579145</v>
      </c>
      <c r="D154" s="53">
        <f t="shared" si="161"/>
        <v>2.8676937135455556</v>
      </c>
      <c r="E154">
        <v>36.925584402284002</v>
      </c>
      <c r="F154" s="58">
        <v>832509</v>
      </c>
      <c r="G154" s="57">
        <f t="shared" si="198"/>
        <v>0.83250900000000005</v>
      </c>
      <c r="H154" s="57">
        <f t="shared" si="199"/>
        <v>9.328599532807349</v>
      </c>
      <c r="I154" s="82">
        <f>-L154</f>
        <v>-16.007100700788975</v>
      </c>
      <c r="J154" s="53">
        <v>4.9119999999999999</v>
      </c>
      <c r="K154" s="53">
        <f t="shared" si="162"/>
        <v>0</v>
      </c>
      <c r="L154" s="53">
        <f t="shared" si="163"/>
        <v>16.007100700788975</v>
      </c>
      <c r="M154" s="88">
        <v>0</v>
      </c>
      <c r="N154" s="53">
        <v>1</v>
      </c>
      <c r="O154" s="33">
        <f t="shared" si="164"/>
        <v>0</v>
      </c>
      <c r="P154" s="53">
        <f t="shared" si="165"/>
        <v>0.62680568056063113</v>
      </c>
      <c r="Q154" s="53">
        <f t="shared" si="166"/>
        <v>4.4676134267718576E-2</v>
      </c>
      <c r="R154" s="53">
        <v>0.57799999999999996</v>
      </c>
      <c r="S154" s="53">
        <f t="shared" si="167"/>
        <v>0.52182137031785047</v>
      </c>
      <c r="T154" s="53">
        <f t="shared" si="168"/>
        <v>0</v>
      </c>
      <c r="U154" s="53">
        <f t="shared" si="169"/>
        <v>0</v>
      </c>
      <c r="V154" s="53">
        <f t="shared" si="170"/>
        <v>1</v>
      </c>
      <c r="W154" s="53">
        <f t="shared" si="171"/>
        <v>0</v>
      </c>
      <c r="X154" s="53">
        <f t="shared" si="172"/>
        <v>0.52182137031785047</v>
      </c>
      <c r="Y154" s="53">
        <f t="shared" si="200"/>
        <v>0.10209212268484018</v>
      </c>
      <c r="Z154" s="53">
        <f t="shared" si="173"/>
        <v>1.2734183704335953</v>
      </c>
      <c r="AA154" s="53">
        <v>1.90247924847048</v>
      </c>
      <c r="AB154" s="53">
        <f t="shared" si="174"/>
        <v>0.14774926028394039</v>
      </c>
      <c r="AC154">
        <v>-2.0999999999999999E-3</v>
      </c>
      <c r="AD154" s="33">
        <f t="shared" si="175"/>
        <v>0</v>
      </c>
      <c r="AE154" s="53">
        <f t="shared" si="176"/>
        <v>0</v>
      </c>
      <c r="AF154" s="53">
        <f t="shared" si="177"/>
        <v>0.41972924763301028</v>
      </c>
      <c r="AG154">
        <v>60.201059999999998</v>
      </c>
      <c r="AH154">
        <f t="shared" si="178"/>
        <v>0.25268145620509708</v>
      </c>
      <c r="AI154">
        <f t="shared" si="179"/>
        <v>0.83260275868345945</v>
      </c>
      <c r="AJ154">
        <f t="shared" si="180"/>
        <v>0.30348380853871515</v>
      </c>
      <c r="AK154" s="33">
        <f t="shared" si="181"/>
        <v>0</v>
      </c>
      <c r="AL154" s="53">
        <f t="shared" si="182"/>
        <v>0.16704779142791321</v>
      </c>
      <c r="AM154" s="53">
        <f t="shared" si="183"/>
        <v>0.47577300496197683</v>
      </c>
      <c r="AN154" s="53">
        <f t="shared" si="184"/>
        <v>0.35110817487693202</v>
      </c>
      <c r="AO154" s="33">
        <f t="shared" si="185"/>
        <v>1</v>
      </c>
      <c r="AP154" s="63">
        <f t="shared" si="186"/>
        <v>0</v>
      </c>
      <c r="AQ154" s="33">
        <f t="shared" si="187"/>
        <v>1</v>
      </c>
      <c r="AR154" s="33">
        <f t="shared" si="188"/>
        <v>0</v>
      </c>
      <c r="AS154" s="33">
        <f t="shared" si="189"/>
        <v>1</v>
      </c>
      <c r="AT154" s="64">
        <f t="shared" si="190"/>
        <v>1</v>
      </c>
      <c r="AU154" s="53">
        <f t="shared" si="191"/>
        <v>8.2955818679722348</v>
      </c>
      <c r="AV154" s="63">
        <f t="shared" si="192"/>
        <v>0</v>
      </c>
      <c r="AW154" s="33">
        <f t="shared" si="193"/>
        <v>1</v>
      </c>
      <c r="AX154" s="33">
        <f t="shared" si="194"/>
        <v>0</v>
      </c>
      <c r="AY154" s="33">
        <f t="shared" si="195"/>
        <v>1</v>
      </c>
      <c r="AZ154" s="64">
        <f t="shared" si="196"/>
        <v>1</v>
      </c>
      <c r="BA154" s="53">
        <f t="shared" si="197"/>
        <v>0.93617822017303098</v>
      </c>
      <c r="BB154" s="53" t="s">
        <v>179</v>
      </c>
      <c r="BC154" s="53">
        <v>9263.02734375</v>
      </c>
      <c r="BD154" s="53">
        <v>0.93617822017303098</v>
      </c>
      <c r="BE154" s="53">
        <v>0</v>
      </c>
      <c r="BF154" s="53">
        <v>0</v>
      </c>
      <c r="BG154" s="53">
        <v>0</v>
      </c>
      <c r="BH154" s="53">
        <v>0</v>
      </c>
    </row>
    <row r="155" spans="1:60" x14ac:dyDescent="0.25">
      <c r="A155" s="53" t="s">
        <v>308</v>
      </c>
      <c r="B155" s="33">
        <v>7536849187.490963</v>
      </c>
      <c r="C155" s="53">
        <f t="shared" si="160"/>
        <v>7.5368491874909633</v>
      </c>
      <c r="D155" s="53" t="e">
        <f t="shared" si="161"/>
        <v>#VALUE!</v>
      </c>
      <c r="E155" t="s">
        <v>601</v>
      </c>
      <c r="F155" s="58">
        <v>604950</v>
      </c>
      <c r="G155" s="57">
        <f t="shared" si="198"/>
        <v>0.60494999999999999</v>
      </c>
      <c r="H155" s="57">
        <f t="shared" si="199"/>
        <v>12.458631601770334</v>
      </c>
      <c r="I155" s="82">
        <f>-L155</f>
        <v>-11.312052597344501</v>
      </c>
      <c r="J155" s="53">
        <v>28.803000000000001</v>
      </c>
      <c r="K155" s="53">
        <f t="shared" si="162"/>
        <v>0</v>
      </c>
      <c r="L155" s="53">
        <f t="shared" si="163"/>
        <v>11.312052597344501</v>
      </c>
      <c r="M155" s="88">
        <v>2</v>
      </c>
      <c r="N155" s="53">
        <v>1</v>
      </c>
      <c r="O155" s="33">
        <f t="shared" si="164"/>
        <v>1</v>
      </c>
      <c r="P155" s="53">
        <f t="shared" si="165"/>
        <v>0.64504964207787552</v>
      </c>
      <c r="Q155" s="53">
        <f t="shared" si="166"/>
        <v>7.508273679645934E-2</v>
      </c>
      <c r="R155" s="53">
        <v>0.6</v>
      </c>
      <c r="S155" s="53">
        <f t="shared" si="167"/>
        <v>0.39022278097501079</v>
      </c>
      <c r="T155" s="53">
        <f t="shared" si="168"/>
        <v>1.6053127373280757E-2</v>
      </c>
      <c r="U155" s="53">
        <f t="shared" si="169"/>
        <v>1.6053127373280757E-2</v>
      </c>
      <c r="V155" s="53">
        <f t="shared" si="170"/>
        <v>1</v>
      </c>
      <c r="W155" s="53">
        <f t="shared" si="171"/>
        <v>4.1138365456702471E-2</v>
      </c>
      <c r="X155" s="53">
        <f t="shared" si="172"/>
        <v>0.37416965360173005</v>
      </c>
      <c r="Y155" s="53">
        <f t="shared" si="200"/>
        <v>5.5655990578840103E-2</v>
      </c>
      <c r="Z155" s="53">
        <f t="shared" si="173"/>
        <v>0.92713865471292989</v>
      </c>
      <c r="AA155" s="53">
        <v>1.36277638600831</v>
      </c>
      <c r="AB155" s="53">
        <f t="shared" si="174"/>
        <v>0.10271040097618603</v>
      </c>
      <c r="AC155">
        <v>0</v>
      </c>
      <c r="AD155" s="33">
        <f t="shared" si="175"/>
        <v>0</v>
      </c>
      <c r="AE155" s="53">
        <f t="shared" si="176"/>
        <v>0</v>
      </c>
      <c r="AF155" s="53">
        <f t="shared" si="177"/>
        <v>0.31851366302288997</v>
      </c>
      <c r="AG155">
        <v>65.004670000000004</v>
      </c>
      <c r="AH155">
        <f t="shared" si="178"/>
        <v>0.20704875555294167</v>
      </c>
      <c r="AI155">
        <f t="shared" si="179"/>
        <v>0.78170205367750323</v>
      </c>
      <c r="AJ155">
        <f t="shared" si="180"/>
        <v>0.26486914621611202</v>
      </c>
      <c r="AK155" s="33">
        <f t="shared" si="181"/>
        <v>0</v>
      </c>
      <c r="AL155" s="53">
        <f t="shared" si="182"/>
        <v>0.1114649074699483</v>
      </c>
      <c r="AM155" s="53">
        <f t="shared" si="183"/>
        <v>0.44668688781571608</v>
      </c>
      <c r="AN155" s="53">
        <f t="shared" si="184"/>
        <v>0.24953700345897317</v>
      </c>
      <c r="AO155" s="33">
        <f t="shared" si="185"/>
        <v>1</v>
      </c>
      <c r="AP155" s="63">
        <f t="shared" si="186"/>
        <v>0</v>
      </c>
      <c r="AQ155" s="33">
        <f t="shared" si="187"/>
        <v>1</v>
      </c>
      <c r="AR155" s="33">
        <f t="shared" si="188"/>
        <v>0</v>
      </c>
      <c r="AS155" s="33">
        <f t="shared" si="189"/>
        <v>1</v>
      </c>
      <c r="AT155" s="64">
        <f t="shared" si="190"/>
        <v>1</v>
      </c>
      <c r="AU155" s="53">
        <f t="shared" si="191"/>
        <v>6.9178787238923931</v>
      </c>
      <c r="AV155" s="63">
        <f t="shared" si="192"/>
        <v>0</v>
      </c>
      <c r="AW155" s="33">
        <f t="shared" si="193"/>
        <v>1</v>
      </c>
      <c r="AX155" s="33">
        <f t="shared" si="194"/>
        <v>0</v>
      </c>
      <c r="AY155" s="33">
        <f t="shared" si="195"/>
        <v>1</v>
      </c>
      <c r="AZ155" s="64">
        <f t="shared" si="196"/>
        <v>1</v>
      </c>
      <c r="BA155" s="53">
        <f t="shared" si="197"/>
        <v>1.0894740264036173</v>
      </c>
      <c r="BB155" s="53" t="s">
        <v>308</v>
      </c>
      <c r="BC155" s="53">
        <v>18588.875</v>
      </c>
      <c r="BD155" s="53">
        <v>1.0894740264036173</v>
      </c>
      <c r="BE155" s="53">
        <v>0</v>
      </c>
      <c r="BF155" s="53">
        <v>0</v>
      </c>
      <c r="BG155" s="53">
        <v>0</v>
      </c>
      <c r="BH155" s="53">
        <v>0</v>
      </c>
    </row>
    <row r="156" spans="1:60" x14ac:dyDescent="0.25">
      <c r="A156" s="83" t="s">
        <v>125</v>
      </c>
      <c r="B156" s="33">
        <v>7497921362.1845303</v>
      </c>
      <c r="C156" s="53">
        <f t="shared" si="160"/>
        <v>7.4979213621845302</v>
      </c>
      <c r="D156" s="53">
        <f t="shared" si="161"/>
        <v>5.0974557224015937</v>
      </c>
      <c r="E156">
        <v>67.984918434999997</v>
      </c>
      <c r="F156" s="58">
        <v>8259137</v>
      </c>
      <c r="G156" s="57">
        <f t="shared" si="198"/>
        <v>8.2591370000000008</v>
      </c>
      <c r="H156" s="57">
        <f t="shared" si="199"/>
        <v>0.90783351362067599</v>
      </c>
      <c r="I156" s="82">
        <v>-23.913</v>
      </c>
      <c r="J156" s="53">
        <v>0.80600000000000005</v>
      </c>
      <c r="K156" s="53">
        <f t="shared" si="162"/>
        <v>0.23802666798000077</v>
      </c>
      <c r="L156" s="53">
        <f t="shared" si="163"/>
        <v>28.638249729568983</v>
      </c>
      <c r="M156" s="88">
        <v>9.15</v>
      </c>
      <c r="N156" s="53">
        <v>1</v>
      </c>
      <c r="O156" s="33">
        <f t="shared" si="164"/>
        <v>4.5750000000000002</v>
      </c>
      <c r="P156" s="53">
        <f t="shared" si="165"/>
        <v>0.60991059978365525</v>
      </c>
      <c r="Q156" s="53">
        <f t="shared" si="166"/>
        <v>1.6517666306092096E-2</v>
      </c>
      <c r="R156" s="53">
        <v>0.55100000000000005</v>
      </c>
      <c r="S156" s="53">
        <f t="shared" si="167"/>
        <v>5.0373352013653792</v>
      </c>
      <c r="T156" s="53">
        <f t="shared" si="168"/>
        <v>1.0078940535591623</v>
      </c>
      <c r="U156" s="53">
        <f t="shared" si="169"/>
        <v>1.0078940535591623</v>
      </c>
      <c r="V156" s="53">
        <f t="shared" si="170"/>
        <v>1</v>
      </c>
      <c r="W156" s="53">
        <f t="shared" si="171"/>
        <v>0.20008476967861316</v>
      </c>
      <c r="X156" s="53">
        <f t="shared" si="172"/>
        <v>4.0294411478062173</v>
      </c>
      <c r="Y156" s="53">
        <f t="shared" si="200"/>
        <v>3.5533357987227827</v>
      </c>
      <c r="Z156" s="53">
        <f t="shared" si="173"/>
        <v>4.3132525705328533</v>
      </c>
      <c r="AA156" s="53">
        <v>1.36204531679744</v>
      </c>
      <c r="AB156" s="53">
        <f t="shared" si="174"/>
        <v>0.10212508677078921</v>
      </c>
      <c r="AC156">
        <v>-1.8E-3</v>
      </c>
      <c r="AD156" s="33">
        <f t="shared" si="175"/>
        <v>0</v>
      </c>
      <c r="AE156" s="53">
        <f t="shared" si="176"/>
        <v>0</v>
      </c>
      <c r="AF156" s="53">
        <f t="shared" si="177"/>
        <v>0.23807868110343383</v>
      </c>
      <c r="AG156">
        <v>14.504289999999999</v>
      </c>
      <c r="AH156">
        <f t="shared" si="178"/>
        <v>3.4531622335417241E-2</v>
      </c>
      <c r="AI156">
        <f t="shared" si="179"/>
        <v>2.7118795204664665</v>
      </c>
      <c r="AJ156">
        <f t="shared" si="180"/>
        <v>1.2733464770395666E-2</v>
      </c>
      <c r="AK156" s="33">
        <f t="shared" si="181"/>
        <v>0</v>
      </c>
      <c r="AL156" s="53">
        <f t="shared" si="182"/>
        <v>0.2035470587680166</v>
      </c>
      <c r="AM156" s="53">
        <f t="shared" si="183"/>
        <v>1.5496454402665518</v>
      </c>
      <c r="AN156" s="53">
        <f t="shared" si="184"/>
        <v>0.13135072932102768</v>
      </c>
      <c r="AO156" s="33">
        <f t="shared" si="185"/>
        <v>1</v>
      </c>
      <c r="AP156" s="63">
        <f t="shared" si="186"/>
        <v>0</v>
      </c>
      <c r="AQ156" s="33">
        <f t="shared" si="187"/>
        <v>1</v>
      </c>
      <c r="AR156" s="33">
        <f t="shared" si="188"/>
        <v>0</v>
      </c>
      <c r="AS156" s="33">
        <f t="shared" si="189"/>
        <v>1</v>
      </c>
      <c r="AT156" s="64">
        <f t="shared" si="190"/>
        <v>1</v>
      </c>
      <c r="AU156" s="53">
        <f t="shared" si="191"/>
        <v>11.515267156953406</v>
      </c>
      <c r="AV156" s="63">
        <f t="shared" si="192"/>
        <v>0</v>
      </c>
      <c r="AW156" s="33">
        <f t="shared" si="193"/>
        <v>1</v>
      </c>
      <c r="AX156" s="33">
        <f t="shared" si="194"/>
        <v>0</v>
      </c>
      <c r="AY156" s="33">
        <f t="shared" si="195"/>
        <v>1</v>
      </c>
      <c r="AZ156" s="64">
        <f t="shared" si="196"/>
        <v>1</v>
      </c>
      <c r="BA156" s="53">
        <f t="shared" si="197"/>
        <v>0.65112873717888231</v>
      </c>
      <c r="BB156" s="53" t="s">
        <v>125</v>
      </c>
      <c r="BC156" s="53">
        <v>1261.501220703125</v>
      </c>
      <c r="BD156" s="53">
        <v>0.74616283714609311</v>
      </c>
      <c r="BE156" s="53">
        <v>0</v>
      </c>
      <c r="BF156" s="53">
        <v>0</v>
      </c>
      <c r="BG156" s="53">
        <v>0</v>
      </c>
      <c r="BH156" s="53">
        <v>0</v>
      </c>
    </row>
    <row r="157" spans="1:60" x14ac:dyDescent="0.25">
      <c r="A157" s="83" t="s">
        <v>366</v>
      </c>
      <c r="B157" s="33">
        <v>6883388227.3786402</v>
      </c>
      <c r="C157" s="53">
        <f t="shared" si="160"/>
        <v>6.8833882273786404</v>
      </c>
      <c r="D157" s="53">
        <f t="shared" si="161"/>
        <v>5.9190702047292971</v>
      </c>
      <c r="E157">
        <v>85.990648924699997</v>
      </c>
      <c r="F157" s="58">
        <v>8109989</v>
      </c>
      <c r="G157" s="57">
        <f t="shared" si="198"/>
        <v>8.1099890000000006</v>
      </c>
      <c r="H157" s="57">
        <f t="shared" si="199"/>
        <v>0.84875432351124525</v>
      </c>
      <c r="I157" s="82">
        <v>-23.913</v>
      </c>
      <c r="J157" s="53">
        <v>11.936</v>
      </c>
      <c r="K157" s="53">
        <f t="shared" si="162"/>
        <v>0.24399540488374505</v>
      </c>
      <c r="L157" s="53">
        <f t="shared" si="163"/>
        <v>28.726868514733134</v>
      </c>
      <c r="M157" s="88">
        <v>34.82</v>
      </c>
      <c r="N157" s="53">
        <v>1.02</v>
      </c>
      <c r="O157" s="33">
        <f t="shared" si="164"/>
        <v>16.455112758717359</v>
      </c>
      <c r="P157" s="53">
        <f t="shared" si="165"/>
        <v>0.62498149481178633</v>
      </c>
      <c r="Q157" s="53">
        <f t="shared" si="166"/>
        <v>4.163582468631076E-2</v>
      </c>
      <c r="R157" s="53">
        <v>0.56599999999999995</v>
      </c>
      <c r="S157" s="53">
        <f t="shared" si="167"/>
        <v>5.0685930481271448</v>
      </c>
      <c r="T157" s="53">
        <f t="shared" si="168"/>
        <v>4.1024827839405598</v>
      </c>
      <c r="U157" s="53">
        <f t="shared" si="169"/>
        <v>3.8014447860953586</v>
      </c>
      <c r="V157" s="53">
        <f t="shared" si="170"/>
        <v>0.92662053354041263</v>
      </c>
      <c r="W157" s="53">
        <f t="shared" si="171"/>
        <v>0.75</v>
      </c>
      <c r="X157" s="53">
        <f t="shared" si="172"/>
        <v>1.2671482620317862</v>
      </c>
      <c r="Y157" s="53">
        <f t="shared" si="200"/>
        <v>1.1189234845100229</v>
      </c>
      <c r="Z157" s="53">
        <f t="shared" si="173"/>
        <v>1.2698277571409713</v>
      </c>
      <c r="AA157" s="53">
        <v>3.5355029585798801</v>
      </c>
      <c r="AB157" s="53">
        <f t="shared" si="174"/>
        <v>0.24336239442951099</v>
      </c>
      <c r="AC157">
        <v>-5.3E-3</v>
      </c>
      <c r="AD157" s="33">
        <f t="shared" si="175"/>
        <v>0</v>
      </c>
      <c r="AE157" s="53">
        <f t="shared" si="176"/>
        <v>0</v>
      </c>
      <c r="AF157" s="53">
        <f t="shared" si="177"/>
        <v>0</v>
      </c>
      <c r="AG157">
        <v>8.3547779999999996</v>
      </c>
      <c r="AH157">
        <f t="shared" si="178"/>
        <v>0</v>
      </c>
      <c r="AI157">
        <f t="shared" si="179"/>
        <v>2.8567927804846809</v>
      </c>
      <c r="AJ157">
        <f t="shared" si="180"/>
        <v>0</v>
      </c>
      <c r="AK157" s="33">
        <f t="shared" si="181"/>
        <v>0</v>
      </c>
      <c r="AL157" s="53">
        <f t="shared" si="182"/>
        <v>0</v>
      </c>
      <c r="AM157" s="53">
        <f t="shared" si="183"/>
        <v>1.6324530174198175</v>
      </c>
      <c r="AN157" s="53">
        <f t="shared" si="184"/>
        <v>0</v>
      </c>
      <c r="AO157" s="33">
        <f t="shared" si="185"/>
        <v>0</v>
      </c>
      <c r="AP157" s="63">
        <f t="shared" si="186"/>
        <v>0</v>
      </c>
      <c r="AQ157" s="33">
        <f t="shared" si="187"/>
        <v>0</v>
      </c>
      <c r="AR157" s="33">
        <f t="shared" si="188"/>
        <v>0</v>
      </c>
      <c r="AS157" s="33">
        <f t="shared" si="189"/>
        <v>0</v>
      </c>
      <c r="AT157" s="64">
        <f t="shared" si="190"/>
        <v>0</v>
      </c>
      <c r="AU157" s="53">
        <f t="shared" si="191"/>
        <v>17.724940515858329</v>
      </c>
      <c r="AV157" s="63">
        <f t="shared" si="192"/>
        <v>0</v>
      </c>
      <c r="AW157" s="33">
        <f t="shared" si="193"/>
        <v>0</v>
      </c>
      <c r="AX157" s="33">
        <f t="shared" si="194"/>
        <v>0</v>
      </c>
      <c r="AY157" s="33">
        <f t="shared" si="195"/>
        <v>0</v>
      </c>
      <c r="AZ157" s="64">
        <f t="shared" si="196"/>
        <v>0</v>
      </c>
      <c r="BA157" s="53">
        <f t="shared" si="197"/>
        <v>0.3883447857678361</v>
      </c>
      <c r="BB157" s="53" t="s">
        <v>366</v>
      </c>
      <c r="BC157" s="53">
        <v>699.79547119140625</v>
      </c>
      <c r="BD157" s="53">
        <v>0.65016807097299378</v>
      </c>
      <c r="BE157" s="53">
        <v>0</v>
      </c>
      <c r="BF157" s="53">
        <v>0</v>
      </c>
      <c r="BG157" s="53">
        <v>0</v>
      </c>
      <c r="BH157" s="53">
        <v>0</v>
      </c>
    </row>
    <row r="158" spans="1:60" x14ac:dyDescent="0.25">
      <c r="A158" s="83" t="s">
        <v>167</v>
      </c>
      <c r="B158" s="33">
        <v>6774982262.8289862</v>
      </c>
      <c r="C158" s="53">
        <f t="shared" si="160"/>
        <v>6.7749822628289857</v>
      </c>
      <c r="D158" s="53">
        <f t="shared" si="161"/>
        <v>2.4815045367978041</v>
      </c>
      <c r="E158">
        <v>36.627469128777001</v>
      </c>
      <c r="F158" s="58">
        <v>684977</v>
      </c>
      <c r="G158" s="57">
        <f t="shared" si="198"/>
        <v>0.68497699999999995</v>
      </c>
      <c r="H158" s="57">
        <f t="shared" si="199"/>
        <v>9.8908171556548421</v>
      </c>
      <c r="I158" s="82">
        <f>-L158</f>
        <v>-15.163774266517738</v>
      </c>
      <c r="J158" s="53">
        <v>7.9989999999999997</v>
      </c>
      <c r="K158" s="53">
        <f t="shared" si="162"/>
        <v>0</v>
      </c>
      <c r="L158" s="53">
        <f t="shared" si="163"/>
        <v>15.163774266517738</v>
      </c>
      <c r="M158" s="88">
        <v>6.6</v>
      </c>
      <c r="N158" s="53">
        <v>1</v>
      </c>
      <c r="O158" s="33">
        <f t="shared" si="164"/>
        <v>3.3</v>
      </c>
      <c r="P158" s="53">
        <f t="shared" si="165"/>
        <v>0.61613101941321413</v>
      </c>
      <c r="Q158" s="53">
        <f t="shared" si="166"/>
        <v>2.6885032355356969E-2</v>
      </c>
      <c r="R158" s="53">
        <v>0.56799999999999995</v>
      </c>
      <c r="S158" s="53">
        <f t="shared" si="167"/>
        <v>0.42203557728460517</v>
      </c>
      <c r="T158" s="53">
        <f t="shared" si="168"/>
        <v>6.672856141341775E-2</v>
      </c>
      <c r="U158" s="53">
        <f t="shared" si="169"/>
        <v>6.672856141341775E-2</v>
      </c>
      <c r="V158" s="53">
        <f t="shared" si="170"/>
        <v>1</v>
      </c>
      <c r="W158" s="53">
        <f t="shared" si="171"/>
        <v>0.15811122333039349</v>
      </c>
      <c r="X158" s="53">
        <f t="shared" si="172"/>
        <v>0.3553070158711874</v>
      </c>
      <c r="Y158" s="53">
        <f t="shared" si="200"/>
        <v>6.5791025633551978E-2</v>
      </c>
      <c r="Z158" s="53">
        <f t="shared" si="173"/>
        <v>0.87008415053234223</v>
      </c>
      <c r="AA158" s="53">
        <v>1.10036882579998</v>
      </c>
      <c r="AB158" s="53">
        <f t="shared" si="174"/>
        <v>7.4549792773648219E-2</v>
      </c>
      <c r="AC158">
        <v>-2.9999999999999997E-4</v>
      </c>
      <c r="AD158" s="33">
        <f t="shared" si="175"/>
        <v>0</v>
      </c>
      <c r="AE158" s="53">
        <f t="shared" si="176"/>
        <v>0</v>
      </c>
      <c r="AF158" s="53">
        <f t="shared" si="177"/>
        <v>0.28951599023763541</v>
      </c>
      <c r="AG158">
        <v>26.856819999999999</v>
      </c>
      <c r="AH158">
        <f t="shared" si="178"/>
        <v>7.7754788369339314E-2</v>
      </c>
      <c r="AI158">
        <f t="shared" si="179"/>
        <v>0.82108633495660543</v>
      </c>
      <c r="AJ158">
        <f t="shared" si="180"/>
        <v>9.4697457574237517E-2</v>
      </c>
      <c r="AK158" s="33">
        <f t="shared" si="181"/>
        <v>0</v>
      </c>
      <c r="AL158" s="53">
        <f t="shared" si="182"/>
        <v>0.21176120186829611</v>
      </c>
      <c r="AM158" s="53">
        <f t="shared" si="183"/>
        <v>0.46919219140377449</v>
      </c>
      <c r="AN158" s="53">
        <f t="shared" si="184"/>
        <v>0.45133147087279629</v>
      </c>
      <c r="AO158" s="33">
        <f t="shared" si="185"/>
        <v>1</v>
      </c>
      <c r="AP158" s="63">
        <f t="shared" si="186"/>
        <v>0</v>
      </c>
      <c r="AQ158" s="33">
        <f t="shared" si="187"/>
        <v>1</v>
      </c>
      <c r="AR158" s="33">
        <f t="shared" si="188"/>
        <v>0</v>
      </c>
      <c r="AS158" s="33">
        <f t="shared" si="189"/>
        <v>1</v>
      </c>
      <c r="AT158" s="64">
        <f t="shared" si="190"/>
        <v>1</v>
      </c>
      <c r="AU158" s="53">
        <f t="shared" si="191"/>
        <v>13.196713567988269</v>
      </c>
      <c r="AV158" s="63">
        <f t="shared" si="192"/>
        <v>0</v>
      </c>
      <c r="AW158" s="33">
        <f t="shared" si="193"/>
        <v>1</v>
      </c>
      <c r="AX158" s="33">
        <f t="shared" si="194"/>
        <v>0</v>
      </c>
      <c r="AY158" s="33">
        <f t="shared" si="195"/>
        <v>1</v>
      </c>
      <c r="AZ158" s="64">
        <f t="shared" si="196"/>
        <v>1</v>
      </c>
      <c r="BA158" s="53">
        <f t="shared" si="197"/>
        <v>0.51338405034896706</v>
      </c>
      <c r="BB158" s="53" t="s">
        <v>167</v>
      </c>
      <c r="BC158" s="53">
        <v>16995.501953125</v>
      </c>
      <c r="BD158" s="53">
        <v>0.5185326045278108</v>
      </c>
      <c r="BE158" s="53">
        <v>0</v>
      </c>
      <c r="BF158" s="53">
        <v>0</v>
      </c>
      <c r="BG158" s="53">
        <v>0</v>
      </c>
      <c r="BH158" s="53">
        <v>0</v>
      </c>
    </row>
    <row r="159" spans="1:60" x14ac:dyDescent="0.25">
      <c r="A159" s="83" t="s">
        <v>426</v>
      </c>
      <c r="B159" s="33">
        <v>6310229933.8371849</v>
      </c>
      <c r="C159" s="53">
        <f t="shared" si="160"/>
        <v>6.310229933837185</v>
      </c>
      <c r="D159" s="53">
        <f t="shared" si="161"/>
        <v>4.1956934943708397</v>
      </c>
      <c r="E159">
        <v>66.490342481379002</v>
      </c>
      <c r="F159" s="58">
        <v>5008035</v>
      </c>
      <c r="G159" s="57">
        <f t="shared" si="198"/>
        <v>5.0080349999999996</v>
      </c>
      <c r="H159" s="57">
        <f t="shared" si="199"/>
        <v>1.2600211328070163</v>
      </c>
      <c r="I159" s="82">
        <v>-23.5</v>
      </c>
      <c r="J159" s="53">
        <v>4.0570000000000004</v>
      </c>
      <c r="K159" s="53">
        <f t="shared" si="162"/>
        <v>0.14556001850763528</v>
      </c>
      <c r="L159" s="53">
        <f t="shared" si="163"/>
        <v>28.109968300789475</v>
      </c>
      <c r="M159" s="88">
        <v>0</v>
      </c>
      <c r="N159" s="53">
        <v>1</v>
      </c>
      <c r="O159" s="33">
        <f t="shared" si="164"/>
        <v>0</v>
      </c>
      <c r="P159" s="53">
        <f t="shared" si="165"/>
        <v>0.63048797464063155</v>
      </c>
      <c r="Q159" s="53">
        <f t="shared" si="166"/>
        <v>5.081329106771923E-2</v>
      </c>
      <c r="R159" s="53">
        <v>0.57199999999999995</v>
      </c>
      <c r="S159" s="53">
        <f t="shared" si="167"/>
        <v>3.1575058440793948</v>
      </c>
      <c r="T159" s="53">
        <f t="shared" si="168"/>
        <v>0</v>
      </c>
      <c r="U159" s="53">
        <f t="shared" si="169"/>
        <v>0</v>
      </c>
      <c r="V159" s="53">
        <f t="shared" si="170"/>
        <v>1</v>
      </c>
      <c r="W159" s="53">
        <f t="shared" si="171"/>
        <v>0</v>
      </c>
      <c r="X159" s="53">
        <f t="shared" si="172"/>
        <v>3.1575058440793948</v>
      </c>
      <c r="Y159" s="53">
        <f t="shared" si="200"/>
        <v>2.7621847778614215</v>
      </c>
      <c r="Z159" s="53">
        <f t="shared" si="173"/>
        <v>4.6536421461362671</v>
      </c>
      <c r="AA159" s="53">
        <v>1.8616815271275102</v>
      </c>
      <c r="AB159" s="53">
        <f t="shared" si="174"/>
        <v>0.11747638499751738</v>
      </c>
      <c r="AC159">
        <v>-3.2000000000000002E-3</v>
      </c>
      <c r="AD159" s="33">
        <f t="shared" si="175"/>
        <v>0</v>
      </c>
      <c r="AE159" s="53">
        <f t="shared" si="176"/>
        <v>0</v>
      </c>
      <c r="AF159" s="53">
        <f t="shared" si="177"/>
        <v>0.24976104771033808</v>
      </c>
      <c r="AG159">
        <v>36.793030000000002</v>
      </c>
      <c r="AH159">
        <f t="shared" si="178"/>
        <v>9.1894657212379008E-2</v>
      </c>
      <c r="AI159">
        <f t="shared" si="179"/>
        <v>2.1299748423183558</v>
      </c>
      <c r="AJ159">
        <f t="shared" si="180"/>
        <v>4.3143541128568885E-2</v>
      </c>
      <c r="AK159" s="33">
        <f t="shared" si="181"/>
        <v>0</v>
      </c>
      <c r="AL159" s="53">
        <f t="shared" si="182"/>
        <v>0.15786639049795909</v>
      </c>
      <c r="AM159" s="53">
        <f t="shared" si="183"/>
        <v>1.2171284813247747</v>
      </c>
      <c r="AN159" s="53">
        <f t="shared" si="184"/>
        <v>0.12970396545657248</v>
      </c>
      <c r="AO159" s="33">
        <f t="shared" si="185"/>
        <v>1</v>
      </c>
      <c r="AP159" s="63">
        <f t="shared" si="186"/>
        <v>0</v>
      </c>
      <c r="AQ159" s="33">
        <f t="shared" si="187"/>
        <v>1</v>
      </c>
      <c r="AR159" s="33">
        <f t="shared" si="188"/>
        <v>0</v>
      </c>
      <c r="AS159" s="33">
        <f t="shared" si="189"/>
        <v>1</v>
      </c>
      <c r="AT159" s="64">
        <f t="shared" si="190"/>
        <v>1</v>
      </c>
      <c r="AU159" s="53">
        <f t="shared" si="191"/>
        <v>7.2477214552677172</v>
      </c>
      <c r="AV159" s="63">
        <f t="shared" si="192"/>
        <v>0</v>
      </c>
      <c r="AW159" s="33">
        <f t="shared" si="193"/>
        <v>1</v>
      </c>
      <c r="AX159" s="33">
        <f t="shared" si="194"/>
        <v>0</v>
      </c>
      <c r="AY159" s="33">
        <f t="shared" si="195"/>
        <v>1</v>
      </c>
      <c r="AZ159" s="64">
        <f t="shared" si="196"/>
        <v>1</v>
      </c>
      <c r="BA159" s="53">
        <f t="shared" si="197"/>
        <v>0.87065017230357911</v>
      </c>
      <c r="BB159" s="53" t="s">
        <v>426</v>
      </c>
      <c r="BC159" s="53">
        <v>1216.1453857421875</v>
      </c>
      <c r="BD159" s="53">
        <v>0.87065017230357911</v>
      </c>
      <c r="BE159" s="53">
        <v>0</v>
      </c>
      <c r="BF159" s="53">
        <v>0</v>
      </c>
      <c r="BG159" s="53">
        <v>0</v>
      </c>
      <c r="BH159" s="53">
        <v>0</v>
      </c>
    </row>
    <row r="160" spans="1:60" x14ac:dyDescent="0.25">
      <c r="A160" s="53" t="s">
        <v>212</v>
      </c>
      <c r="B160" s="33">
        <v>5806709573.5380678</v>
      </c>
      <c r="C160" s="53">
        <f t="shared" si="160"/>
        <v>5.8067095735380674</v>
      </c>
      <c r="D160" s="53">
        <f t="shared" si="161"/>
        <v>6.4448493724638061</v>
      </c>
      <c r="E160">
        <v>110.98969719157</v>
      </c>
      <c r="F160" s="58">
        <v>759051</v>
      </c>
      <c r="G160" s="57">
        <f t="shared" si="198"/>
        <v>0.75905100000000003</v>
      </c>
      <c r="H160" s="57">
        <f t="shared" si="199"/>
        <v>7.6499597175131413</v>
      </c>
      <c r="I160" s="82">
        <f>-L160</f>
        <v>-18.525060423730288</v>
      </c>
      <c r="J160" s="53">
        <v>11.89</v>
      </c>
      <c r="K160" s="53">
        <f t="shared" si="162"/>
        <v>0</v>
      </c>
      <c r="L160" s="53">
        <f t="shared" si="163"/>
        <v>18.525060423730288</v>
      </c>
      <c r="M160" s="88">
        <v>6</v>
      </c>
      <c r="N160" s="53">
        <v>1</v>
      </c>
      <c r="O160" s="33">
        <f t="shared" si="164"/>
        <v>3</v>
      </c>
      <c r="P160" s="53">
        <f t="shared" si="165"/>
        <v>0.6278200483389843</v>
      </c>
      <c r="Q160" s="53">
        <f t="shared" si="166"/>
        <v>4.6366747231640387E-2</v>
      </c>
      <c r="R160" s="53">
        <v>0.57699999999999996</v>
      </c>
      <c r="S160" s="53">
        <f t="shared" si="167"/>
        <v>0.47654743551175438</v>
      </c>
      <c r="T160" s="53">
        <f t="shared" si="168"/>
        <v>7.8431785546061519E-2</v>
      </c>
      <c r="U160" s="53">
        <f t="shared" si="169"/>
        <v>7.8431785546061519E-2</v>
      </c>
      <c r="V160" s="53">
        <f t="shared" si="170"/>
        <v>1</v>
      </c>
      <c r="W160" s="53">
        <f t="shared" si="171"/>
        <v>0.16458337554966643</v>
      </c>
      <c r="X160" s="53">
        <f t="shared" si="172"/>
        <v>0.39811564996569287</v>
      </c>
      <c r="Y160" s="53">
        <f t="shared" si="200"/>
        <v>9.3705486124528864E-2</v>
      </c>
      <c r="Z160" s="53">
        <f t="shared" si="173"/>
        <v>0.95848780954532087</v>
      </c>
      <c r="AA160" s="53">
        <v>1.7659772484290002</v>
      </c>
      <c r="AB160" s="53">
        <f t="shared" si="174"/>
        <v>0.10254516995103088</v>
      </c>
      <c r="AC160">
        <v>0</v>
      </c>
      <c r="AD160" s="33">
        <f t="shared" si="175"/>
        <v>0</v>
      </c>
      <c r="AE160" s="53">
        <f t="shared" si="176"/>
        <v>0</v>
      </c>
      <c r="AF160" s="53">
        <f t="shared" si="177"/>
        <v>0.30441016384116404</v>
      </c>
      <c r="AG160">
        <v>50.532449999999997</v>
      </c>
      <c r="AH160">
        <f t="shared" si="178"/>
        <v>0.15382591383795427</v>
      </c>
      <c r="AI160">
        <f t="shared" si="179"/>
        <v>0.87706012447009374</v>
      </c>
      <c r="AJ160">
        <f t="shared" si="180"/>
        <v>0.17538810572524149</v>
      </c>
      <c r="AK160" s="33">
        <f t="shared" si="181"/>
        <v>0</v>
      </c>
      <c r="AL160" s="53">
        <f t="shared" si="182"/>
        <v>0.15058425000320977</v>
      </c>
      <c r="AM160" s="53">
        <f t="shared" si="183"/>
        <v>0.50117721398291071</v>
      </c>
      <c r="AN160" s="53">
        <f t="shared" si="184"/>
        <v>0.30046108602284627</v>
      </c>
      <c r="AO160" s="33">
        <f t="shared" si="185"/>
        <v>1</v>
      </c>
      <c r="AP160" s="63">
        <f t="shared" si="186"/>
        <v>0</v>
      </c>
      <c r="AQ160" s="33">
        <f t="shared" si="187"/>
        <v>1</v>
      </c>
      <c r="AR160" s="33">
        <f t="shared" si="188"/>
        <v>0</v>
      </c>
      <c r="AS160" s="33">
        <f t="shared" si="189"/>
        <v>1</v>
      </c>
      <c r="AT160" s="64">
        <f t="shared" si="190"/>
        <v>1</v>
      </c>
      <c r="AU160" s="53">
        <f t="shared" si="191"/>
        <v>9.9677095300022458</v>
      </c>
      <c r="AV160" s="63">
        <f t="shared" si="192"/>
        <v>0</v>
      </c>
      <c r="AW160" s="33">
        <f t="shared" si="193"/>
        <v>1</v>
      </c>
      <c r="AX160" s="33">
        <f t="shared" si="194"/>
        <v>0</v>
      </c>
      <c r="AY160" s="33">
        <f t="shared" si="195"/>
        <v>1</v>
      </c>
      <c r="AZ160" s="64">
        <f t="shared" si="196"/>
        <v>1</v>
      </c>
      <c r="BA160" s="53">
        <f t="shared" si="197"/>
        <v>0.58255204528785653</v>
      </c>
      <c r="BB160" s="53" t="s">
        <v>212</v>
      </c>
      <c r="BC160" s="53">
        <v>7398.0703125</v>
      </c>
      <c r="BD160" s="53">
        <v>0.58255204528785653</v>
      </c>
      <c r="BE160" s="53">
        <v>0</v>
      </c>
      <c r="BF160" s="53">
        <v>0</v>
      </c>
      <c r="BG160" s="53">
        <v>0</v>
      </c>
      <c r="BH160" s="53">
        <v>0</v>
      </c>
    </row>
    <row r="161" spans="1:60" x14ac:dyDescent="0.25">
      <c r="A161" s="53" t="s">
        <v>173</v>
      </c>
      <c r="B161" s="33">
        <v>5609442429.2637997</v>
      </c>
      <c r="C161" s="53">
        <f t="shared" si="160"/>
        <v>5.6094424292638001</v>
      </c>
      <c r="D161" s="53">
        <f t="shared" si="161"/>
        <v>1.0186174363159062</v>
      </c>
      <c r="E161">
        <v>18.158978350538</v>
      </c>
      <c r="F161" s="58">
        <v>1030496</v>
      </c>
      <c r="G161" s="57">
        <f t="shared" si="198"/>
        <v>1.0304960000000001</v>
      </c>
      <c r="H161" s="57">
        <f t="shared" si="199"/>
        <v>5.4434393042416467</v>
      </c>
      <c r="I161" s="82">
        <f>-L161</f>
        <v>-21.834841043637532</v>
      </c>
      <c r="J161" s="53">
        <v>24.271000000000001</v>
      </c>
      <c r="K161" s="53">
        <f t="shared" si="162"/>
        <v>0</v>
      </c>
      <c r="L161" s="53">
        <f t="shared" si="163"/>
        <v>21.834841043637532</v>
      </c>
      <c r="M161" s="88">
        <v>0</v>
      </c>
      <c r="N161" s="53">
        <v>1</v>
      </c>
      <c r="O161" s="33">
        <f t="shared" si="164"/>
        <v>0</v>
      </c>
      <c r="P161" s="53">
        <f t="shared" si="165"/>
        <v>0.62546787283491001</v>
      </c>
      <c r="Q161" s="53">
        <f t="shared" si="166"/>
        <v>4.2446454724849966E-2</v>
      </c>
      <c r="R161" s="53">
        <v>0.57199999999999995</v>
      </c>
      <c r="S161" s="53">
        <f t="shared" si="167"/>
        <v>0.6445421410848835</v>
      </c>
      <c r="T161" s="53">
        <f t="shared" si="168"/>
        <v>0</v>
      </c>
      <c r="U161" s="53">
        <f t="shared" si="169"/>
        <v>0</v>
      </c>
      <c r="V161" s="53">
        <f t="shared" si="170"/>
        <v>1</v>
      </c>
      <c r="W161" s="53">
        <f t="shared" si="171"/>
        <v>0</v>
      </c>
      <c r="X161" s="53">
        <f t="shared" si="172"/>
        <v>0.6445421410848835</v>
      </c>
      <c r="Y161" s="53">
        <f t="shared" si="200"/>
        <v>0.20666514198342434</v>
      </c>
      <c r="Z161" s="53">
        <f t="shared" si="173"/>
        <v>1.5041911977147102</v>
      </c>
      <c r="AA161" s="53">
        <v>1.4352057909750799</v>
      </c>
      <c r="AB161" s="53">
        <f t="shared" si="174"/>
        <v>8.050704258620725E-2</v>
      </c>
      <c r="AC161">
        <v>-1E-4</v>
      </c>
      <c r="AD161" s="33">
        <f t="shared" si="175"/>
        <v>0</v>
      </c>
      <c r="AE161" s="53">
        <f t="shared" si="176"/>
        <v>0</v>
      </c>
      <c r="AF161" s="53">
        <f t="shared" si="177"/>
        <v>0.43787699910145916</v>
      </c>
      <c r="AG161">
        <v>55.241230000000002</v>
      </c>
      <c r="AH161">
        <f t="shared" si="178"/>
        <v>0.24188864019073497</v>
      </c>
      <c r="AI161">
        <f t="shared" si="179"/>
        <v>0.97720695765400933</v>
      </c>
      <c r="AJ161">
        <f t="shared" si="180"/>
        <v>0.24753061600322565</v>
      </c>
      <c r="AK161" s="33">
        <f t="shared" si="181"/>
        <v>0</v>
      </c>
      <c r="AL161" s="53">
        <f t="shared" si="182"/>
        <v>0.19598835891072419</v>
      </c>
      <c r="AM161" s="53">
        <f t="shared" si="183"/>
        <v>0.55840397580229106</v>
      </c>
      <c r="AN161" s="53">
        <f t="shared" si="184"/>
        <v>0.35097951913600983</v>
      </c>
      <c r="AO161" s="33">
        <f t="shared" si="185"/>
        <v>1</v>
      </c>
      <c r="AP161" s="63">
        <f t="shared" si="186"/>
        <v>0</v>
      </c>
      <c r="AQ161" s="33">
        <f t="shared" si="187"/>
        <v>1</v>
      </c>
      <c r="AR161" s="33">
        <f t="shared" si="188"/>
        <v>0</v>
      </c>
      <c r="AS161" s="33">
        <f t="shared" si="189"/>
        <v>1</v>
      </c>
      <c r="AT161" s="64">
        <f t="shared" si="190"/>
        <v>1</v>
      </c>
      <c r="AU161" s="53">
        <f t="shared" si="191"/>
        <v>8.5237815804349069</v>
      </c>
      <c r="AV161" s="63">
        <f t="shared" si="192"/>
        <v>0</v>
      </c>
      <c r="AW161" s="33">
        <f t="shared" si="193"/>
        <v>1</v>
      </c>
      <c r="AX161" s="33">
        <f t="shared" si="194"/>
        <v>0</v>
      </c>
      <c r="AY161" s="33">
        <f t="shared" si="195"/>
        <v>1</v>
      </c>
      <c r="AZ161" s="64">
        <f t="shared" si="196"/>
        <v>1</v>
      </c>
      <c r="BA161" s="53">
        <f t="shared" si="197"/>
        <v>0.65809316866347844</v>
      </c>
      <c r="BB161" s="53" t="s">
        <v>173</v>
      </c>
      <c r="BC161" s="53">
        <v>14246.3876953125</v>
      </c>
      <c r="BD161" s="53">
        <v>0.65809316866347844</v>
      </c>
      <c r="BE161" s="53">
        <v>0</v>
      </c>
      <c r="BF161" s="53">
        <v>0</v>
      </c>
      <c r="BG161" s="53">
        <v>0</v>
      </c>
      <c r="BH161" s="53">
        <v>0</v>
      </c>
    </row>
    <row r="162" spans="1:60" x14ac:dyDescent="0.25">
      <c r="A162" s="53" t="s">
        <v>412</v>
      </c>
      <c r="B162" s="33">
        <v>5538127943.865962</v>
      </c>
      <c r="C162" s="53">
        <f t="shared" si="160"/>
        <v>5.5381279438659616</v>
      </c>
      <c r="D162" s="53">
        <f t="shared" si="161"/>
        <v>1.9793377016754856</v>
      </c>
      <c r="E162">
        <v>35.740194551983997</v>
      </c>
      <c r="F162" s="58">
        <v>478998</v>
      </c>
      <c r="G162" s="57">
        <f t="shared" si="198"/>
        <v>0.47899799999999998</v>
      </c>
      <c r="H162" s="57">
        <f t="shared" si="199"/>
        <v>11.561902020187896</v>
      </c>
      <c r="I162" s="82">
        <f>-L162</f>
        <v>-12.657146969718156</v>
      </c>
      <c r="J162" s="53">
        <v>12.741</v>
      </c>
      <c r="K162" s="53">
        <f t="shared" si="162"/>
        <v>0</v>
      </c>
      <c r="L162" s="53">
        <f t="shared" si="163"/>
        <v>12.657146969718156</v>
      </c>
      <c r="M162" s="88">
        <v>10</v>
      </c>
      <c r="N162" s="53">
        <v>1</v>
      </c>
      <c r="O162" s="33">
        <f t="shared" si="164"/>
        <v>5</v>
      </c>
      <c r="P162" s="53">
        <f t="shared" si="165"/>
        <v>0.62312571757577451</v>
      </c>
      <c r="Q162" s="53">
        <f t="shared" si="166"/>
        <v>3.8542862626290891E-2</v>
      </c>
      <c r="R162" s="53">
        <v>0.57699999999999996</v>
      </c>
      <c r="S162" s="53">
        <f t="shared" si="167"/>
        <v>0.29847597246736085</v>
      </c>
      <c r="T162" s="53">
        <f t="shared" si="168"/>
        <v>8.6490959554399394E-2</v>
      </c>
      <c r="U162" s="53">
        <f t="shared" si="169"/>
        <v>8.6490959554399394E-2</v>
      </c>
      <c r="V162" s="53">
        <f t="shared" si="170"/>
        <v>1</v>
      </c>
      <c r="W162" s="53">
        <f t="shared" si="171"/>
        <v>0.28977528354935644</v>
      </c>
      <c r="X162" s="53">
        <f t="shared" si="172"/>
        <v>0.21198501291296146</v>
      </c>
      <c r="Y162" s="53">
        <f t="shared" si="200"/>
        <v>3.3858421687234803E-2</v>
      </c>
      <c r="Z162" s="53">
        <f t="shared" si="173"/>
        <v>0.52342977264226176</v>
      </c>
      <c r="AA162" s="53">
        <v>0</v>
      </c>
      <c r="AB162" s="53">
        <f t="shared" si="174"/>
        <v>0</v>
      </c>
      <c r="AC162">
        <v>-2.5000000000000001E-3</v>
      </c>
      <c r="AD162" s="33">
        <f t="shared" si="175"/>
        <v>0</v>
      </c>
      <c r="AE162" s="53">
        <f t="shared" si="176"/>
        <v>0</v>
      </c>
      <c r="AF162" s="53">
        <f t="shared" si="177"/>
        <v>0.17812659122572666</v>
      </c>
      <c r="AG162">
        <v>72.181470000000004</v>
      </c>
      <c r="AH162">
        <f t="shared" si="178"/>
        <v>0.12857439200762052</v>
      </c>
      <c r="AI162">
        <f t="shared" si="179"/>
        <v>0.79346791355781487</v>
      </c>
      <c r="AJ162">
        <f t="shared" si="180"/>
        <v>0.16204107287855962</v>
      </c>
      <c r="AK162" s="33">
        <f t="shared" si="181"/>
        <v>0</v>
      </c>
      <c r="AL162" s="53">
        <f t="shared" si="182"/>
        <v>4.9552199218106135E-2</v>
      </c>
      <c r="AM162" s="53">
        <f t="shared" si="183"/>
        <v>0.45341023631875138</v>
      </c>
      <c r="AN162" s="53">
        <f t="shared" si="184"/>
        <v>0.109287782341267</v>
      </c>
      <c r="AO162" s="33">
        <f t="shared" si="185"/>
        <v>1</v>
      </c>
      <c r="AP162" s="63">
        <f t="shared" si="186"/>
        <v>0</v>
      </c>
      <c r="AQ162" s="33">
        <f t="shared" si="187"/>
        <v>1</v>
      </c>
      <c r="AR162" s="33">
        <f t="shared" si="188"/>
        <v>0</v>
      </c>
      <c r="AS162" s="33">
        <f t="shared" si="189"/>
        <v>1</v>
      </c>
      <c r="AT162" s="64">
        <f t="shared" si="190"/>
        <v>1</v>
      </c>
      <c r="AU162" s="53">
        <f t="shared" si="191"/>
        <v>7.7091854194676017</v>
      </c>
      <c r="AV162" s="63">
        <f t="shared" si="192"/>
        <v>0</v>
      </c>
      <c r="AW162" s="33">
        <f t="shared" si="193"/>
        <v>1</v>
      </c>
      <c r="AX162" s="33">
        <f t="shared" si="194"/>
        <v>0</v>
      </c>
      <c r="AY162" s="33">
        <f t="shared" si="195"/>
        <v>1</v>
      </c>
      <c r="AZ162" s="64">
        <f t="shared" si="196"/>
        <v>1</v>
      </c>
      <c r="BA162" s="53">
        <f t="shared" si="197"/>
        <v>0.71838043094421067</v>
      </c>
      <c r="BB162" s="53" t="s">
        <v>412</v>
      </c>
      <c r="BC162" s="53">
        <v>19396.3125</v>
      </c>
      <c r="BD162" s="53">
        <v>0.71838043094421067</v>
      </c>
      <c r="BE162" s="53">
        <v>0</v>
      </c>
      <c r="BF162" s="53">
        <v>0</v>
      </c>
      <c r="BG162" s="53">
        <v>0</v>
      </c>
      <c r="BH162" s="53">
        <v>0</v>
      </c>
    </row>
    <row r="163" spans="1:60" x14ac:dyDescent="0.25">
      <c r="A163" s="83" t="s">
        <v>111</v>
      </c>
      <c r="B163" s="33">
        <v>5281708122.0469732</v>
      </c>
      <c r="C163" s="53">
        <f t="shared" si="160"/>
        <v>5.2817081220469735</v>
      </c>
      <c r="D163" s="53">
        <f t="shared" si="161"/>
        <v>7.2055762544578705</v>
      </c>
      <c r="E163">
        <v>136.42511263316999</v>
      </c>
      <c r="F163" s="58">
        <v>6307659</v>
      </c>
      <c r="G163" s="57">
        <f t="shared" si="198"/>
        <v>6.3076590000000001</v>
      </c>
      <c r="H163" s="57">
        <f t="shared" si="199"/>
        <v>0.83734839217639589</v>
      </c>
      <c r="I163" s="82">
        <v>-23.913</v>
      </c>
      <c r="J163" s="53">
        <v>2.9980000000000002</v>
      </c>
      <c r="K163" s="53">
        <f t="shared" si="162"/>
        <v>0.19227784975595882</v>
      </c>
      <c r="L163" s="53">
        <f t="shared" si="163"/>
        <v>28.743977411735408</v>
      </c>
      <c r="M163" s="88">
        <v>3.6</v>
      </c>
      <c r="N163" s="53">
        <v>1</v>
      </c>
      <c r="O163" s="33">
        <f t="shared" si="164"/>
        <v>1.8</v>
      </c>
      <c r="P163" s="53">
        <f t="shared" si="165"/>
        <v>0.63099518192938819</v>
      </c>
      <c r="Q163" s="53">
        <f t="shared" si="166"/>
        <v>5.1658636548980466E-2</v>
      </c>
      <c r="R163" s="53">
        <v>0.57199999999999995</v>
      </c>
      <c r="S163" s="53">
        <f t="shared" si="167"/>
        <v>3.9801024382535428</v>
      </c>
      <c r="T163" s="53">
        <f t="shared" si="168"/>
        <v>0.42992857377358218</v>
      </c>
      <c r="U163" s="53">
        <f t="shared" si="169"/>
        <v>0.42992857377358218</v>
      </c>
      <c r="V163" s="53">
        <f t="shared" si="170"/>
        <v>1</v>
      </c>
      <c r="W163" s="53">
        <f t="shared" si="171"/>
        <v>0.10801947448423804</v>
      </c>
      <c r="X163" s="53">
        <f t="shared" si="172"/>
        <v>3.5501738644799605</v>
      </c>
      <c r="Y163" s="53">
        <f t="shared" si="200"/>
        <v>3.1357018304845856</v>
      </c>
      <c r="Z163" s="53">
        <f t="shared" si="173"/>
        <v>3.5107780762245704</v>
      </c>
      <c r="AA163" s="53">
        <v>4.8624022131155797</v>
      </c>
      <c r="AB163" s="53">
        <f t="shared" si="174"/>
        <v>0.25681789261671739</v>
      </c>
      <c r="AC163">
        <v>0</v>
      </c>
      <c r="AD163" s="33">
        <f t="shared" si="175"/>
        <v>0</v>
      </c>
      <c r="AE163" s="53">
        <f t="shared" si="176"/>
        <v>0</v>
      </c>
      <c r="AF163" s="53">
        <f t="shared" si="177"/>
        <v>0.22219418423941609</v>
      </c>
      <c r="AG163">
        <v>5.8315910000000004</v>
      </c>
      <c r="AH163">
        <f t="shared" si="178"/>
        <v>1.2957456050629208E-2</v>
      </c>
      <c r="AI163">
        <f t="shared" si="179"/>
        <v>2.8871250123113059</v>
      </c>
      <c r="AJ163">
        <f t="shared" si="180"/>
        <v>4.4880135066461971E-3</v>
      </c>
      <c r="AK163" s="33">
        <f t="shared" si="181"/>
        <v>0</v>
      </c>
      <c r="AL163" s="53">
        <f t="shared" si="182"/>
        <v>0.20923672818878689</v>
      </c>
      <c r="AM163" s="53">
        <f t="shared" si="183"/>
        <v>1.6497857213207461</v>
      </c>
      <c r="AN163" s="53">
        <f t="shared" si="184"/>
        <v>0.12682660874363802</v>
      </c>
      <c r="AO163" s="33">
        <f t="shared" si="185"/>
        <v>1</v>
      </c>
      <c r="AP163" s="63">
        <f t="shared" si="186"/>
        <v>0</v>
      </c>
      <c r="AQ163" s="33">
        <f t="shared" si="187"/>
        <v>1</v>
      </c>
      <c r="AR163" s="33">
        <f t="shared" si="188"/>
        <v>0</v>
      </c>
      <c r="AS163" s="33">
        <f t="shared" si="189"/>
        <v>1</v>
      </c>
      <c r="AT163" s="64">
        <f t="shared" si="190"/>
        <v>1</v>
      </c>
      <c r="AU163" s="53">
        <f t="shared" si="191"/>
        <v>7.8473102510973316</v>
      </c>
      <c r="AV163" s="63">
        <f t="shared" si="192"/>
        <v>0</v>
      </c>
      <c r="AW163" s="33">
        <f t="shared" si="193"/>
        <v>1</v>
      </c>
      <c r="AX163" s="33">
        <f t="shared" si="194"/>
        <v>0</v>
      </c>
      <c r="AY163" s="33">
        <f t="shared" si="195"/>
        <v>1</v>
      </c>
      <c r="AZ163" s="64">
        <f t="shared" si="196"/>
        <v>1</v>
      </c>
      <c r="BA163" s="53">
        <f t="shared" si="197"/>
        <v>0.67305967943709166</v>
      </c>
      <c r="BB163" s="53" t="s">
        <v>111</v>
      </c>
      <c r="BC163" s="53">
        <v>559.84503173828125</v>
      </c>
      <c r="BD163" s="53">
        <v>0.68472062788797838</v>
      </c>
      <c r="BE163" s="53">
        <v>0</v>
      </c>
      <c r="BF163" s="53">
        <v>0</v>
      </c>
      <c r="BG163" s="53">
        <v>0</v>
      </c>
      <c r="BH163" s="53">
        <v>0</v>
      </c>
    </row>
    <row r="164" spans="1:60" x14ac:dyDescent="0.25">
      <c r="A164" s="83" t="s">
        <v>381</v>
      </c>
      <c r="B164" s="33">
        <v>4874760434.7886944</v>
      </c>
      <c r="C164" s="53">
        <f t="shared" si="160"/>
        <v>4.8747604347886941</v>
      </c>
      <c r="D164" s="53">
        <f t="shared" si="161"/>
        <v>6.9821676086009319</v>
      </c>
      <c r="E164">
        <v>143.23098954304999</v>
      </c>
      <c r="F164" s="58">
        <v>4584067</v>
      </c>
      <c r="G164" s="57">
        <f t="shared" si="198"/>
        <v>4.5840670000000001</v>
      </c>
      <c r="H164" s="57">
        <f t="shared" si="199"/>
        <v>1.0634138713043884</v>
      </c>
      <c r="I164" s="82">
        <v>-23.83</v>
      </c>
      <c r="J164" s="53">
        <v>3.4249999999999998</v>
      </c>
      <c r="K164" s="53">
        <f t="shared" si="162"/>
        <v>0.10962331906515076</v>
      </c>
      <c r="L164" s="53">
        <f t="shared" si="163"/>
        <v>28.404879193043421</v>
      </c>
      <c r="M164" s="88">
        <v>109.6</v>
      </c>
      <c r="N164" s="53">
        <v>1</v>
      </c>
      <c r="O164" s="33">
        <f t="shared" si="164"/>
        <v>9.5555767589644027</v>
      </c>
      <c r="P164" s="53">
        <f t="shared" si="165"/>
        <v>0.52272390335443475</v>
      </c>
      <c r="Q164" s="53">
        <f t="shared" si="166"/>
        <v>-0.12879349440927534</v>
      </c>
      <c r="R164" s="53">
        <v>0.46400000000000002</v>
      </c>
      <c r="S164" s="53">
        <f t="shared" si="167"/>
        <v>2.3962013954782537</v>
      </c>
      <c r="T164" s="53">
        <f t="shared" si="168"/>
        <v>10.306429411679963</v>
      </c>
      <c r="U164" s="53">
        <f t="shared" si="169"/>
        <v>1.7971510466086902</v>
      </c>
      <c r="V164" s="53">
        <f t="shared" si="170"/>
        <v>0.17437183866723363</v>
      </c>
      <c r="W164" s="53">
        <f t="shared" si="171"/>
        <v>0.75</v>
      </c>
      <c r="X164" s="53">
        <f t="shared" si="172"/>
        <v>0.59905034886956354</v>
      </c>
      <c r="Y164" s="53">
        <f t="shared" si="200"/>
        <v>0.5264045449706547</v>
      </c>
      <c r="Z164" s="53">
        <f t="shared" si="173"/>
        <v>0.7484872015525047</v>
      </c>
      <c r="AA164" s="53">
        <v>2.5121556178017599</v>
      </c>
      <c r="AB164" s="53">
        <f t="shared" si="174"/>
        <v>0.12246156811692169</v>
      </c>
      <c r="AD164" s="33">
        <f t="shared" si="175"/>
        <v>0</v>
      </c>
      <c r="AE164" s="53">
        <f t="shared" si="176"/>
        <v>0</v>
      </c>
      <c r="AF164" s="53">
        <f t="shared" si="177"/>
        <v>0</v>
      </c>
      <c r="AG164">
        <v>26.845220000000001</v>
      </c>
      <c r="AH164">
        <f t="shared" si="178"/>
        <v>0</v>
      </c>
      <c r="AI164">
        <f t="shared" si="179"/>
        <v>2.407294852926563</v>
      </c>
      <c r="AJ164">
        <f t="shared" si="180"/>
        <v>0</v>
      </c>
      <c r="AK164" s="33">
        <f t="shared" si="181"/>
        <v>0</v>
      </c>
      <c r="AL164" s="53">
        <f t="shared" si="182"/>
        <v>0</v>
      </c>
      <c r="AM164" s="53">
        <f t="shared" si="183"/>
        <v>1.3755970588151789</v>
      </c>
      <c r="AN164" s="53">
        <f t="shared" si="184"/>
        <v>0</v>
      </c>
      <c r="AO164" s="33">
        <f t="shared" si="185"/>
        <v>0</v>
      </c>
      <c r="AP164" s="63">
        <f t="shared" si="186"/>
        <v>0</v>
      </c>
      <c r="AQ164" s="33">
        <f t="shared" si="187"/>
        <v>0</v>
      </c>
      <c r="AR164" s="33">
        <f t="shared" si="188"/>
        <v>0</v>
      </c>
      <c r="AS164" s="33">
        <f t="shared" si="189"/>
        <v>0</v>
      </c>
      <c r="AT164" s="64">
        <f t="shared" si="190"/>
        <v>0</v>
      </c>
      <c r="AU164" s="53">
        <f t="shared" si="191"/>
        <v>10.304063960516908</v>
      </c>
      <c r="AV164" s="63">
        <f t="shared" si="192"/>
        <v>0</v>
      </c>
      <c r="AW164" s="33">
        <f t="shared" si="193"/>
        <v>0</v>
      </c>
      <c r="AX164" s="33">
        <f t="shared" si="194"/>
        <v>0</v>
      </c>
      <c r="AY164" s="33">
        <f t="shared" si="195"/>
        <v>0</v>
      </c>
      <c r="AZ164" s="64">
        <f t="shared" si="196"/>
        <v>0</v>
      </c>
      <c r="BA164" s="53">
        <f t="shared" si="197"/>
        <v>0.47309104965456267</v>
      </c>
      <c r="BB164" s="53" t="s">
        <v>381</v>
      </c>
      <c r="BC164" s="53">
        <v>874.62506103515625</v>
      </c>
      <c r="BD164" s="53">
        <v>0.47309104965456272</v>
      </c>
      <c r="BE164" s="53">
        <v>0</v>
      </c>
      <c r="BF164" s="53">
        <v>0</v>
      </c>
      <c r="BG164" s="53">
        <v>0</v>
      </c>
      <c r="BH164" s="53">
        <v>0</v>
      </c>
    </row>
    <row r="165" spans="1:60" x14ac:dyDescent="0.25">
      <c r="A165" s="83" t="s">
        <v>268</v>
      </c>
      <c r="B165" s="33">
        <v>4839570802.8424053</v>
      </c>
      <c r="C165" s="53">
        <f t="shared" si="160"/>
        <v>4.8395708028424052</v>
      </c>
      <c r="D165" s="53">
        <f t="shared" si="161"/>
        <v>23.641409024924123</v>
      </c>
      <c r="E165">
        <v>488.50218310762</v>
      </c>
      <c r="F165" s="58">
        <v>2895224</v>
      </c>
      <c r="G165" s="57">
        <f t="shared" si="198"/>
        <v>2.8952239999999998</v>
      </c>
      <c r="H165" s="57">
        <f t="shared" si="199"/>
        <v>1.6715704217851211</v>
      </c>
      <c r="I165" s="82">
        <v>-23</v>
      </c>
      <c r="J165" s="53">
        <v>2.1230000000000002</v>
      </c>
      <c r="K165" s="53">
        <f t="shared" si="162"/>
        <v>6.7766808045609583E-2</v>
      </c>
      <c r="L165" s="53">
        <f t="shared" si="163"/>
        <v>27.49264436732232</v>
      </c>
      <c r="M165" s="88">
        <v>73.2</v>
      </c>
      <c r="N165" s="53">
        <v>1</v>
      </c>
      <c r="O165" s="33">
        <f t="shared" si="164"/>
        <v>9.455204661737918</v>
      </c>
      <c r="P165" s="53">
        <f t="shared" si="165"/>
        <v>0.52099411549385788</v>
      </c>
      <c r="Q165" s="53">
        <f t="shared" si="166"/>
        <v>-0.13167647417690351</v>
      </c>
      <c r="R165" s="53">
        <v>0.46300000000000002</v>
      </c>
      <c r="S165" s="53">
        <f t="shared" si="167"/>
        <v>1.5083946670365891</v>
      </c>
      <c r="T165" s="53">
        <f t="shared" si="168"/>
        <v>4.3791155338718841</v>
      </c>
      <c r="U165" s="53">
        <f t="shared" si="169"/>
        <v>1.1312960002774419</v>
      </c>
      <c r="V165" s="53">
        <f t="shared" si="170"/>
        <v>0.25833892518409612</v>
      </c>
      <c r="W165" s="53">
        <f t="shared" si="171"/>
        <v>0.75</v>
      </c>
      <c r="X165" s="53">
        <f t="shared" si="172"/>
        <v>0.37709866675914716</v>
      </c>
      <c r="Y165" s="53">
        <f t="shared" si="200"/>
        <v>0.29630496123377609</v>
      </c>
      <c r="Z165" s="53">
        <f t="shared" si="173"/>
        <v>0.66225619319721962</v>
      </c>
      <c r="AA165" s="53">
        <v>0.40598461334355201</v>
      </c>
      <c r="AB165" s="53">
        <f t="shared" si="174"/>
        <v>1.9647912811407174E-2</v>
      </c>
      <c r="AC165">
        <v>-8.9999999999999998E-4</v>
      </c>
      <c r="AD165" s="33">
        <f t="shared" si="175"/>
        <v>0</v>
      </c>
      <c r="AE165" s="53">
        <f t="shared" si="176"/>
        <v>0</v>
      </c>
      <c r="AF165" s="53">
        <f t="shared" si="177"/>
        <v>1.302689747976149E-2</v>
      </c>
      <c r="AG165">
        <v>38.645209999999999</v>
      </c>
      <c r="AH165">
        <f t="shared" si="178"/>
        <v>5.0342718875385347E-3</v>
      </c>
      <c r="AI165">
        <f t="shared" si="179"/>
        <v>1.7606732730898715</v>
      </c>
      <c r="AJ165">
        <f t="shared" si="180"/>
        <v>2.8592879578978911E-3</v>
      </c>
      <c r="AK165" s="33">
        <f t="shared" si="181"/>
        <v>0</v>
      </c>
      <c r="AL165" s="53">
        <f t="shared" si="182"/>
        <v>7.9926255922229544E-3</v>
      </c>
      <c r="AM165" s="53">
        <f t="shared" si="183"/>
        <v>1.0060990131942122</v>
      </c>
      <c r="AN165" s="53">
        <f t="shared" si="184"/>
        <v>7.9441739703606084E-3</v>
      </c>
      <c r="AO165" s="33">
        <f t="shared" si="185"/>
        <v>1</v>
      </c>
      <c r="AP165" s="63">
        <f t="shared" si="186"/>
        <v>0</v>
      </c>
      <c r="AQ165" s="33">
        <f t="shared" si="187"/>
        <v>1</v>
      </c>
      <c r="AR165" s="33">
        <f t="shared" si="188"/>
        <v>0</v>
      </c>
      <c r="AS165" s="33">
        <f t="shared" si="189"/>
        <v>1</v>
      </c>
      <c r="AT165" s="64">
        <f t="shared" si="190"/>
        <v>1</v>
      </c>
      <c r="AU165" s="53">
        <f t="shared" si="191"/>
        <v>10.276344334342349</v>
      </c>
      <c r="AV165" s="63">
        <f t="shared" si="192"/>
        <v>0</v>
      </c>
      <c r="AW165" s="33">
        <f t="shared" si="193"/>
        <v>1</v>
      </c>
      <c r="AX165" s="33">
        <f t="shared" si="194"/>
        <v>0</v>
      </c>
      <c r="AY165" s="33">
        <f t="shared" si="195"/>
        <v>1</v>
      </c>
      <c r="AZ165" s="64">
        <f t="shared" si="196"/>
        <v>1</v>
      </c>
      <c r="BA165" s="53">
        <f t="shared" si="197"/>
        <v>0.47094284167465289</v>
      </c>
      <c r="BB165" s="53" t="s">
        <v>268</v>
      </c>
      <c r="BC165" s="53">
        <v>1474.5018310546875</v>
      </c>
      <c r="BD165" s="53">
        <v>0.47094284167465278</v>
      </c>
      <c r="BE165" s="53">
        <v>0</v>
      </c>
      <c r="BF165" s="53">
        <v>0</v>
      </c>
      <c r="BG165" s="53">
        <v>0</v>
      </c>
      <c r="BH165" s="53">
        <v>0</v>
      </c>
    </row>
    <row r="166" spans="1:60" x14ac:dyDescent="0.25">
      <c r="A166" s="53" t="s">
        <v>82</v>
      </c>
      <c r="B166" s="33">
        <v>4106450807.9677472</v>
      </c>
      <c r="C166" s="53">
        <f t="shared" si="160"/>
        <v>4.1064508079677475</v>
      </c>
      <c r="D166" s="53">
        <f t="shared" si="161"/>
        <v>2.5163005042989148</v>
      </c>
      <c r="E166">
        <v>61.276772131704</v>
      </c>
      <c r="F166" s="58">
        <v>264657</v>
      </c>
      <c r="G166" s="57">
        <f t="shared" si="198"/>
        <v>0.26465699999999998</v>
      </c>
      <c r="H166" s="57">
        <f t="shared" si="199"/>
        <v>15.516123918761824</v>
      </c>
      <c r="I166" s="82">
        <f>-L166</f>
        <v>-6.7258141218572636</v>
      </c>
      <c r="J166" s="53">
        <v>9.35</v>
      </c>
      <c r="K166" s="53">
        <f t="shared" si="162"/>
        <v>0</v>
      </c>
      <c r="L166" s="53">
        <f t="shared" si="163"/>
        <v>6.7258141218572636</v>
      </c>
      <c r="M166" s="88">
        <v>0</v>
      </c>
      <c r="N166" s="53">
        <v>1</v>
      </c>
      <c r="O166" s="33">
        <f t="shared" si="164"/>
        <v>0</v>
      </c>
      <c r="P166" s="53">
        <f t="shared" si="165"/>
        <v>0.61838065129748576</v>
      </c>
      <c r="Q166" s="53">
        <f t="shared" si="166"/>
        <v>3.0634418829143029E-2</v>
      </c>
      <c r="R166" s="53">
        <v>0.57699999999999996</v>
      </c>
      <c r="S166" s="53">
        <f t="shared" si="167"/>
        <v>0.16365876803043866</v>
      </c>
      <c r="T166" s="53">
        <f t="shared" si="168"/>
        <v>0</v>
      </c>
      <c r="U166" s="53">
        <f t="shared" si="169"/>
        <v>0</v>
      </c>
      <c r="V166" s="53">
        <f t="shared" si="170"/>
        <v>1</v>
      </c>
      <c r="W166" s="53">
        <f t="shared" si="171"/>
        <v>0</v>
      </c>
      <c r="X166" s="53">
        <f t="shared" si="172"/>
        <v>0.16365876803043866</v>
      </c>
      <c r="Y166" s="53">
        <f t="shared" si="200"/>
        <v>1.9720367071093762E-2</v>
      </c>
      <c r="Z166" s="53">
        <f t="shared" si="173"/>
        <v>0.4091293739692714</v>
      </c>
      <c r="AA166" s="53">
        <v>0</v>
      </c>
      <c r="AB166" s="53">
        <f t="shared" si="174"/>
        <v>0</v>
      </c>
      <c r="AC166">
        <v>0</v>
      </c>
      <c r="AD166" s="33">
        <f t="shared" si="175"/>
        <v>0</v>
      </c>
      <c r="AE166" s="53">
        <f t="shared" si="176"/>
        <v>0</v>
      </c>
      <c r="AF166" s="53">
        <f t="shared" si="177"/>
        <v>0.1439384009593449</v>
      </c>
      <c r="AG166">
        <v>75.891289999999998</v>
      </c>
      <c r="AH166">
        <f t="shared" si="178"/>
        <v>0.10923670929341922</v>
      </c>
      <c r="AI166">
        <f t="shared" si="179"/>
        <v>0.75180877195203655</v>
      </c>
      <c r="AJ166">
        <f t="shared" si="180"/>
        <v>0.1452985298506044</v>
      </c>
      <c r="AK166" s="33">
        <f t="shared" si="181"/>
        <v>0</v>
      </c>
      <c r="AL166" s="53">
        <f t="shared" si="182"/>
        <v>3.4701691665925682E-2</v>
      </c>
      <c r="AM166" s="53">
        <f t="shared" si="183"/>
        <v>0.42960501254402089</v>
      </c>
      <c r="AN166" s="53">
        <f t="shared" si="184"/>
        <v>8.0775807201201727E-2</v>
      </c>
      <c r="AO166" s="33">
        <f t="shared" si="185"/>
        <v>1</v>
      </c>
      <c r="AP166" s="63">
        <f t="shared" si="186"/>
        <v>0</v>
      </c>
      <c r="AQ166" s="33">
        <f t="shared" si="187"/>
        <v>1</v>
      </c>
      <c r="AR166" s="33">
        <f t="shared" si="188"/>
        <v>0</v>
      </c>
      <c r="AS166" s="33">
        <f t="shared" si="189"/>
        <v>1</v>
      </c>
      <c r="AT166" s="64">
        <f t="shared" si="190"/>
        <v>1</v>
      </c>
      <c r="AU166" s="53">
        <f t="shared" si="191"/>
        <v>2.0246455179933056</v>
      </c>
      <c r="AV166" s="63">
        <f t="shared" si="192"/>
        <v>0</v>
      </c>
      <c r="AW166" s="33">
        <f t="shared" si="193"/>
        <v>1</v>
      </c>
      <c r="AX166" s="33">
        <f t="shared" si="194"/>
        <v>0</v>
      </c>
      <c r="AY166" s="33">
        <f t="shared" si="195"/>
        <v>1</v>
      </c>
      <c r="AZ166" s="64">
        <f t="shared" si="196"/>
        <v>1</v>
      </c>
      <c r="BA166" s="53">
        <f t="shared" si="197"/>
        <v>2.0282319899820238</v>
      </c>
      <c r="BB166" s="53" t="s">
        <v>82</v>
      </c>
      <c r="BD166" s="53">
        <v>2.0282319899820238</v>
      </c>
      <c r="BE166" s="53">
        <v>0</v>
      </c>
      <c r="BF166" s="53">
        <v>0</v>
      </c>
      <c r="BG166" s="53">
        <v>0</v>
      </c>
      <c r="BH166" s="53">
        <v>0</v>
      </c>
    </row>
    <row r="167" spans="1:60" x14ac:dyDescent="0.25">
      <c r="A167" s="83" t="s">
        <v>123</v>
      </c>
      <c r="B167" s="33">
        <v>3786415841.7519898</v>
      </c>
      <c r="C167" s="53">
        <f t="shared" si="160"/>
        <v>3.7864158417519898</v>
      </c>
      <c r="D167" s="53">
        <f t="shared" si="161"/>
        <v>3.5849453401612688</v>
      </c>
      <c r="E167">
        <v>94.679123741002002</v>
      </c>
      <c r="F167" s="58">
        <v>3759170</v>
      </c>
      <c r="G167" s="57">
        <f t="shared" si="198"/>
        <v>3.7591700000000001</v>
      </c>
      <c r="H167" s="57">
        <f t="shared" si="199"/>
        <v>1.0072478344294058</v>
      </c>
      <c r="I167" s="82">
        <v>-23.913</v>
      </c>
      <c r="J167" s="53">
        <v>5.2969999999999997</v>
      </c>
      <c r="K167" s="53">
        <f t="shared" si="162"/>
        <v>8.8384661247044291E-2</v>
      </c>
      <c r="L167" s="53">
        <f t="shared" si="163"/>
        <v>28.48912824835589</v>
      </c>
      <c r="M167" s="88">
        <v>0</v>
      </c>
      <c r="N167" s="53">
        <v>1</v>
      </c>
      <c r="O167" s="33">
        <f t="shared" si="164"/>
        <v>0</v>
      </c>
      <c r="P167" s="53">
        <f t="shared" si="165"/>
        <v>0.51379130259868477</v>
      </c>
      <c r="Q167" s="53">
        <f t="shared" si="166"/>
        <v>-0.14368116233552539</v>
      </c>
      <c r="R167" s="53">
        <v>0.45500000000000002</v>
      </c>
      <c r="S167" s="53">
        <f t="shared" si="167"/>
        <v>1.9314288509898978</v>
      </c>
      <c r="T167" s="53">
        <f t="shared" si="168"/>
        <v>0</v>
      </c>
      <c r="U167" s="53">
        <f t="shared" si="169"/>
        <v>0</v>
      </c>
      <c r="V167" s="53">
        <f t="shared" si="170"/>
        <v>1</v>
      </c>
      <c r="W167" s="53">
        <f t="shared" si="171"/>
        <v>0</v>
      </c>
      <c r="X167" s="53">
        <f t="shared" si="172"/>
        <v>1.9314288509898978</v>
      </c>
      <c r="Y167" s="53">
        <f t="shared" si="200"/>
        <v>1.6993774153406271</v>
      </c>
      <c r="Z167" s="53">
        <f t="shared" si="173"/>
        <v>2.2886986419314681</v>
      </c>
      <c r="AA167" s="53">
        <v>0</v>
      </c>
      <c r="AB167" s="53">
        <f t="shared" si="174"/>
        <v>0</v>
      </c>
      <c r="AC167">
        <v>-1E-4</v>
      </c>
      <c r="AD167" s="33">
        <f t="shared" si="175"/>
        <v>0</v>
      </c>
      <c r="AE167" s="53">
        <f t="shared" si="176"/>
        <v>0</v>
      </c>
      <c r="AF167" s="53">
        <f t="shared" si="177"/>
        <v>0.14366677440222636</v>
      </c>
      <c r="AG167">
        <v>17.704049999999999</v>
      </c>
      <c r="AH167">
        <f t="shared" si="178"/>
        <v>2.5434837573557356E-2</v>
      </c>
      <c r="AI167">
        <f t="shared" si="179"/>
        <v>2.5064001623003369</v>
      </c>
      <c r="AJ167">
        <f t="shared" si="180"/>
        <v>1.0147955604269367E-2</v>
      </c>
      <c r="AK167" s="33">
        <f t="shared" si="181"/>
        <v>0</v>
      </c>
      <c r="AL167" s="53">
        <f t="shared" si="182"/>
        <v>0.118231936828669</v>
      </c>
      <c r="AM167" s="53">
        <f t="shared" si="183"/>
        <v>1.4322286641716211</v>
      </c>
      <c r="AN167" s="53">
        <f t="shared" si="184"/>
        <v>8.2551019810131035E-2</v>
      </c>
      <c r="AO167" s="33">
        <f t="shared" si="185"/>
        <v>1</v>
      </c>
      <c r="AP167" s="63">
        <f t="shared" si="186"/>
        <v>0</v>
      </c>
      <c r="AQ167" s="33">
        <f t="shared" si="187"/>
        <v>1</v>
      </c>
      <c r="AR167" s="33">
        <f t="shared" si="188"/>
        <v>0</v>
      </c>
      <c r="AS167" s="33">
        <f t="shared" si="189"/>
        <v>1</v>
      </c>
      <c r="AT167" s="64">
        <f t="shared" si="190"/>
        <v>1</v>
      </c>
      <c r="AU167" s="53">
        <f t="shared" si="191"/>
        <v>3.939719038134089</v>
      </c>
      <c r="AV167" s="63">
        <f t="shared" si="192"/>
        <v>0</v>
      </c>
      <c r="AW167" s="33">
        <f t="shared" si="193"/>
        <v>1</v>
      </c>
      <c r="AX167" s="33">
        <f t="shared" si="194"/>
        <v>0</v>
      </c>
      <c r="AY167" s="33">
        <f t="shared" si="195"/>
        <v>1</v>
      </c>
      <c r="AZ167" s="64">
        <f t="shared" si="196"/>
        <v>1</v>
      </c>
      <c r="BA167" s="53">
        <f t="shared" si="197"/>
        <v>0.96108778445919185</v>
      </c>
      <c r="BB167" s="53" t="s">
        <v>123</v>
      </c>
      <c r="BC167" s="53">
        <v>1071.564208984375</v>
      </c>
      <c r="BD167" s="53">
        <v>0.96108778445919185</v>
      </c>
      <c r="BE167" s="53">
        <v>0</v>
      </c>
      <c r="BF167" s="53">
        <v>0</v>
      </c>
      <c r="BG167" s="53">
        <v>0</v>
      </c>
      <c r="BH167" s="53">
        <v>0</v>
      </c>
    </row>
    <row r="168" spans="1:60" x14ac:dyDescent="0.25">
      <c r="A168" s="53" t="s">
        <v>286</v>
      </c>
      <c r="B168" s="33">
        <v>3732335815.3191938</v>
      </c>
      <c r="C168" s="53">
        <f t="shared" si="160"/>
        <v>3.7323358153191939</v>
      </c>
      <c r="D168" s="53">
        <f t="shared" si="161"/>
        <v>1.4562398545891688</v>
      </c>
      <c r="E168">
        <v>39.016849679284</v>
      </c>
      <c r="F168" s="58">
        <v>282507</v>
      </c>
      <c r="G168" s="57">
        <f t="shared" si="198"/>
        <v>0.28250700000000001</v>
      </c>
      <c r="H168" s="57">
        <f t="shared" si="199"/>
        <v>13.211480831693352</v>
      </c>
      <c r="I168" s="82">
        <f>-L168</f>
        <v>-10.182778752459971</v>
      </c>
      <c r="J168" s="53">
        <v>1.97</v>
      </c>
      <c r="K168" s="53">
        <f t="shared" si="162"/>
        <v>0</v>
      </c>
      <c r="L168" s="53">
        <f t="shared" si="163"/>
        <v>10.182778752459971</v>
      </c>
      <c r="M168" s="88">
        <v>0</v>
      </c>
      <c r="N168" s="53">
        <v>1</v>
      </c>
      <c r="O168" s="33">
        <f t="shared" si="164"/>
        <v>0</v>
      </c>
      <c r="P168" s="53">
        <f t="shared" si="165"/>
        <v>0.61914622300196787</v>
      </c>
      <c r="Q168" s="53">
        <f t="shared" si="166"/>
        <v>3.1910371669946563E-2</v>
      </c>
      <c r="R168" s="53">
        <v>0.57499999999999996</v>
      </c>
      <c r="S168" s="53">
        <f t="shared" si="167"/>
        <v>0.17491314202161695</v>
      </c>
      <c r="T168" s="53">
        <f t="shared" si="168"/>
        <v>0</v>
      </c>
      <c r="U168" s="53">
        <f t="shared" si="169"/>
        <v>0</v>
      </c>
      <c r="V168" s="53">
        <f t="shared" si="170"/>
        <v>1</v>
      </c>
      <c r="W168" s="53">
        <f t="shared" si="171"/>
        <v>0</v>
      </c>
      <c r="X168" s="53">
        <f t="shared" si="172"/>
        <v>0.17491314202161695</v>
      </c>
      <c r="Y168" s="53">
        <f t="shared" si="200"/>
        <v>2.4598018963564418E-2</v>
      </c>
      <c r="Z168" s="53">
        <f t="shared" si="173"/>
        <v>0.43452428974352458</v>
      </c>
      <c r="AA168" s="53">
        <v>0</v>
      </c>
      <c r="AB168" s="53">
        <f t="shared" si="174"/>
        <v>0</v>
      </c>
      <c r="AC168">
        <v>-1E-3</v>
      </c>
      <c r="AD168" s="33">
        <f t="shared" si="175"/>
        <v>0</v>
      </c>
      <c r="AE168" s="53">
        <f t="shared" si="176"/>
        <v>0</v>
      </c>
      <c r="AF168" s="53">
        <f t="shared" si="177"/>
        <v>0.15031512305805253</v>
      </c>
      <c r="AG168">
        <v>65.499989999999997</v>
      </c>
      <c r="AH168">
        <f t="shared" si="178"/>
        <v>9.8456390571512092E-2</v>
      </c>
      <c r="AI168">
        <f t="shared" si="179"/>
        <v>0.77305739258736483</v>
      </c>
      <c r="AJ168">
        <f t="shared" si="180"/>
        <v>0.12735974264729036</v>
      </c>
      <c r="AK168" s="33">
        <f t="shared" si="181"/>
        <v>0</v>
      </c>
      <c r="AL168" s="53">
        <f t="shared" si="182"/>
        <v>5.1858732486540438E-2</v>
      </c>
      <c r="AM168" s="53">
        <f t="shared" si="183"/>
        <v>0.44174708147849412</v>
      </c>
      <c r="AN168" s="53">
        <f t="shared" si="184"/>
        <v>0.11739462389422739</v>
      </c>
      <c r="AO168" s="33">
        <f t="shared" si="185"/>
        <v>1</v>
      </c>
      <c r="AP168" s="63">
        <f t="shared" si="186"/>
        <v>0</v>
      </c>
      <c r="AQ168" s="33">
        <f t="shared" si="187"/>
        <v>1</v>
      </c>
      <c r="AR168" s="33">
        <f t="shared" si="188"/>
        <v>0</v>
      </c>
      <c r="AS168" s="33">
        <f t="shared" si="189"/>
        <v>1</v>
      </c>
      <c r="AT168" s="64">
        <f t="shared" si="190"/>
        <v>1</v>
      </c>
      <c r="AU168" s="53">
        <f t="shared" si="191"/>
        <v>2.7824167676280722</v>
      </c>
      <c r="AV168" s="63">
        <f t="shared" si="192"/>
        <v>0</v>
      </c>
      <c r="AW168" s="33">
        <f t="shared" si="193"/>
        <v>1</v>
      </c>
      <c r="AX168" s="33">
        <f t="shared" si="194"/>
        <v>0</v>
      </c>
      <c r="AY168" s="33">
        <f t="shared" si="195"/>
        <v>1</v>
      </c>
      <c r="AZ168" s="64">
        <f t="shared" si="196"/>
        <v>1</v>
      </c>
      <c r="BA168" s="53">
        <f t="shared" si="197"/>
        <v>1.3414007055818957</v>
      </c>
      <c r="BB168" s="53" t="s">
        <v>286</v>
      </c>
      <c r="BC168" s="53">
        <v>18304.845703125</v>
      </c>
      <c r="BD168" s="53">
        <v>1.3414007055818957</v>
      </c>
      <c r="BE168" s="53">
        <v>0</v>
      </c>
      <c r="BF168" s="53">
        <v>0</v>
      </c>
      <c r="BG168" s="53">
        <v>0</v>
      </c>
      <c r="BH168" s="53">
        <v>0</v>
      </c>
    </row>
    <row r="169" spans="1:60" x14ac:dyDescent="0.25">
      <c r="A169" s="83" t="s">
        <v>266</v>
      </c>
      <c r="B169" s="33">
        <v>3291731022.4430618</v>
      </c>
      <c r="C169" s="53">
        <f t="shared" si="160"/>
        <v>3.291731022443062</v>
      </c>
      <c r="D169" s="53">
        <f t="shared" si="161"/>
        <v>3.1372702514411044</v>
      </c>
      <c r="E169">
        <v>95.307612622391005</v>
      </c>
      <c r="F169" s="58">
        <v>1998630</v>
      </c>
      <c r="G169" s="57">
        <f t="shared" si="198"/>
        <v>1.9986299999999999</v>
      </c>
      <c r="H169" s="57">
        <f t="shared" si="199"/>
        <v>1.6469937019073375</v>
      </c>
      <c r="I169" s="82">
        <v>-23</v>
      </c>
      <c r="J169" s="53">
        <v>17</v>
      </c>
      <c r="K169" s="53">
        <f t="shared" si="162"/>
        <v>5.7034861986076588E-2</v>
      </c>
      <c r="L169" s="53">
        <f t="shared" si="163"/>
        <v>27.529509447138992</v>
      </c>
      <c r="M169" s="88">
        <v>38.4</v>
      </c>
      <c r="N169" s="53">
        <v>0.41399999999999998</v>
      </c>
      <c r="O169" s="33">
        <f t="shared" si="164"/>
        <v>3.2196804641319496</v>
      </c>
      <c r="P169" s="53">
        <f t="shared" si="165"/>
        <v>0.63002360755771114</v>
      </c>
      <c r="Q169" s="53">
        <f t="shared" si="166"/>
        <v>5.0039345929518586E-2</v>
      </c>
      <c r="R169" s="53">
        <v>0.57199999999999995</v>
      </c>
      <c r="S169" s="53">
        <f t="shared" si="167"/>
        <v>1.2591840827730683</v>
      </c>
      <c r="T169" s="53">
        <f t="shared" si="168"/>
        <v>2.3315207553939055</v>
      </c>
      <c r="U169" s="53">
        <f t="shared" si="169"/>
        <v>0.94438806207980119</v>
      </c>
      <c r="V169" s="53">
        <f t="shared" si="170"/>
        <v>0.40505239333383025</v>
      </c>
      <c r="W169" s="53">
        <f t="shared" si="171"/>
        <v>0.75</v>
      </c>
      <c r="X169" s="53">
        <f t="shared" si="172"/>
        <v>0.31479602069326706</v>
      </c>
      <c r="Y169" s="53">
        <f t="shared" si="200"/>
        <v>0.2492638009499403</v>
      </c>
      <c r="Z169" s="53">
        <f t="shared" si="173"/>
        <v>0.54892571846447058</v>
      </c>
      <c r="AA169" s="53">
        <v>3.2849261283703299</v>
      </c>
      <c r="AB169" s="53">
        <f t="shared" si="174"/>
        <v>0.10813093243190396</v>
      </c>
      <c r="AC169">
        <v>-8.9999999999999998E-4</v>
      </c>
      <c r="AD169" s="33">
        <f t="shared" si="175"/>
        <v>0</v>
      </c>
      <c r="AE169" s="53">
        <f t="shared" si="176"/>
        <v>0</v>
      </c>
      <c r="AF169" s="53">
        <f t="shared" si="177"/>
        <v>8.4973577572501763E-3</v>
      </c>
      <c r="AG169">
        <v>30.16403</v>
      </c>
      <c r="AH169">
        <f t="shared" si="178"/>
        <v>2.5631455431042705E-3</v>
      </c>
      <c r="AI169">
        <f t="shared" si="179"/>
        <v>1.7775453717954377</v>
      </c>
      <c r="AJ169">
        <f t="shared" si="180"/>
        <v>1.4419578727913566E-3</v>
      </c>
      <c r="AK169" s="33">
        <f t="shared" si="181"/>
        <v>0</v>
      </c>
      <c r="AL169" s="53">
        <f t="shared" si="182"/>
        <v>5.9342122141459053E-3</v>
      </c>
      <c r="AM169" s="53">
        <f t="shared" si="183"/>
        <v>1.0157402124545361</v>
      </c>
      <c r="AN169" s="53">
        <f t="shared" si="184"/>
        <v>5.8422538966000793E-3</v>
      </c>
      <c r="AO169" s="33">
        <f t="shared" si="185"/>
        <v>1</v>
      </c>
      <c r="AP169" s="63">
        <f t="shared" si="186"/>
        <v>0</v>
      </c>
      <c r="AQ169" s="33">
        <f t="shared" si="187"/>
        <v>1</v>
      </c>
      <c r="AR169" s="33">
        <f t="shared" si="188"/>
        <v>0</v>
      </c>
      <c r="AS169" s="33">
        <f t="shared" si="189"/>
        <v>1</v>
      </c>
      <c r="AT169" s="64">
        <f t="shared" si="190"/>
        <v>1</v>
      </c>
      <c r="AU169" s="53">
        <f t="shared" si="191"/>
        <v>3.8854512605284217</v>
      </c>
      <c r="AV169" s="63">
        <f t="shared" si="192"/>
        <v>0</v>
      </c>
      <c r="AW169" s="33">
        <f t="shared" si="193"/>
        <v>1</v>
      </c>
      <c r="AX169" s="33">
        <f t="shared" si="194"/>
        <v>0</v>
      </c>
      <c r="AY169" s="33">
        <f t="shared" si="195"/>
        <v>1</v>
      </c>
      <c r="AZ169" s="64">
        <f t="shared" si="196"/>
        <v>1</v>
      </c>
      <c r="BA169" s="53">
        <f t="shared" si="197"/>
        <v>0.8471940070084385</v>
      </c>
      <c r="BB169" s="53" t="s">
        <v>266</v>
      </c>
      <c r="BC169" s="53">
        <v>2834.48681640625</v>
      </c>
      <c r="BD169" s="53">
        <v>0.38988725161594939</v>
      </c>
      <c r="BE169" s="53">
        <v>0</v>
      </c>
      <c r="BF169" s="53">
        <v>0</v>
      </c>
      <c r="BG169" s="53">
        <v>0</v>
      </c>
      <c r="BH169" s="53">
        <v>0</v>
      </c>
    </row>
    <row r="170" spans="1:60" x14ac:dyDescent="0.25">
      <c r="A170" s="83" t="s">
        <v>189</v>
      </c>
      <c r="B170" s="33">
        <v>2991838218.6277509</v>
      </c>
      <c r="C170" s="53">
        <f t="shared" ref="C170:C201" si="201">B170/1000000000</f>
        <v>2.991838218627751</v>
      </c>
      <c r="D170" s="53">
        <f t="shared" ref="D170:D201" si="202">C170*(E170/100)</f>
        <v>2.1915283576593207</v>
      </c>
      <c r="E170">
        <v>73.250229374518</v>
      </c>
      <c r="F170" s="58">
        <v>1437539</v>
      </c>
      <c r="G170" s="57">
        <f t="shared" si="198"/>
        <v>1.4375389999999999</v>
      </c>
      <c r="H170" s="57">
        <f t="shared" si="199"/>
        <v>2.0812222963187441</v>
      </c>
      <c r="I170" s="82">
        <v>-26.878</v>
      </c>
      <c r="J170" s="53">
        <v>8.4700000000000006</v>
      </c>
      <c r="K170" s="53">
        <f t="shared" ref="K170:K201" si="203">S170*((I170+L170)/100)</f>
        <v>1.5072182828319598E-6</v>
      </c>
      <c r="L170" s="53">
        <f t="shared" ref="L170:L206" si="204">IF(H170&gt;$H$4,0,($H$4-H170)*$B$5)</f>
        <v>26.878166555521886</v>
      </c>
      <c r="M170" s="88">
        <v>0</v>
      </c>
      <c r="N170" s="53">
        <v>1</v>
      </c>
      <c r="O170" s="33">
        <f t="shared" ref="O170:O201" si="205">M170*N170*$B$1*V170</f>
        <v>0</v>
      </c>
      <c r="P170" s="53">
        <f t="shared" ref="P170:P201" si="206">0.6*(1+Q170)</f>
        <v>0.62950253324441752</v>
      </c>
      <c r="Q170" s="53">
        <f t="shared" ref="Q170:Q201" si="207">((R170/0.6)-1)+(0.1-0.002*H170)</f>
        <v>4.9170888740695778E-2</v>
      </c>
      <c r="R170" s="53">
        <v>0.57199999999999995</v>
      </c>
      <c r="S170" s="53">
        <f t="shared" ref="S170:S206" si="208">G170*P170</f>
        <v>0.90493444213764662</v>
      </c>
      <c r="T170" s="53">
        <f t="shared" ref="T170:T206" si="209">M170*($B$2/H170)</f>
        <v>0</v>
      </c>
      <c r="U170" s="53">
        <f t="shared" ref="U170:U206" si="210">W170*S170</f>
        <v>0</v>
      </c>
      <c r="V170" s="53">
        <f t="shared" ref="V170:V201" si="211">IF(T170=0,1,U170/T170)</f>
        <v>1</v>
      </c>
      <c r="W170" s="53">
        <f t="shared" ref="W170:W206" si="212">IF(T170/S170&lt;$B$3,T170/S170,$B$3)</f>
        <v>0</v>
      </c>
      <c r="X170" s="53">
        <f t="shared" ref="X170:X206" si="213">IF((S170-U170)&gt;0,S170-U170,0)</f>
        <v>0.90493444213764662</v>
      </c>
      <c r="Y170" s="53">
        <f t="shared" si="200"/>
        <v>0.62444392365266976</v>
      </c>
      <c r="Z170" s="53">
        <f t="shared" ref="Z170:Z201" si="214">Y170*H170*$H$6</f>
        <v>1.7376981597389629</v>
      </c>
      <c r="AA170" s="53">
        <v>0.31579359886356001</v>
      </c>
      <c r="AB170" s="53">
        <f t="shared" ref="AB170:AB201" si="215">(AA170/100)*C170</f>
        <v>9.4480335827799994E-3</v>
      </c>
      <c r="AC170">
        <v>0</v>
      </c>
      <c r="AD170" s="33">
        <f t="shared" ref="AD170:AD206" si="216">ROUND((AB170/$L$4)*($BD$10/BD170),0)</f>
        <v>0</v>
      </c>
      <c r="AE170" s="53">
        <f t="shared" ref="AE170:AE201" si="217">AD170*$H$3</f>
        <v>0</v>
      </c>
      <c r="AF170" s="53">
        <f t="shared" ref="AF170:AF201" si="218">IF(((S170-U170-Y170-K170)-AE170)&gt;0,((S170-U170-Y170-K170)-AE170),0)</f>
        <v>0.28048901126669401</v>
      </c>
      <c r="AG170">
        <v>40.210259999999998</v>
      </c>
      <c r="AH170">
        <f t="shared" ref="AH170:AH201" si="219">AF170*(AG170/100)</f>
        <v>0.11278536070176695</v>
      </c>
      <c r="AI170">
        <f t="shared" ref="AI170:AI206" si="220">(1+$B$7/H170)*$H$2</f>
        <v>1.538120196166946</v>
      </c>
      <c r="AJ170">
        <f t="shared" ref="AJ170:AJ201" si="221">IF(AH170&lt;AI170,AH170/AI170,1)</f>
        <v>7.3326753645672399E-2</v>
      </c>
      <c r="AK170" s="33">
        <f t="shared" ref="AK170:AK206" si="222">IF(H170&gt;20,CEILING(AH170/AI170,1),FLOOR(AH170/AI170,1))</f>
        <v>0</v>
      </c>
      <c r="AL170" s="53">
        <f t="shared" ref="AL170:AL206" si="223">AF170-AH170</f>
        <v>0.16770365056492706</v>
      </c>
      <c r="AM170" s="53">
        <f t="shared" ref="AM170:AM206" si="224">(1+1/(H170/$B$6))*$H$1</f>
        <v>0.87892582638111194</v>
      </c>
      <c r="AN170" s="53">
        <f t="shared" ref="AN170:AN201" si="225">IF(AL170&lt;AM170,AL170/AM170,1)</f>
        <v>0.19080523695091525</v>
      </c>
      <c r="AO170" s="33">
        <f t="shared" ref="AO170:AO189" si="226">IF(H170&lt;20,CEILING(AL170/AM170,1),ROUND(AL170/AM170,0))</f>
        <v>1</v>
      </c>
      <c r="AP170" s="63">
        <f t="shared" ref="AP170:AP189" si="227">AD170</f>
        <v>0</v>
      </c>
      <c r="AQ170" s="33">
        <f t="shared" ref="AQ170:AQ189" si="228">AO170</f>
        <v>1</v>
      </c>
      <c r="AR170" s="33">
        <f t="shared" ref="AR170:AR189" si="229">AK170</f>
        <v>0</v>
      </c>
      <c r="AS170" s="33">
        <f t="shared" ref="AS170:AS189" si="230">AQ170+AR170</f>
        <v>1</v>
      </c>
      <c r="AT170" s="64">
        <f t="shared" ref="AT170:AT189" si="231">AP170+AQ170+AR170</f>
        <v>1</v>
      </c>
      <c r="AU170" s="53">
        <f t="shared" ref="AU170:AU189" si="232">O170+Z170+AP170*$L$4*$B$4+AQ170*$L$2*AN170+AR170*$L$3*AJ170</f>
        <v>5.5538028987572678</v>
      </c>
      <c r="AV170" s="63">
        <f t="shared" ref="AV170:AV189" si="233">AP170-BE170</f>
        <v>0</v>
      </c>
      <c r="AW170" s="33">
        <f t="shared" ref="AW170:AW189" si="234">AQ170-BF170</f>
        <v>1</v>
      </c>
      <c r="AX170" s="33">
        <f t="shared" ref="AX170:AX189" si="235">AR170-BG170</f>
        <v>0</v>
      </c>
      <c r="AY170" s="33">
        <f t="shared" ref="AY170:AY189" si="236">AS170-(BF170+BG170)</f>
        <v>1</v>
      </c>
      <c r="AZ170" s="64">
        <f t="shared" ref="AZ170:AZ189" si="237">AT170-BH170</f>
        <v>1</v>
      </c>
      <c r="BA170" s="53">
        <f t="shared" ref="BA170:BA189" si="238">C170/AU170</f>
        <v>0.5387008277332298</v>
      </c>
      <c r="BB170" s="53" t="s">
        <v>189</v>
      </c>
      <c r="BC170" s="53">
        <v>2973.987060546875</v>
      </c>
      <c r="BD170" s="53">
        <v>0.60401722289937254</v>
      </c>
      <c r="BE170" s="53">
        <v>0</v>
      </c>
      <c r="BF170" s="53">
        <v>0</v>
      </c>
      <c r="BG170" s="53">
        <v>0</v>
      </c>
      <c r="BH170" s="53">
        <v>0</v>
      </c>
    </row>
    <row r="171" spans="1:60" x14ac:dyDescent="0.25">
      <c r="A171" s="53" t="s">
        <v>94</v>
      </c>
      <c r="B171" s="33">
        <v>2400402785.5096345</v>
      </c>
      <c r="C171" s="53">
        <f t="shared" si="201"/>
        <v>2.4004027855096344</v>
      </c>
      <c r="D171" s="53">
        <f t="shared" si="202"/>
        <v>1.1445523857526996</v>
      </c>
      <c r="E171">
        <v>47.681680452211999</v>
      </c>
      <c r="F171" s="58">
        <v>587207</v>
      </c>
      <c r="G171" s="57">
        <f t="shared" ref="G171:G202" si="239">F171/1000000</f>
        <v>0.58720700000000003</v>
      </c>
      <c r="H171" s="57">
        <f t="shared" si="199"/>
        <v>4.0878306721643884</v>
      </c>
      <c r="I171" s="82">
        <f>-L171</f>
        <v>-23.868253991753416</v>
      </c>
      <c r="J171" s="53">
        <v>1.625</v>
      </c>
      <c r="K171" s="53">
        <f t="shared" si="203"/>
        <v>0</v>
      </c>
      <c r="L171" s="53">
        <f t="shared" si="204"/>
        <v>23.868253991753416</v>
      </c>
      <c r="M171" s="88">
        <v>0</v>
      </c>
      <c r="N171" s="53">
        <v>1</v>
      </c>
      <c r="O171" s="33">
        <f t="shared" si="205"/>
        <v>0</v>
      </c>
      <c r="P171" s="53">
        <f t="shared" si="206"/>
        <v>0.57109460319340277</v>
      </c>
      <c r="Q171" s="53">
        <f t="shared" si="207"/>
        <v>-4.8175661344328671E-2</v>
      </c>
      <c r="R171" s="53">
        <v>0.51600000000000001</v>
      </c>
      <c r="S171" s="53">
        <f t="shared" si="208"/>
        <v>0.33535074865738851</v>
      </c>
      <c r="T171" s="53">
        <f t="shared" si="209"/>
        <v>0</v>
      </c>
      <c r="U171" s="53">
        <f t="shared" si="210"/>
        <v>0</v>
      </c>
      <c r="V171" s="53">
        <f t="shared" si="211"/>
        <v>1</v>
      </c>
      <c r="W171" s="53">
        <f t="shared" si="212"/>
        <v>0</v>
      </c>
      <c r="X171" s="53">
        <f t="shared" si="213"/>
        <v>0.33535074865738851</v>
      </c>
      <c r="Y171" s="53">
        <f t="shared" si="200"/>
        <v>0.13797674594846218</v>
      </c>
      <c r="Z171" s="53">
        <f t="shared" si="214"/>
        <v>0.75415605739316693</v>
      </c>
      <c r="AA171" s="53">
        <v>0</v>
      </c>
      <c r="AB171" s="53">
        <f t="shared" si="215"/>
        <v>0</v>
      </c>
      <c r="AC171">
        <v>0</v>
      </c>
      <c r="AD171" s="33">
        <f t="shared" si="216"/>
        <v>0</v>
      </c>
      <c r="AE171" s="53">
        <f t="shared" si="217"/>
        <v>0</v>
      </c>
      <c r="AF171" s="53">
        <f t="shared" si="218"/>
        <v>0.19737400270892633</v>
      </c>
      <c r="AG171">
        <v>22.87078</v>
      </c>
      <c r="AH171">
        <f t="shared" si="219"/>
        <v>4.5140973936752579E-2</v>
      </c>
      <c r="AI171">
        <f t="shared" si="220"/>
        <v>1.0923479178992754</v>
      </c>
      <c r="AJ171">
        <f t="shared" si="221"/>
        <v>4.1324721910546994E-2</v>
      </c>
      <c r="AK171" s="33">
        <f t="shared" si="222"/>
        <v>0</v>
      </c>
      <c r="AL171" s="53">
        <f t="shared" si="223"/>
        <v>0.15223302877217376</v>
      </c>
      <c r="AM171" s="53">
        <f t="shared" si="224"/>
        <v>0.62419881022815726</v>
      </c>
      <c r="AN171" s="53">
        <f t="shared" si="225"/>
        <v>0.24388548372357441</v>
      </c>
      <c r="AO171" s="33">
        <f t="shared" si="226"/>
        <v>1</v>
      </c>
      <c r="AP171" s="63">
        <f t="shared" si="227"/>
        <v>0</v>
      </c>
      <c r="AQ171" s="33">
        <f t="shared" si="228"/>
        <v>1</v>
      </c>
      <c r="AR171" s="33">
        <f t="shared" si="229"/>
        <v>0</v>
      </c>
      <c r="AS171" s="33">
        <f t="shared" si="230"/>
        <v>1</v>
      </c>
      <c r="AT171" s="64">
        <f t="shared" si="231"/>
        <v>1</v>
      </c>
      <c r="AU171" s="53">
        <f t="shared" si="232"/>
        <v>5.6318657318646546</v>
      </c>
      <c r="AV171" s="63">
        <f t="shared" si="233"/>
        <v>0</v>
      </c>
      <c r="AW171" s="33">
        <f t="shared" si="234"/>
        <v>1</v>
      </c>
      <c r="AX171" s="33">
        <f t="shared" si="235"/>
        <v>0</v>
      </c>
      <c r="AY171" s="33">
        <f t="shared" si="236"/>
        <v>1</v>
      </c>
      <c r="AZ171" s="64">
        <f t="shared" si="237"/>
        <v>1</v>
      </c>
      <c r="BA171" s="53">
        <f t="shared" si="238"/>
        <v>0.42621804208298925</v>
      </c>
      <c r="BB171" s="53" t="s">
        <v>94</v>
      </c>
      <c r="BC171" s="53">
        <v>2744.077392578125</v>
      </c>
      <c r="BD171" s="53">
        <v>0.42621804208298925</v>
      </c>
      <c r="BE171" s="53">
        <v>0</v>
      </c>
      <c r="BF171" s="53">
        <v>0</v>
      </c>
      <c r="BG171" s="53">
        <v>0</v>
      </c>
      <c r="BH171" s="53">
        <v>0</v>
      </c>
    </row>
    <row r="172" spans="1:60" x14ac:dyDescent="0.25">
      <c r="A172" s="83" t="s">
        <v>169</v>
      </c>
      <c r="B172" s="33">
        <v>2312093825</v>
      </c>
      <c r="C172" s="53">
        <f t="shared" si="201"/>
        <v>2.3120938249999998</v>
      </c>
      <c r="D172" s="53">
        <f t="shared" si="202"/>
        <v>5.0648783539261251</v>
      </c>
      <c r="E172">
        <v>219.06024310782999</v>
      </c>
      <c r="F172" s="58">
        <v>2392880</v>
      </c>
      <c r="G172" s="57">
        <f t="shared" si="239"/>
        <v>2.3928799999999999</v>
      </c>
      <c r="H172" s="57">
        <f t="shared" si="199"/>
        <v>0.96623893592658217</v>
      </c>
      <c r="I172" s="82">
        <v>-23.913</v>
      </c>
      <c r="J172" s="53">
        <v>5.6159999999999997</v>
      </c>
      <c r="K172" s="53">
        <f t="shared" si="203"/>
        <v>6.1350479866686826E-2</v>
      </c>
      <c r="L172" s="53">
        <f t="shared" si="204"/>
        <v>28.550641596110125</v>
      </c>
      <c r="M172" s="88">
        <v>0</v>
      </c>
      <c r="N172" s="53">
        <v>1</v>
      </c>
      <c r="O172" s="33">
        <f t="shared" si="205"/>
        <v>0</v>
      </c>
      <c r="P172" s="53">
        <f t="shared" si="206"/>
        <v>0.5528405132768881</v>
      </c>
      <c r="Q172" s="53">
        <f t="shared" si="207"/>
        <v>-7.8599144538519794E-2</v>
      </c>
      <c r="R172" s="53">
        <v>0.49399999999999999</v>
      </c>
      <c r="S172" s="53">
        <f t="shared" si="208"/>
        <v>1.3228810074099999</v>
      </c>
      <c r="T172" s="53">
        <f t="shared" si="209"/>
        <v>0</v>
      </c>
      <c r="U172" s="53">
        <f t="shared" si="210"/>
        <v>0</v>
      </c>
      <c r="V172" s="53">
        <f t="shared" si="211"/>
        <v>1</v>
      </c>
      <c r="W172" s="53">
        <f t="shared" si="212"/>
        <v>0</v>
      </c>
      <c r="X172" s="53">
        <f t="shared" si="213"/>
        <v>1.3228810074099999</v>
      </c>
      <c r="Y172" s="53">
        <f t="shared" si="200"/>
        <v>1.1650285239298535</v>
      </c>
      <c r="Z172" s="53">
        <f t="shared" si="214"/>
        <v>1.5051629513871425</v>
      </c>
      <c r="AA172" s="53">
        <v>32</v>
      </c>
      <c r="AB172" s="53">
        <f t="shared" si="215"/>
        <v>0.7398700239999999</v>
      </c>
      <c r="AC172">
        <v>-4.0300000000000002E-2</v>
      </c>
      <c r="AD172" s="33">
        <f t="shared" si="216"/>
        <v>0</v>
      </c>
      <c r="AE172" s="53">
        <f t="shared" si="217"/>
        <v>0</v>
      </c>
      <c r="AF172" s="53">
        <f t="shared" si="218"/>
        <v>9.6502003613459647E-2</v>
      </c>
      <c r="AG172">
        <v>28.977799999999998</v>
      </c>
      <c r="AH172">
        <f t="shared" si="219"/>
        <v>2.7964157603101107E-2</v>
      </c>
      <c r="AI172">
        <f t="shared" si="220"/>
        <v>2.5860379216012142</v>
      </c>
      <c r="AJ172">
        <f t="shared" si="221"/>
        <v>1.0813514128898138E-2</v>
      </c>
      <c r="AK172" s="33">
        <f t="shared" si="222"/>
        <v>0</v>
      </c>
      <c r="AL172" s="53">
        <f t="shared" si="223"/>
        <v>6.8537846010358533E-2</v>
      </c>
      <c r="AM172" s="53">
        <f t="shared" si="224"/>
        <v>1.4777359552006932</v>
      </c>
      <c r="AN172" s="53">
        <f t="shared" si="225"/>
        <v>4.6380306149517977E-2</v>
      </c>
      <c r="AO172" s="33">
        <f t="shared" si="226"/>
        <v>1</v>
      </c>
      <c r="AP172" s="63">
        <f t="shared" si="227"/>
        <v>0</v>
      </c>
      <c r="AQ172" s="33">
        <f t="shared" si="228"/>
        <v>1</v>
      </c>
      <c r="AR172" s="33">
        <f t="shared" si="229"/>
        <v>0</v>
      </c>
      <c r="AS172" s="33">
        <f t="shared" si="230"/>
        <v>1</v>
      </c>
      <c r="AT172" s="64">
        <f t="shared" si="231"/>
        <v>1</v>
      </c>
      <c r="AU172" s="53">
        <f t="shared" si="232"/>
        <v>2.4327690743775019</v>
      </c>
      <c r="AV172" s="63">
        <f t="shared" si="233"/>
        <v>0</v>
      </c>
      <c r="AW172" s="33">
        <f t="shared" si="234"/>
        <v>1</v>
      </c>
      <c r="AX172" s="33">
        <f t="shared" si="235"/>
        <v>0</v>
      </c>
      <c r="AY172" s="33">
        <f t="shared" si="236"/>
        <v>1</v>
      </c>
      <c r="AZ172" s="64">
        <f t="shared" si="237"/>
        <v>1</v>
      </c>
      <c r="BA172" s="53">
        <f t="shared" si="238"/>
        <v>0.95039592921149718</v>
      </c>
      <c r="BB172" s="53" t="s">
        <v>169</v>
      </c>
      <c r="BD172" s="53">
        <v>0.95039592921149718</v>
      </c>
      <c r="BE172" s="53">
        <v>0</v>
      </c>
      <c r="BF172" s="53">
        <v>0</v>
      </c>
      <c r="BG172" s="53">
        <v>0</v>
      </c>
      <c r="BH172" s="53">
        <v>0</v>
      </c>
    </row>
    <row r="173" spans="1:60" x14ac:dyDescent="0.25">
      <c r="A173" s="83" t="s">
        <v>396</v>
      </c>
      <c r="B173" s="33">
        <v>2184364645</v>
      </c>
      <c r="C173" s="53">
        <f t="shared" si="201"/>
        <v>2.184364645</v>
      </c>
      <c r="D173" s="53" t="e">
        <f t="shared" si="202"/>
        <v>#VALUE!</v>
      </c>
      <c r="E173" t="s">
        <v>601</v>
      </c>
      <c r="F173" s="58">
        <v>6114440</v>
      </c>
      <c r="G173" s="57">
        <f t="shared" si="239"/>
        <v>6.1144400000000001</v>
      </c>
      <c r="H173" s="57">
        <f t="shared" si="199"/>
        <v>0.35724688524214809</v>
      </c>
      <c r="I173" s="82">
        <v>-23.913</v>
      </c>
      <c r="J173" s="53">
        <v>12.125999999999999</v>
      </c>
      <c r="K173" s="53">
        <f t="shared" si="203"/>
        <v>0.19909432116762754</v>
      </c>
      <c r="L173" s="53">
        <f t="shared" si="204"/>
        <v>29.464129672136778</v>
      </c>
      <c r="M173" s="88">
        <v>1.2</v>
      </c>
      <c r="N173" s="53">
        <v>1.0900000000000001</v>
      </c>
      <c r="O173" s="33">
        <f t="shared" si="205"/>
        <v>0.65400000000000003</v>
      </c>
      <c r="P173" s="53">
        <f t="shared" si="206"/>
        <v>0.58657130373770949</v>
      </c>
      <c r="Q173" s="53">
        <f t="shared" si="207"/>
        <v>-2.2381160437150882E-2</v>
      </c>
      <c r="R173" s="53">
        <v>0.52700000000000002</v>
      </c>
      <c r="S173" s="53">
        <f t="shared" si="208"/>
        <v>3.5865550424260007</v>
      </c>
      <c r="T173" s="53">
        <f t="shared" si="209"/>
        <v>0.33590215886322411</v>
      </c>
      <c r="U173" s="53">
        <f t="shared" si="210"/>
        <v>0.33590215886322411</v>
      </c>
      <c r="V173" s="53">
        <f t="shared" si="211"/>
        <v>1</v>
      </c>
      <c r="W173" s="53">
        <f t="shared" si="212"/>
        <v>9.3655933030380806E-2</v>
      </c>
      <c r="X173" s="53">
        <f t="shared" si="213"/>
        <v>3.2506528835627764</v>
      </c>
      <c r="Y173" s="53">
        <f t="shared" si="200"/>
        <v>2.9023618828533748</v>
      </c>
      <c r="Z173" s="53">
        <f t="shared" si="214"/>
        <v>1.3863804964355928</v>
      </c>
      <c r="AA173" s="53">
        <v>4.79142088157686</v>
      </c>
      <c r="AB173" s="53">
        <f t="shared" si="215"/>
        <v>0.10466210373031225</v>
      </c>
      <c r="AC173">
        <v>0</v>
      </c>
      <c r="AD173" s="33">
        <f t="shared" si="216"/>
        <v>0</v>
      </c>
      <c r="AE173" s="53">
        <f t="shared" si="217"/>
        <v>0</v>
      </c>
      <c r="AF173" s="53">
        <f t="shared" si="218"/>
        <v>0.14919667954177401</v>
      </c>
      <c r="AG173">
        <v>19.66545</v>
      </c>
      <c r="AH173">
        <f t="shared" si="219"/>
        <v>2.9340198416947801E-2</v>
      </c>
      <c r="AI173">
        <f t="shared" si="220"/>
        <v>5.9204590020957788</v>
      </c>
      <c r="AJ173">
        <f t="shared" si="221"/>
        <v>4.9557303591768282E-3</v>
      </c>
      <c r="AK173" s="33">
        <f t="shared" si="222"/>
        <v>0</v>
      </c>
      <c r="AL173" s="53">
        <f t="shared" si="223"/>
        <v>0.11985648112482622</v>
      </c>
      <c r="AM173" s="53">
        <f t="shared" si="224"/>
        <v>3.3831194297690161</v>
      </c>
      <c r="AN173" s="53">
        <f t="shared" si="225"/>
        <v>3.5427800765818508E-2</v>
      </c>
      <c r="AO173" s="33">
        <f t="shared" si="226"/>
        <v>1</v>
      </c>
      <c r="AP173" s="63">
        <f t="shared" si="227"/>
        <v>0</v>
      </c>
      <c r="AQ173" s="33">
        <f t="shared" si="228"/>
        <v>1</v>
      </c>
      <c r="AR173" s="33">
        <f t="shared" si="229"/>
        <v>0</v>
      </c>
      <c r="AS173" s="33">
        <f t="shared" si="230"/>
        <v>1</v>
      </c>
      <c r="AT173" s="64">
        <f t="shared" si="231"/>
        <v>1</v>
      </c>
      <c r="AU173" s="53">
        <f t="shared" si="232"/>
        <v>2.7489365117519631</v>
      </c>
      <c r="AV173" s="63">
        <f t="shared" si="233"/>
        <v>0</v>
      </c>
      <c r="AW173" s="33">
        <f t="shared" si="234"/>
        <v>1</v>
      </c>
      <c r="AX173" s="33">
        <f t="shared" si="235"/>
        <v>0</v>
      </c>
      <c r="AY173" s="33">
        <f t="shared" si="236"/>
        <v>1</v>
      </c>
      <c r="AZ173" s="64">
        <f t="shared" si="237"/>
        <v>1</v>
      </c>
      <c r="BA173" s="53">
        <f t="shared" si="238"/>
        <v>0.79462171485650357</v>
      </c>
      <c r="BB173" s="53" t="s">
        <v>396</v>
      </c>
      <c r="BD173" s="53">
        <v>0.82512916164809524</v>
      </c>
      <c r="BE173" s="53">
        <v>0</v>
      </c>
      <c r="BF173" s="53">
        <v>0</v>
      </c>
      <c r="BG173" s="53">
        <v>0</v>
      </c>
      <c r="BH173" s="53">
        <v>0</v>
      </c>
    </row>
    <row r="174" spans="1:60" x14ac:dyDescent="0.25">
      <c r="A174" s="83" t="s">
        <v>210</v>
      </c>
      <c r="B174" s="33">
        <v>2069557175.8252182</v>
      </c>
      <c r="C174" s="53">
        <f t="shared" si="201"/>
        <v>2.069557175825218</v>
      </c>
      <c r="D174" s="53">
        <f t="shared" si="202"/>
        <v>4.4938073937423209</v>
      </c>
      <c r="E174">
        <v>217.13859593903001</v>
      </c>
      <c r="F174" s="58">
        <v>1230849</v>
      </c>
      <c r="G174" s="57">
        <f t="shared" si="239"/>
        <v>1.2308490000000001</v>
      </c>
      <c r="H174" s="57">
        <f t="shared" si="199"/>
        <v>1.6814062292167584</v>
      </c>
      <c r="I174" s="82">
        <v>-23</v>
      </c>
      <c r="J174" s="53">
        <v>3.0169999999999999</v>
      </c>
      <c r="K174" s="53">
        <f t="shared" si="203"/>
        <v>3.0919141731275482E-2</v>
      </c>
      <c r="L174" s="53">
        <f t="shared" si="204"/>
        <v>27.477890656174864</v>
      </c>
      <c r="M174" s="88">
        <v>0</v>
      </c>
      <c r="N174" s="53">
        <v>1</v>
      </c>
      <c r="O174" s="33">
        <f t="shared" si="205"/>
        <v>0</v>
      </c>
      <c r="P174" s="53">
        <f t="shared" si="206"/>
        <v>0.56098231252493991</v>
      </c>
      <c r="Q174" s="53">
        <f t="shared" si="207"/>
        <v>-6.502947912510014E-2</v>
      </c>
      <c r="R174" s="53">
        <v>0.503</v>
      </c>
      <c r="S174" s="53">
        <f t="shared" si="208"/>
        <v>0.69048451838900982</v>
      </c>
      <c r="T174" s="53">
        <f t="shared" si="209"/>
        <v>0</v>
      </c>
      <c r="U174" s="53">
        <f t="shared" si="210"/>
        <v>0</v>
      </c>
      <c r="V174" s="53">
        <f t="shared" si="211"/>
        <v>1</v>
      </c>
      <c r="W174" s="53">
        <f t="shared" si="212"/>
        <v>0</v>
      </c>
      <c r="X174" s="53">
        <f t="shared" si="213"/>
        <v>0.69048451838900982</v>
      </c>
      <c r="Y174" s="53">
        <f t="shared" si="200"/>
        <v>0.54087134296721451</v>
      </c>
      <c r="Z174" s="53">
        <f t="shared" si="214"/>
        <v>1.2159873338993632</v>
      </c>
      <c r="AA174" s="53">
        <v>2.6280303617070699</v>
      </c>
      <c r="AB174" s="53">
        <f t="shared" si="215"/>
        <v>5.4388590933574094E-2</v>
      </c>
      <c r="AC174">
        <v>-1.1000000000000001E-3</v>
      </c>
      <c r="AD174" s="33">
        <f t="shared" si="216"/>
        <v>0</v>
      </c>
      <c r="AE174" s="53">
        <f t="shared" si="217"/>
        <v>0</v>
      </c>
      <c r="AF174" s="53">
        <f t="shared" si="218"/>
        <v>0.11869403369051983</v>
      </c>
      <c r="AG174">
        <v>28.995429999999999</v>
      </c>
      <c r="AH174">
        <f t="shared" si="219"/>
        <v>3.4415845452911091E-2</v>
      </c>
      <c r="AI174">
        <f t="shared" si="220"/>
        <v>1.7540591162079908</v>
      </c>
      <c r="AJ174">
        <f t="shared" si="221"/>
        <v>1.9620687316008436E-2</v>
      </c>
      <c r="AK174" s="33">
        <f t="shared" si="222"/>
        <v>0</v>
      </c>
      <c r="AL174" s="53">
        <f t="shared" si="223"/>
        <v>8.4278188237608742E-2</v>
      </c>
      <c r="AM174" s="53">
        <f t="shared" si="224"/>
        <v>1.0023194949759948</v>
      </c>
      <c r="AN174" s="53">
        <f t="shared" si="225"/>
        <v>8.4083157775582493E-2</v>
      </c>
      <c r="AO174" s="33">
        <f t="shared" si="226"/>
        <v>1</v>
      </c>
      <c r="AP174" s="63">
        <f t="shared" si="227"/>
        <v>0</v>
      </c>
      <c r="AQ174" s="33">
        <f t="shared" si="228"/>
        <v>1</v>
      </c>
      <c r="AR174" s="33">
        <f t="shared" si="229"/>
        <v>0</v>
      </c>
      <c r="AS174" s="33">
        <f t="shared" si="230"/>
        <v>1</v>
      </c>
      <c r="AT174" s="64">
        <f t="shared" si="231"/>
        <v>1</v>
      </c>
      <c r="AU174" s="53">
        <f t="shared" si="232"/>
        <v>2.8976504894110131</v>
      </c>
      <c r="AV174" s="63">
        <f t="shared" si="233"/>
        <v>0</v>
      </c>
      <c r="AW174" s="33">
        <f t="shared" si="234"/>
        <v>1</v>
      </c>
      <c r="AX174" s="33">
        <f t="shared" si="235"/>
        <v>0</v>
      </c>
      <c r="AY174" s="33">
        <f t="shared" si="236"/>
        <v>1</v>
      </c>
      <c r="AZ174" s="64">
        <f t="shared" si="237"/>
        <v>1</v>
      </c>
      <c r="BA174" s="53">
        <f t="shared" si="238"/>
        <v>0.71421904863546315</v>
      </c>
      <c r="BB174" s="53" t="s">
        <v>210</v>
      </c>
      <c r="BC174" s="53">
        <v>1434.8526611328125</v>
      </c>
      <c r="BD174" s="53">
        <v>0.71421904863546315</v>
      </c>
      <c r="BE174" s="53">
        <v>0</v>
      </c>
      <c r="BF174" s="53">
        <v>0</v>
      </c>
      <c r="BG174" s="53">
        <v>0</v>
      </c>
      <c r="BH174" s="53">
        <v>0</v>
      </c>
    </row>
    <row r="175" spans="1:60" x14ac:dyDescent="0.25">
      <c r="A175" s="53" t="s">
        <v>424</v>
      </c>
      <c r="B175" s="33">
        <v>2059073485.3728726</v>
      </c>
      <c r="C175" s="53">
        <f t="shared" si="201"/>
        <v>2.0590734853728727</v>
      </c>
      <c r="D175" s="53" t="e">
        <f t="shared" si="202"/>
        <v>#VALUE!</v>
      </c>
      <c r="E175" t="s">
        <v>601</v>
      </c>
      <c r="F175" s="58">
        <v>878360</v>
      </c>
      <c r="G175" s="57">
        <f t="shared" si="239"/>
        <v>0.87836000000000003</v>
      </c>
      <c r="H175" s="57">
        <f t="shared" si="199"/>
        <v>2.3442250163633052</v>
      </c>
      <c r="I175" s="82">
        <v>-22</v>
      </c>
      <c r="J175" s="53">
        <v>3.448</v>
      </c>
      <c r="K175" s="53">
        <f t="shared" si="203"/>
        <v>2.5881794208561723E-2</v>
      </c>
      <c r="L175" s="53">
        <f t="shared" si="204"/>
        <v>26.483662475455045</v>
      </c>
      <c r="M175" s="88">
        <v>7</v>
      </c>
      <c r="N175" s="53">
        <v>1</v>
      </c>
      <c r="O175" s="33">
        <f t="shared" si="205"/>
        <v>3.5</v>
      </c>
      <c r="P175" s="53">
        <f t="shared" si="206"/>
        <v>0.65718692998036399</v>
      </c>
      <c r="Q175" s="53">
        <f t="shared" si="207"/>
        <v>9.5311549967273396E-2</v>
      </c>
      <c r="R175" s="53">
        <v>0.6</v>
      </c>
      <c r="S175" s="53">
        <f t="shared" si="208"/>
        <v>0.57724671181755249</v>
      </c>
      <c r="T175" s="53">
        <f t="shared" si="209"/>
        <v>0.29860614706942235</v>
      </c>
      <c r="U175" s="53">
        <f t="shared" si="210"/>
        <v>0.29860614706942235</v>
      </c>
      <c r="V175" s="53">
        <f t="shared" si="211"/>
        <v>1</v>
      </c>
      <c r="W175" s="53">
        <f t="shared" si="212"/>
        <v>0.51729380342282716</v>
      </c>
      <c r="X175" s="53">
        <f t="shared" si="213"/>
        <v>0.27864056474813015</v>
      </c>
      <c r="Y175" s="53">
        <f t="shared" si="200"/>
        <v>0.17737907210354822</v>
      </c>
      <c r="Z175" s="53">
        <f t="shared" si="214"/>
        <v>0.55598631533754039</v>
      </c>
      <c r="AA175" s="53">
        <v>0.85501148400089511</v>
      </c>
      <c r="AB175" s="53">
        <f t="shared" si="215"/>
        <v>1.7605314763955552E-2</v>
      </c>
      <c r="AC175">
        <v>0</v>
      </c>
      <c r="AD175" s="33">
        <f t="shared" si="216"/>
        <v>0</v>
      </c>
      <c r="AE175" s="53">
        <f t="shared" si="217"/>
        <v>0</v>
      </c>
      <c r="AF175" s="53">
        <f t="shared" si="218"/>
        <v>7.5379698436020201E-2</v>
      </c>
      <c r="AG175">
        <v>37.205300000000001</v>
      </c>
      <c r="AH175">
        <f t="shared" si="219"/>
        <v>2.8045242942216626E-2</v>
      </c>
      <c r="AI175">
        <f t="shared" si="220"/>
        <v>1.43623659708744</v>
      </c>
      <c r="AJ175">
        <f t="shared" si="221"/>
        <v>1.9526896194603231E-2</v>
      </c>
      <c r="AK175" s="33">
        <f t="shared" si="222"/>
        <v>0</v>
      </c>
      <c r="AL175" s="53">
        <f t="shared" si="223"/>
        <v>4.7334455493803579E-2</v>
      </c>
      <c r="AM175" s="53">
        <f t="shared" si="224"/>
        <v>0.82070662690710849</v>
      </c>
      <c r="AN175" s="53">
        <f t="shared" si="225"/>
        <v>5.7675244651291355E-2</v>
      </c>
      <c r="AO175" s="33">
        <f t="shared" si="226"/>
        <v>1</v>
      </c>
      <c r="AP175" s="63">
        <f t="shared" si="227"/>
        <v>0</v>
      </c>
      <c r="AQ175" s="33">
        <f t="shared" si="228"/>
        <v>1</v>
      </c>
      <c r="AR175" s="33">
        <f t="shared" si="229"/>
        <v>0</v>
      </c>
      <c r="AS175" s="33">
        <f t="shared" si="230"/>
        <v>1</v>
      </c>
      <c r="AT175" s="64">
        <f t="shared" si="231"/>
        <v>1</v>
      </c>
      <c r="AU175" s="53">
        <f t="shared" si="232"/>
        <v>5.2094912083633673</v>
      </c>
      <c r="AV175" s="63">
        <f t="shared" si="233"/>
        <v>0</v>
      </c>
      <c r="AW175" s="33">
        <f t="shared" si="234"/>
        <v>1</v>
      </c>
      <c r="AX175" s="33">
        <f t="shared" si="235"/>
        <v>0</v>
      </c>
      <c r="AY175" s="33">
        <f t="shared" si="236"/>
        <v>1</v>
      </c>
      <c r="AZ175" s="64">
        <f t="shared" si="237"/>
        <v>1</v>
      </c>
      <c r="BA175" s="53">
        <f t="shared" si="238"/>
        <v>0.39525423942883642</v>
      </c>
      <c r="BB175" s="53" t="s">
        <v>424</v>
      </c>
      <c r="BC175" s="53">
        <v>3425.468505859375</v>
      </c>
      <c r="BD175" s="53">
        <v>0.39525423942883642</v>
      </c>
      <c r="BE175" s="53">
        <v>0</v>
      </c>
      <c r="BF175" s="53">
        <v>0</v>
      </c>
      <c r="BG175" s="53">
        <v>0</v>
      </c>
      <c r="BH175" s="53">
        <v>0</v>
      </c>
    </row>
    <row r="176" spans="1:60" x14ac:dyDescent="0.25">
      <c r="A176" s="53" t="s">
        <v>59</v>
      </c>
      <c r="B176" s="33">
        <v>1993812967</v>
      </c>
      <c r="C176" s="53">
        <f t="shared" si="201"/>
        <v>1.993812967</v>
      </c>
      <c r="D176" s="53">
        <f t="shared" si="202"/>
        <v>0</v>
      </c>
      <c r="F176" s="58">
        <v>66097</v>
      </c>
      <c r="G176" s="57">
        <f t="shared" si="239"/>
        <v>6.6097000000000003E-2</v>
      </c>
      <c r="H176" s="57">
        <f t="shared" si="199"/>
        <v>30.164954037248286</v>
      </c>
      <c r="I176" s="82">
        <f>-L176</f>
        <v>0</v>
      </c>
      <c r="K176" s="53">
        <f t="shared" si="203"/>
        <v>0</v>
      </c>
      <c r="L176" s="53">
        <f t="shared" si="204"/>
        <v>0</v>
      </c>
      <c r="M176" s="88">
        <v>0</v>
      </c>
      <c r="N176" s="53">
        <v>1</v>
      </c>
      <c r="O176" s="33">
        <f t="shared" si="205"/>
        <v>0</v>
      </c>
      <c r="P176" s="53">
        <f t="shared" si="206"/>
        <v>0.56180205515530202</v>
      </c>
      <c r="Q176" s="53">
        <f t="shared" si="207"/>
        <v>-6.3663241407829835E-2</v>
      </c>
      <c r="R176" s="53">
        <v>0.53800000000000003</v>
      </c>
      <c r="S176" s="53">
        <f t="shared" si="208"/>
        <v>3.7133430439599997E-2</v>
      </c>
      <c r="T176" s="53">
        <f t="shared" si="209"/>
        <v>0</v>
      </c>
      <c r="U176" s="53">
        <f t="shared" si="210"/>
        <v>0</v>
      </c>
      <c r="V176" s="53">
        <f t="shared" si="211"/>
        <v>1</v>
      </c>
      <c r="W176" s="53">
        <f t="shared" si="212"/>
        <v>0</v>
      </c>
      <c r="X176" s="53">
        <f t="shared" si="213"/>
        <v>3.7133430439599997E-2</v>
      </c>
      <c r="Y176" s="53">
        <f t="shared" si="200"/>
        <v>2.3417014031245202E-3</v>
      </c>
      <c r="Z176" s="53">
        <f t="shared" si="214"/>
        <v>9.4448836320124491E-2</v>
      </c>
      <c r="AA176" s="53">
        <v>0</v>
      </c>
      <c r="AB176" s="53">
        <f t="shared" si="215"/>
        <v>0</v>
      </c>
      <c r="AC176">
        <v>0</v>
      </c>
      <c r="AD176" s="33">
        <f t="shared" si="216"/>
        <v>0</v>
      </c>
      <c r="AE176" s="53">
        <f t="shared" si="217"/>
        <v>0</v>
      </c>
      <c r="AF176" s="53">
        <f t="shared" si="218"/>
        <v>3.4791729036475476E-2</v>
      </c>
      <c r="AG176"/>
      <c r="AH176">
        <f t="shared" si="219"/>
        <v>0</v>
      </c>
      <c r="AI176">
        <f t="shared" si="220"/>
        <v>0.69265549079458866</v>
      </c>
      <c r="AJ176">
        <f t="shared" si="221"/>
        <v>0</v>
      </c>
      <c r="AK176" s="33">
        <f t="shared" si="222"/>
        <v>0</v>
      </c>
      <c r="AL176" s="53">
        <f t="shared" si="223"/>
        <v>3.4791729036475476E-2</v>
      </c>
      <c r="AM176" s="53">
        <f t="shared" si="224"/>
        <v>0.39580313759690777</v>
      </c>
      <c r="AN176" s="53">
        <f t="shared" si="225"/>
        <v>8.7901599890569657E-2</v>
      </c>
      <c r="AO176" s="33">
        <f t="shared" si="226"/>
        <v>0</v>
      </c>
      <c r="AP176" s="63">
        <f t="shared" si="227"/>
        <v>0</v>
      </c>
      <c r="AQ176" s="33">
        <f t="shared" si="228"/>
        <v>0</v>
      </c>
      <c r="AR176" s="33">
        <f t="shared" si="229"/>
        <v>0</v>
      </c>
      <c r="AS176" s="33">
        <f t="shared" si="230"/>
        <v>0</v>
      </c>
      <c r="AT176" s="64">
        <f t="shared" si="231"/>
        <v>0</v>
      </c>
      <c r="AU176" s="53">
        <f t="shared" si="232"/>
        <v>9.4448836320124491E-2</v>
      </c>
      <c r="AV176" s="63">
        <f t="shared" si="233"/>
        <v>0</v>
      </c>
      <c r="AW176" s="33">
        <f t="shared" si="234"/>
        <v>0</v>
      </c>
      <c r="AX176" s="33">
        <f t="shared" si="235"/>
        <v>0</v>
      </c>
      <c r="AY176" s="33">
        <f t="shared" si="236"/>
        <v>0</v>
      </c>
      <c r="AZ176" s="64">
        <f t="shared" si="237"/>
        <v>0</v>
      </c>
      <c r="BA176" s="53">
        <f t="shared" si="238"/>
        <v>21.109979166309458</v>
      </c>
      <c r="BB176" s="53" t="s">
        <v>59</v>
      </c>
      <c r="BD176" s="53">
        <v>21.109979166309458</v>
      </c>
      <c r="BE176" s="53">
        <v>0</v>
      </c>
      <c r="BF176" s="53">
        <v>0</v>
      </c>
      <c r="BG176" s="53">
        <v>0</v>
      </c>
      <c r="BH176" s="53">
        <v>0</v>
      </c>
    </row>
    <row r="177" spans="1:60" ht="14.25" customHeight="1" x14ac:dyDescent="0.25">
      <c r="A177" s="83" t="s">
        <v>113</v>
      </c>
      <c r="B177" s="33">
        <v>1740748844.0548701</v>
      </c>
      <c r="C177" s="53">
        <f t="shared" si="201"/>
        <v>1.7407488440548702</v>
      </c>
      <c r="D177" s="53">
        <f t="shared" si="202"/>
        <v>1.4384984290809819</v>
      </c>
      <c r="E177">
        <v>82.636759116275996</v>
      </c>
      <c r="F177" s="58">
        <v>458251</v>
      </c>
      <c r="G177" s="57">
        <f t="shared" si="239"/>
        <v>0.45825100000000002</v>
      </c>
      <c r="H177" s="57">
        <f t="shared" si="199"/>
        <v>3.7986798589743831</v>
      </c>
      <c r="I177" s="82">
        <f>-L177</f>
        <v>-24.301980211538428</v>
      </c>
      <c r="J177" s="53">
        <v>11.11</v>
      </c>
      <c r="K177" s="53">
        <f t="shared" si="203"/>
        <v>0</v>
      </c>
      <c r="L177" s="53">
        <f t="shared" si="204"/>
        <v>24.301980211538428</v>
      </c>
      <c r="M177" s="88">
        <v>0</v>
      </c>
      <c r="N177" s="53">
        <v>1</v>
      </c>
      <c r="O177" s="33">
        <f t="shared" si="205"/>
        <v>0</v>
      </c>
      <c r="P177" s="53">
        <f t="shared" si="206"/>
        <v>0.62044158416923068</v>
      </c>
      <c r="Q177" s="53">
        <f t="shared" si="207"/>
        <v>3.406930694871789E-2</v>
      </c>
      <c r="R177" s="53">
        <v>0.56499999999999995</v>
      </c>
      <c r="S177" s="53">
        <f t="shared" si="208"/>
        <v>0.28431797638713413</v>
      </c>
      <c r="T177" s="53">
        <f t="shared" si="209"/>
        <v>0</v>
      </c>
      <c r="U177" s="53">
        <f t="shared" si="210"/>
        <v>0</v>
      </c>
      <c r="V177" s="53">
        <f t="shared" si="211"/>
        <v>1</v>
      </c>
      <c r="W177" s="53">
        <f t="shared" si="212"/>
        <v>0</v>
      </c>
      <c r="X177" s="53">
        <f t="shared" si="213"/>
        <v>0.28431797638713413</v>
      </c>
      <c r="Y177" s="53">
        <f t="shared" si="200"/>
        <v>0.12443193894695012</v>
      </c>
      <c r="Z177" s="53">
        <f t="shared" si="214"/>
        <v>0.63201442403215702</v>
      </c>
      <c r="AA177" s="53">
        <v>1.15402591313906</v>
      </c>
      <c r="AB177" s="53">
        <f t="shared" si="215"/>
        <v>2.0088692743061846E-2</v>
      </c>
      <c r="AC177">
        <v>-1.6999999999999999E-3</v>
      </c>
      <c r="AD177" s="33">
        <f t="shared" si="216"/>
        <v>0</v>
      </c>
      <c r="AE177" s="53">
        <f t="shared" si="217"/>
        <v>0</v>
      </c>
      <c r="AF177" s="53">
        <f t="shared" si="218"/>
        <v>0.15988603744018401</v>
      </c>
      <c r="AG177">
        <v>59.872979999999998</v>
      </c>
      <c r="AH177">
        <f t="shared" si="219"/>
        <v>9.5728535219353886E-2</v>
      </c>
      <c r="AI177">
        <f t="shared" si="220"/>
        <v>1.1275412696426297</v>
      </c>
      <c r="AJ177">
        <f t="shared" si="221"/>
        <v>8.490024959325411E-2</v>
      </c>
      <c r="AK177" s="33">
        <f t="shared" si="222"/>
        <v>0</v>
      </c>
      <c r="AL177" s="53">
        <f t="shared" si="223"/>
        <v>6.4157502220830123E-2</v>
      </c>
      <c r="AM177" s="53">
        <f t="shared" si="224"/>
        <v>0.64430929693864547</v>
      </c>
      <c r="AN177" s="53">
        <f t="shared" si="225"/>
        <v>9.9575626994157035E-2</v>
      </c>
      <c r="AO177" s="33">
        <f t="shared" si="226"/>
        <v>1</v>
      </c>
      <c r="AP177" s="63">
        <f t="shared" si="227"/>
        <v>0</v>
      </c>
      <c r="AQ177" s="33">
        <f t="shared" si="228"/>
        <v>1</v>
      </c>
      <c r="AR177" s="33">
        <f t="shared" si="229"/>
        <v>0</v>
      </c>
      <c r="AS177" s="33">
        <f t="shared" si="230"/>
        <v>1</v>
      </c>
      <c r="AT177" s="64">
        <f t="shared" si="231"/>
        <v>1</v>
      </c>
      <c r="AU177" s="53">
        <f t="shared" si="232"/>
        <v>2.6235269639152978</v>
      </c>
      <c r="AV177" s="63">
        <f t="shared" si="233"/>
        <v>0</v>
      </c>
      <c r="AW177" s="33">
        <f t="shared" si="234"/>
        <v>1</v>
      </c>
      <c r="AX177" s="33">
        <f t="shared" si="235"/>
        <v>0</v>
      </c>
      <c r="AY177" s="33">
        <f t="shared" si="236"/>
        <v>1</v>
      </c>
      <c r="AZ177" s="64">
        <f t="shared" si="237"/>
        <v>1</v>
      </c>
      <c r="BA177" s="53">
        <f t="shared" si="238"/>
        <v>0.66351475246780478</v>
      </c>
      <c r="BB177" s="53" t="s">
        <v>113</v>
      </c>
      <c r="BC177" s="53">
        <v>7367.478515625</v>
      </c>
      <c r="BD177" s="53">
        <v>0.66351475246780478</v>
      </c>
      <c r="BE177" s="53">
        <v>0</v>
      </c>
      <c r="BF177" s="53">
        <v>0</v>
      </c>
      <c r="BG177" s="53">
        <v>0</v>
      </c>
      <c r="BH177" s="53">
        <v>0</v>
      </c>
    </row>
    <row r="178" spans="1:60" x14ac:dyDescent="0.25">
      <c r="A178" s="83" t="s">
        <v>88</v>
      </c>
      <c r="B178" s="33">
        <v>1612835269.4625235</v>
      </c>
      <c r="C178" s="53">
        <f t="shared" si="201"/>
        <v>1.6128352694625234</v>
      </c>
      <c r="D178" s="53">
        <f t="shared" si="202"/>
        <v>1.2741342502086557</v>
      </c>
      <c r="E178">
        <v>78.999651999999998</v>
      </c>
      <c r="F178" s="58">
        <v>240406</v>
      </c>
      <c r="G178" s="57">
        <f t="shared" si="239"/>
        <v>0.24040600000000001</v>
      </c>
      <c r="H178" s="57">
        <f t="shared" si="199"/>
        <v>6.7087979063023528</v>
      </c>
      <c r="I178" s="82">
        <v>-16.728000000000002</v>
      </c>
      <c r="J178" s="53">
        <v>10.869</v>
      </c>
      <c r="K178" s="53">
        <f t="shared" si="203"/>
        <v>4.8363853510354354E-3</v>
      </c>
      <c r="L178" s="53">
        <f t="shared" si="204"/>
        <v>19.93680314054647</v>
      </c>
      <c r="M178" s="88">
        <v>5</v>
      </c>
      <c r="N178" s="53">
        <v>1</v>
      </c>
      <c r="O178" s="33">
        <f t="shared" si="205"/>
        <v>2.5</v>
      </c>
      <c r="P178" s="53">
        <f t="shared" si="206"/>
        <v>0.62694944251243712</v>
      </c>
      <c r="Q178" s="53">
        <f t="shared" si="207"/>
        <v>4.4915737520728555E-2</v>
      </c>
      <c r="R178" s="53">
        <v>0.57499999999999996</v>
      </c>
      <c r="S178" s="53">
        <f t="shared" si="208"/>
        <v>0.15072240767664496</v>
      </c>
      <c r="T178" s="53">
        <f t="shared" si="209"/>
        <v>7.4529000125386394E-2</v>
      </c>
      <c r="U178" s="53">
        <f t="shared" si="210"/>
        <v>7.4529000125386394E-2</v>
      </c>
      <c r="V178" s="53">
        <f t="shared" si="211"/>
        <v>1</v>
      </c>
      <c r="W178" s="53">
        <f t="shared" si="212"/>
        <v>0.4944785667521881</v>
      </c>
      <c r="X178" s="53">
        <f t="shared" si="213"/>
        <v>7.6193407551258571E-2</v>
      </c>
      <c r="Y178" s="53">
        <f t="shared" si="200"/>
        <v>2.0232710971225001E-2</v>
      </c>
      <c r="Z178" s="53">
        <f t="shared" si="214"/>
        <v>0.18149355793652738</v>
      </c>
      <c r="AA178" s="53">
        <v>0.85525208821585208</v>
      </c>
      <c r="AB178" s="53">
        <f t="shared" si="215"/>
        <v>1.3793807321559996E-2</v>
      </c>
      <c r="AC178">
        <v>-1E-4</v>
      </c>
      <c r="AD178" s="33">
        <f t="shared" si="216"/>
        <v>0</v>
      </c>
      <c r="AE178" s="53">
        <f t="shared" si="217"/>
        <v>0</v>
      </c>
      <c r="AF178" s="53">
        <f t="shared" si="218"/>
        <v>5.1124311228998132E-2</v>
      </c>
      <c r="AG178">
        <v>56.544170000000001</v>
      </c>
      <c r="AH178">
        <f t="shared" si="219"/>
        <v>2.8907817452653795E-2</v>
      </c>
      <c r="AI178">
        <f t="shared" si="220"/>
        <v>0.9117196204739606</v>
      </c>
      <c r="AJ178">
        <f t="shared" si="221"/>
        <v>3.1706916033709974E-2</v>
      </c>
      <c r="AK178" s="33">
        <f t="shared" si="222"/>
        <v>0</v>
      </c>
      <c r="AL178" s="53">
        <f t="shared" si="223"/>
        <v>2.2216493776344336E-2</v>
      </c>
      <c r="AM178" s="53">
        <f t="shared" si="224"/>
        <v>0.52098264027083452</v>
      </c>
      <c r="AN178" s="53">
        <f t="shared" si="225"/>
        <v>4.2643443483635114E-2</v>
      </c>
      <c r="AO178" s="33">
        <f t="shared" si="226"/>
        <v>1</v>
      </c>
      <c r="AP178" s="84">
        <f t="shared" si="227"/>
        <v>0</v>
      </c>
      <c r="AQ178" s="85">
        <f t="shared" si="228"/>
        <v>1</v>
      </c>
      <c r="AR178" s="85">
        <f t="shared" si="229"/>
        <v>0</v>
      </c>
      <c r="AS178" s="85">
        <f t="shared" si="230"/>
        <v>1</v>
      </c>
      <c r="AT178" s="86">
        <f t="shared" si="231"/>
        <v>1</v>
      </c>
      <c r="AU178" s="53">
        <f t="shared" si="232"/>
        <v>3.5343624276092296</v>
      </c>
      <c r="AV178" s="63">
        <f t="shared" si="233"/>
        <v>0</v>
      </c>
      <c r="AW178" s="33">
        <f t="shared" si="234"/>
        <v>1</v>
      </c>
      <c r="AX178" s="33">
        <f t="shared" si="235"/>
        <v>0</v>
      </c>
      <c r="AY178" s="33">
        <f t="shared" si="236"/>
        <v>1</v>
      </c>
      <c r="AZ178" s="64">
        <f t="shared" si="237"/>
        <v>1</v>
      </c>
      <c r="BA178" s="53">
        <f t="shared" si="238"/>
        <v>0.45632990461408435</v>
      </c>
      <c r="BB178" s="53" t="s">
        <v>88</v>
      </c>
      <c r="BC178" s="53">
        <v>11736.7529296875</v>
      </c>
      <c r="BD178" s="53">
        <v>0.45632990461408435</v>
      </c>
      <c r="BE178" s="53">
        <v>0</v>
      </c>
      <c r="BF178" s="53">
        <v>0</v>
      </c>
      <c r="BG178" s="53">
        <v>0</v>
      </c>
      <c r="BH178" s="53">
        <v>0</v>
      </c>
    </row>
    <row r="179" spans="1:60" x14ac:dyDescent="0.25">
      <c r="A179" s="83" t="s">
        <v>379</v>
      </c>
      <c r="B179" s="33">
        <v>1542456419.6178298</v>
      </c>
      <c r="C179" s="53">
        <f t="shared" si="201"/>
        <v>1.5424564196178299</v>
      </c>
      <c r="D179" s="53">
        <f t="shared" si="202"/>
        <v>2.7430608253242195</v>
      </c>
      <c r="E179">
        <v>177.83716871585</v>
      </c>
      <c r="F179" s="58">
        <v>81131</v>
      </c>
      <c r="G179" s="57">
        <f t="shared" si="239"/>
        <v>8.1130999999999995E-2</v>
      </c>
      <c r="H179" s="57">
        <f t="shared" si="199"/>
        <v>19.011924167307566</v>
      </c>
      <c r="I179" s="82">
        <f>-L179</f>
        <v>-1.4821137490386516</v>
      </c>
      <c r="K179" s="53">
        <f t="shared" si="203"/>
        <v>0</v>
      </c>
      <c r="L179" s="53">
        <f t="shared" si="204"/>
        <v>1.4821137490386516</v>
      </c>
      <c r="M179" s="88">
        <v>0</v>
      </c>
      <c r="N179" s="53">
        <v>1</v>
      </c>
      <c r="O179" s="33">
        <f t="shared" si="205"/>
        <v>0</v>
      </c>
      <c r="P179" s="53">
        <f t="shared" si="206"/>
        <v>0.60418569099923081</v>
      </c>
      <c r="Q179" s="53">
        <f t="shared" si="207"/>
        <v>6.9761516653848235E-3</v>
      </c>
      <c r="R179" s="53">
        <v>0.56699999999999995</v>
      </c>
      <c r="S179" s="53">
        <f t="shared" si="208"/>
        <v>4.9018189296458591E-2</v>
      </c>
      <c r="T179" s="53">
        <f t="shared" si="209"/>
        <v>0</v>
      </c>
      <c r="U179" s="53">
        <f t="shared" si="210"/>
        <v>0</v>
      </c>
      <c r="V179" s="53">
        <f t="shared" si="211"/>
        <v>1</v>
      </c>
      <c r="W179" s="53">
        <f t="shared" si="212"/>
        <v>0</v>
      </c>
      <c r="X179" s="53">
        <f t="shared" si="213"/>
        <v>4.9018189296458591E-2</v>
      </c>
      <c r="Y179" s="53">
        <f t="shared" si="200"/>
        <v>4.8523157207520781E-3</v>
      </c>
      <c r="Z179" s="53">
        <f t="shared" si="214"/>
        <v>0.12334954494676115</v>
      </c>
      <c r="AA179" s="53">
        <v>1.67933282099451</v>
      </c>
      <c r="AB179" s="53">
        <f t="shared" si="215"/>
        <v>2.5902976904179018E-2</v>
      </c>
      <c r="AC179">
        <v>1E-4</v>
      </c>
      <c r="AD179" s="33">
        <f t="shared" si="216"/>
        <v>0</v>
      </c>
      <c r="AE179" s="53">
        <f t="shared" si="217"/>
        <v>0</v>
      </c>
      <c r="AF179" s="53">
        <f t="shared" si="218"/>
        <v>4.4165873575706512E-2</v>
      </c>
      <c r="AG179"/>
      <c r="AH179">
        <f t="shared" si="219"/>
        <v>0</v>
      </c>
      <c r="AI179">
        <f t="shared" si="220"/>
        <v>0.72941129489933476</v>
      </c>
      <c r="AJ179">
        <f t="shared" si="221"/>
        <v>0</v>
      </c>
      <c r="AK179" s="33">
        <f t="shared" si="222"/>
        <v>0</v>
      </c>
      <c r="AL179" s="53">
        <f t="shared" si="223"/>
        <v>4.4165873575706512E-2</v>
      </c>
      <c r="AM179" s="53">
        <f t="shared" si="224"/>
        <v>0.41680645422819124</v>
      </c>
      <c r="AN179" s="53">
        <f t="shared" si="225"/>
        <v>0.10596254719109217</v>
      </c>
      <c r="AO179" s="33">
        <f t="shared" si="226"/>
        <v>1</v>
      </c>
      <c r="AP179" s="63">
        <f t="shared" si="227"/>
        <v>0</v>
      </c>
      <c r="AQ179" s="33">
        <f t="shared" si="228"/>
        <v>1</v>
      </c>
      <c r="AR179" s="33">
        <f t="shared" si="229"/>
        <v>0</v>
      </c>
      <c r="AS179" s="33">
        <f t="shared" si="230"/>
        <v>1</v>
      </c>
      <c r="AT179" s="64">
        <f t="shared" si="231"/>
        <v>1</v>
      </c>
      <c r="AU179" s="53">
        <f t="shared" si="232"/>
        <v>2.2426004887686046</v>
      </c>
      <c r="AV179" s="63">
        <f t="shared" si="233"/>
        <v>0</v>
      </c>
      <c r="AW179" s="33">
        <f t="shared" si="234"/>
        <v>1</v>
      </c>
      <c r="AX179" s="33">
        <f t="shared" si="235"/>
        <v>0</v>
      </c>
      <c r="AY179" s="33">
        <f t="shared" si="236"/>
        <v>1</v>
      </c>
      <c r="AZ179" s="64">
        <f t="shared" si="237"/>
        <v>1</v>
      </c>
      <c r="BA179" s="53">
        <f t="shared" si="238"/>
        <v>0.68779812870939905</v>
      </c>
      <c r="BB179" s="53" t="s">
        <v>379</v>
      </c>
      <c r="BC179" s="53">
        <v>21016.87109375</v>
      </c>
      <c r="BD179" s="53">
        <v>0.68779812870939905</v>
      </c>
      <c r="BE179" s="53">
        <v>0</v>
      </c>
      <c r="BF179" s="53">
        <v>0</v>
      </c>
      <c r="BG179" s="53">
        <v>0</v>
      </c>
      <c r="BH179" s="53">
        <v>0</v>
      </c>
    </row>
    <row r="180" spans="1:60" x14ac:dyDescent="0.25">
      <c r="A180" s="83" t="s">
        <v>134</v>
      </c>
      <c r="B180" s="33">
        <v>1536820756.1327829</v>
      </c>
      <c r="C180" s="53">
        <f t="shared" si="201"/>
        <v>1.5368207561327829</v>
      </c>
      <c r="D180" s="53">
        <f t="shared" si="202"/>
        <v>0.9346662470999737</v>
      </c>
      <c r="E180">
        <v>60.818169156690999</v>
      </c>
      <c r="F180" s="58">
        <v>536758</v>
      </c>
      <c r="G180" s="57">
        <f t="shared" si="239"/>
        <v>0.53675799999999996</v>
      </c>
      <c r="H180" s="57">
        <f t="shared" si="199"/>
        <v>2.8631538908274923</v>
      </c>
      <c r="I180" s="82">
        <f>-L180</f>
        <v>-25.705269163758764</v>
      </c>
      <c r="J180" s="53">
        <v>4.6580000000000004</v>
      </c>
      <c r="K180" s="53">
        <f t="shared" si="203"/>
        <v>0</v>
      </c>
      <c r="L180" s="53">
        <f t="shared" si="204"/>
        <v>25.705269163758764</v>
      </c>
      <c r="M180" s="88">
        <v>0</v>
      </c>
      <c r="N180" s="53">
        <v>1</v>
      </c>
      <c r="O180" s="33">
        <f t="shared" si="205"/>
        <v>0</v>
      </c>
      <c r="P180" s="53">
        <f t="shared" si="206"/>
        <v>0.61356421533100702</v>
      </c>
      <c r="Q180" s="53">
        <f t="shared" si="207"/>
        <v>2.260702555167847E-2</v>
      </c>
      <c r="R180" s="53">
        <v>0.55700000000000005</v>
      </c>
      <c r="S180" s="53">
        <f t="shared" si="208"/>
        <v>0.32933550109264065</v>
      </c>
      <c r="T180" s="53">
        <f t="shared" si="209"/>
        <v>0</v>
      </c>
      <c r="U180" s="53">
        <f t="shared" si="210"/>
        <v>0</v>
      </c>
      <c r="V180" s="53">
        <f t="shared" si="211"/>
        <v>1</v>
      </c>
      <c r="W180" s="53">
        <f t="shared" si="212"/>
        <v>0</v>
      </c>
      <c r="X180" s="53">
        <f t="shared" si="213"/>
        <v>0.32933550109264065</v>
      </c>
      <c r="Y180" s="53">
        <f t="shared" si="200"/>
        <v>0.18091961052793959</v>
      </c>
      <c r="Z180" s="53">
        <f t="shared" si="214"/>
        <v>0.69261638763764122</v>
      </c>
      <c r="AA180" s="53">
        <v>0</v>
      </c>
      <c r="AB180" s="53">
        <f t="shared" si="215"/>
        <v>0</v>
      </c>
      <c r="AC180">
        <v>0</v>
      </c>
      <c r="AD180" s="33">
        <f t="shared" si="216"/>
        <v>0</v>
      </c>
      <c r="AE180" s="53">
        <f t="shared" si="217"/>
        <v>0</v>
      </c>
      <c r="AF180" s="53">
        <f t="shared" si="218"/>
        <v>0.14841589056470106</v>
      </c>
      <c r="AG180">
        <v>28.331379999999999</v>
      </c>
      <c r="AH180">
        <f t="shared" si="219"/>
        <v>4.2048269936269603E-2</v>
      </c>
      <c r="AI180">
        <f t="shared" si="220"/>
        <v>1.2901112172331621</v>
      </c>
      <c r="AJ180">
        <f t="shared" si="221"/>
        <v>3.2592748109305222E-2</v>
      </c>
      <c r="AK180" s="33">
        <f t="shared" si="222"/>
        <v>0</v>
      </c>
      <c r="AL180" s="53">
        <f t="shared" si="223"/>
        <v>0.10636762062843146</v>
      </c>
      <c r="AM180" s="53">
        <f t="shared" si="224"/>
        <v>0.73720640984752117</v>
      </c>
      <c r="AN180" s="53">
        <f t="shared" si="225"/>
        <v>0.14428472027316178</v>
      </c>
      <c r="AO180" s="33">
        <f t="shared" si="226"/>
        <v>1</v>
      </c>
      <c r="AP180" s="63">
        <f t="shared" si="227"/>
        <v>0</v>
      </c>
      <c r="AQ180" s="33">
        <f t="shared" si="228"/>
        <v>1</v>
      </c>
      <c r="AR180" s="33">
        <f t="shared" si="229"/>
        <v>0</v>
      </c>
      <c r="AS180" s="33">
        <f t="shared" si="230"/>
        <v>1</v>
      </c>
      <c r="AT180" s="64">
        <f t="shared" si="231"/>
        <v>1</v>
      </c>
      <c r="AU180" s="53">
        <f t="shared" si="232"/>
        <v>3.5783107931008766</v>
      </c>
      <c r="AV180" s="63">
        <f t="shared" si="233"/>
        <v>0</v>
      </c>
      <c r="AW180" s="33">
        <f t="shared" si="234"/>
        <v>1</v>
      </c>
      <c r="AX180" s="33">
        <f t="shared" si="235"/>
        <v>0</v>
      </c>
      <c r="AY180" s="33">
        <f t="shared" si="236"/>
        <v>1</v>
      </c>
      <c r="AZ180" s="64">
        <f t="shared" si="237"/>
        <v>1</v>
      </c>
      <c r="BA180" s="53">
        <f t="shared" si="238"/>
        <v>0.42948219005901711</v>
      </c>
      <c r="BB180" s="53" t="s">
        <v>134</v>
      </c>
      <c r="BC180" s="53">
        <v>5769.12646484375</v>
      </c>
      <c r="BD180" s="53">
        <v>0.42948219005901711</v>
      </c>
      <c r="BE180" s="53">
        <v>0</v>
      </c>
      <c r="BF180" s="53">
        <v>0</v>
      </c>
      <c r="BG180" s="53">
        <v>0</v>
      </c>
      <c r="BH180" s="53">
        <v>0</v>
      </c>
    </row>
    <row r="181" spans="1:60" x14ac:dyDescent="0.25">
      <c r="A181" s="53" t="s">
        <v>63</v>
      </c>
      <c r="B181" s="33">
        <v>1391930018.5371604</v>
      </c>
      <c r="C181" s="53">
        <f t="shared" si="201"/>
        <v>1.3919300185371604</v>
      </c>
      <c r="D181" s="53">
        <f t="shared" si="202"/>
        <v>1.4633690612693866</v>
      </c>
      <c r="E181">
        <v>105.13237316394</v>
      </c>
      <c r="F181" s="59">
        <v>75055</v>
      </c>
      <c r="G181" s="57">
        <f t="shared" si="239"/>
        <v>7.5054999999999997E-2</v>
      </c>
      <c r="H181" s="57">
        <f t="shared" si="199"/>
        <v>18.545466904765313</v>
      </c>
      <c r="I181" s="82">
        <f>-L181</f>
        <v>-2.181799642852031</v>
      </c>
      <c r="K181" s="53">
        <f t="shared" si="203"/>
        <v>0</v>
      </c>
      <c r="L181" s="53">
        <f t="shared" si="204"/>
        <v>2.181799642852031</v>
      </c>
      <c r="M181" s="88">
        <v>0</v>
      </c>
      <c r="N181" s="53">
        <v>1</v>
      </c>
      <c r="O181" s="33">
        <f t="shared" si="205"/>
        <v>0</v>
      </c>
      <c r="P181" s="53">
        <f t="shared" si="206"/>
        <v>0.63774543971428166</v>
      </c>
      <c r="Q181" s="53">
        <f t="shared" si="207"/>
        <v>6.2909066190469376E-2</v>
      </c>
      <c r="R181" s="53">
        <v>0.6</v>
      </c>
      <c r="S181" s="53">
        <f t="shared" si="208"/>
        <v>4.7865983977755405E-2</v>
      </c>
      <c r="T181" s="53">
        <f t="shared" si="209"/>
        <v>0</v>
      </c>
      <c r="U181" s="53">
        <f t="shared" si="210"/>
        <v>0</v>
      </c>
      <c r="V181" s="53">
        <f t="shared" si="211"/>
        <v>1</v>
      </c>
      <c r="W181" s="53">
        <f t="shared" si="212"/>
        <v>0</v>
      </c>
      <c r="X181" s="53">
        <f t="shared" si="213"/>
        <v>4.7865983977755405E-2</v>
      </c>
      <c r="Y181" s="53">
        <f t="shared" si="200"/>
        <v>4.8538779226666075E-3</v>
      </c>
      <c r="Z181" s="53">
        <f t="shared" si="214"/>
        <v>0.1203619038029604</v>
      </c>
      <c r="AA181" s="53">
        <v>0</v>
      </c>
      <c r="AB181" s="53">
        <f t="shared" si="215"/>
        <v>0</v>
      </c>
      <c r="AC181">
        <v>0</v>
      </c>
      <c r="AD181" s="33">
        <f t="shared" si="216"/>
        <v>0</v>
      </c>
      <c r="AE181" s="53">
        <f t="shared" si="217"/>
        <v>0</v>
      </c>
      <c r="AF181" s="53">
        <f t="shared" si="218"/>
        <v>4.3012106055088796E-2</v>
      </c>
      <c r="AG181"/>
      <c r="AH181">
        <f t="shared" si="219"/>
        <v>0</v>
      </c>
      <c r="AI181">
        <f t="shared" si="220"/>
        <v>0.7319116967885213</v>
      </c>
      <c r="AJ181">
        <f t="shared" si="221"/>
        <v>0</v>
      </c>
      <c r="AK181" s="33">
        <f t="shared" si="222"/>
        <v>0</v>
      </c>
      <c r="AL181" s="53">
        <f t="shared" si="223"/>
        <v>4.3012106055088796E-2</v>
      </c>
      <c r="AM181" s="53">
        <f t="shared" si="224"/>
        <v>0.41823525530772643</v>
      </c>
      <c r="AN181" s="53">
        <f t="shared" si="225"/>
        <v>0.10284189462564945</v>
      </c>
      <c r="AO181" s="33">
        <f t="shared" si="226"/>
        <v>1</v>
      </c>
      <c r="AP181" s="63">
        <f t="shared" si="227"/>
        <v>0</v>
      </c>
      <c r="AQ181" s="33">
        <f t="shared" si="228"/>
        <v>1</v>
      </c>
      <c r="AR181" s="33">
        <f t="shared" si="229"/>
        <v>0</v>
      </c>
      <c r="AS181" s="33">
        <f t="shared" si="230"/>
        <v>1</v>
      </c>
      <c r="AT181" s="64">
        <f t="shared" si="231"/>
        <v>1</v>
      </c>
      <c r="AU181" s="53">
        <f t="shared" si="232"/>
        <v>2.1771997963159495</v>
      </c>
      <c r="AV181" s="63">
        <f t="shared" si="233"/>
        <v>0</v>
      </c>
      <c r="AW181" s="33">
        <f t="shared" si="234"/>
        <v>1</v>
      </c>
      <c r="AX181" s="33">
        <f t="shared" si="235"/>
        <v>0</v>
      </c>
      <c r="AY181" s="33">
        <f t="shared" si="236"/>
        <v>1</v>
      </c>
      <c r="AZ181" s="64">
        <f t="shared" si="237"/>
        <v>1</v>
      </c>
      <c r="BA181" s="53">
        <f t="shared" si="238"/>
        <v>0.6393212147513756</v>
      </c>
      <c r="BB181" s="53" t="s">
        <v>63</v>
      </c>
      <c r="BD181" s="53">
        <v>0.6393212147513756</v>
      </c>
      <c r="BE181" s="53">
        <v>0</v>
      </c>
      <c r="BF181" s="53">
        <v>0</v>
      </c>
      <c r="BG181" s="53">
        <v>0</v>
      </c>
      <c r="BH181" s="53">
        <v>0</v>
      </c>
    </row>
    <row r="182" spans="1:60" x14ac:dyDescent="0.25">
      <c r="A182" s="53" t="s">
        <v>202</v>
      </c>
      <c r="B182" s="33">
        <v>1194288798.3820019</v>
      </c>
      <c r="C182" s="53">
        <f t="shared" si="201"/>
        <v>1.1942887983820019</v>
      </c>
      <c r="D182" s="53">
        <f t="shared" si="202"/>
        <v>0.49713627230833685</v>
      </c>
      <c r="E182">
        <v>41.626135402244998</v>
      </c>
      <c r="F182" s="58">
        <v>107432</v>
      </c>
      <c r="G182" s="57">
        <f t="shared" si="239"/>
        <v>0.107432</v>
      </c>
      <c r="H182" s="57">
        <f t="shared" si="199"/>
        <v>11.116695196794268</v>
      </c>
      <c r="I182" s="82">
        <f>-L182</f>
        <v>-13.324957204808598</v>
      </c>
      <c r="K182" s="53">
        <f t="shared" si="203"/>
        <v>0</v>
      </c>
      <c r="L182" s="53">
        <f t="shared" si="204"/>
        <v>13.324957204808598</v>
      </c>
      <c r="M182" s="88">
        <v>0</v>
      </c>
      <c r="N182" s="53">
        <v>1</v>
      </c>
      <c r="O182" s="33">
        <f t="shared" si="205"/>
        <v>0</v>
      </c>
      <c r="P182" s="53">
        <f t="shared" si="206"/>
        <v>0.57065996576384692</v>
      </c>
      <c r="Q182" s="53">
        <f t="shared" si="207"/>
        <v>-4.8900057060255131E-2</v>
      </c>
      <c r="R182" s="53">
        <v>0.52400000000000002</v>
      </c>
      <c r="S182" s="53">
        <f t="shared" si="208"/>
        <v>6.1307141441941604E-2</v>
      </c>
      <c r="T182" s="53">
        <f t="shared" si="209"/>
        <v>0</v>
      </c>
      <c r="U182" s="53">
        <f t="shared" si="210"/>
        <v>0</v>
      </c>
      <c r="V182" s="53">
        <f t="shared" si="211"/>
        <v>1</v>
      </c>
      <c r="W182" s="53">
        <f t="shared" si="212"/>
        <v>0</v>
      </c>
      <c r="X182" s="53">
        <f t="shared" si="213"/>
        <v>6.1307141441941604E-2</v>
      </c>
      <c r="Y182" s="53">
        <f t="shared" si="200"/>
        <v>1.0164278380134832E-2</v>
      </c>
      <c r="Z182" s="53">
        <f t="shared" si="214"/>
        <v>0.15108267878957266</v>
      </c>
      <c r="AA182" s="53">
        <v>0</v>
      </c>
      <c r="AB182" s="53">
        <f t="shared" si="215"/>
        <v>0</v>
      </c>
      <c r="AC182">
        <v>0</v>
      </c>
      <c r="AD182" s="33">
        <f t="shared" si="216"/>
        <v>0</v>
      </c>
      <c r="AE182" s="53">
        <f t="shared" si="217"/>
        <v>0</v>
      </c>
      <c r="AF182" s="53">
        <f t="shared" si="218"/>
        <v>5.1142863061806772E-2</v>
      </c>
      <c r="AG182"/>
      <c r="AH182">
        <f t="shared" si="219"/>
        <v>0</v>
      </c>
      <c r="AI182">
        <f t="shared" si="220"/>
        <v>0.80001455617358486</v>
      </c>
      <c r="AJ182">
        <f t="shared" si="221"/>
        <v>0</v>
      </c>
      <c r="AK182" s="33">
        <f t="shared" si="222"/>
        <v>0</v>
      </c>
      <c r="AL182" s="53">
        <f t="shared" si="223"/>
        <v>5.1142863061806772E-2</v>
      </c>
      <c r="AM182" s="53">
        <f t="shared" si="224"/>
        <v>0.45715117495633423</v>
      </c>
      <c r="AN182" s="53">
        <f t="shared" si="225"/>
        <v>0.11187297739460429</v>
      </c>
      <c r="AO182" s="33">
        <f t="shared" si="226"/>
        <v>1</v>
      </c>
      <c r="AP182" s="63">
        <f t="shared" si="227"/>
        <v>0</v>
      </c>
      <c r="AQ182" s="33">
        <f t="shared" si="228"/>
        <v>1</v>
      </c>
      <c r="AR182" s="33">
        <f t="shared" si="229"/>
        <v>0</v>
      </c>
      <c r="AS182" s="33">
        <f t="shared" si="230"/>
        <v>1</v>
      </c>
      <c r="AT182" s="64">
        <f t="shared" si="231"/>
        <v>1</v>
      </c>
      <c r="AU182" s="53">
        <f t="shared" si="232"/>
        <v>2.3885422266816585</v>
      </c>
      <c r="AV182" s="63">
        <f t="shared" si="233"/>
        <v>0</v>
      </c>
      <c r="AW182" s="33">
        <f t="shared" si="234"/>
        <v>1</v>
      </c>
      <c r="AX182" s="33">
        <f t="shared" si="235"/>
        <v>0</v>
      </c>
      <c r="AY182" s="33">
        <f t="shared" si="236"/>
        <v>1</v>
      </c>
      <c r="AZ182" s="64">
        <f t="shared" si="237"/>
        <v>1</v>
      </c>
      <c r="BA182" s="53">
        <f t="shared" si="238"/>
        <v>0.50000740411493461</v>
      </c>
      <c r="BB182" s="53" t="s">
        <v>202</v>
      </c>
      <c r="BD182" s="53">
        <v>0.50000740411493461</v>
      </c>
      <c r="BE182" s="53">
        <v>0</v>
      </c>
      <c r="BF182" s="53">
        <v>0</v>
      </c>
      <c r="BG182" s="53">
        <v>0</v>
      </c>
      <c r="BH182" s="53">
        <v>0</v>
      </c>
    </row>
    <row r="183" spans="1:60" x14ac:dyDescent="0.25">
      <c r="A183" s="53" t="s">
        <v>157</v>
      </c>
      <c r="B183" s="33">
        <v>669439808.77807438</v>
      </c>
      <c r="C183" s="53">
        <f t="shared" si="201"/>
        <v>0.66943980877807441</v>
      </c>
      <c r="D183" s="53">
        <f t="shared" si="202"/>
        <v>0.46561581845357064</v>
      </c>
      <c r="E183">
        <v>69.553052021728007</v>
      </c>
      <c r="F183" s="58">
        <v>68346</v>
      </c>
      <c r="G183" s="57">
        <f t="shared" si="239"/>
        <v>6.8346000000000004E-2</v>
      </c>
      <c r="H183" s="57">
        <f t="shared" si="199"/>
        <v>9.7948644950410326</v>
      </c>
      <c r="I183" s="82">
        <f>-L183</f>
        <v>-15.307703257438451</v>
      </c>
      <c r="K183" s="53">
        <f t="shared" si="203"/>
        <v>0</v>
      </c>
      <c r="L183" s="53">
        <f t="shared" si="204"/>
        <v>15.307703257438451</v>
      </c>
      <c r="M183" s="88">
        <v>0</v>
      </c>
      <c r="N183" s="53">
        <v>1</v>
      </c>
      <c r="O183" s="33">
        <f t="shared" si="205"/>
        <v>0</v>
      </c>
      <c r="P183" s="53">
        <f t="shared" si="206"/>
        <v>0.56924616260595073</v>
      </c>
      <c r="Q183" s="53">
        <f t="shared" si="207"/>
        <v>-5.1256395656748666E-2</v>
      </c>
      <c r="R183" s="53">
        <v>0.52100000000000002</v>
      </c>
      <c r="S183" s="53">
        <f t="shared" si="208"/>
        <v>3.890569822946631E-2</v>
      </c>
      <c r="T183" s="53">
        <f t="shared" si="209"/>
        <v>0</v>
      </c>
      <c r="U183" s="53">
        <f t="shared" si="210"/>
        <v>0</v>
      </c>
      <c r="V183" s="53">
        <f t="shared" si="211"/>
        <v>1</v>
      </c>
      <c r="W183" s="53">
        <f t="shared" si="212"/>
        <v>0</v>
      </c>
      <c r="X183" s="53">
        <f t="shared" si="213"/>
        <v>3.890569822946631E-2</v>
      </c>
      <c r="Y183" s="53">
        <f t="shared" si="200"/>
        <v>7.2705126148640813E-3</v>
      </c>
      <c r="Z183" s="53">
        <f t="shared" si="214"/>
        <v>9.5219498960176882E-2</v>
      </c>
      <c r="AA183" s="53">
        <v>0</v>
      </c>
      <c r="AB183" s="53">
        <f t="shared" si="215"/>
        <v>0</v>
      </c>
      <c r="AC183">
        <v>0</v>
      </c>
      <c r="AD183" s="33">
        <f t="shared" si="216"/>
        <v>0</v>
      </c>
      <c r="AE183" s="53">
        <f t="shared" si="217"/>
        <v>0</v>
      </c>
      <c r="AF183" s="53">
        <f t="shared" si="218"/>
        <v>3.1635185614602226E-2</v>
      </c>
      <c r="AG183"/>
      <c r="AH183">
        <f t="shared" si="219"/>
        <v>0</v>
      </c>
      <c r="AI183">
        <f t="shared" si="220"/>
        <v>0.82295825898937891</v>
      </c>
      <c r="AJ183">
        <f t="shared" si="221"/>
        <v>0</v>
      </c>
      <c r="AK183" s="33">
        <f t="shared" si="222"/>
        <v>0</v>
      </c>
      <c r="AL183" s="53">
        <f t="shared" si="223"/>
        <v>3.1635185614602226E-2</v>
      </c>
      <c r="AM183" s="53">
        <f t="shared" si="224"/>
        <v>0.47026186227964506</v>
      </c>
      <c r="AN183" s="53">
        <f t="shared" si="225"/>
        <v>6.7271425033804053E-2</v>
      </c>
      <c r="AO183" s="33">
        <f t="shared" si="226"/>
        <v>1</v>
      </c>
      <c r="AP183" s="63">
        <f t="shared" si="227"/>
        <v>0</v>
      </c>
      <c r="AQ183" s="33">
        <f t="shared" si="228"/>
        <v>1</v>
      </c>
      <c r="AR183" s="33">
        <f t="shared" si="229"/>
        <v>0</v>
      </c>
      <c r="AS183" s="33">
        <f t="shared" si="230"/>
        <v>1</v>
      </c>
      <c r="AT183" s="64">
        <f t="shared" si="231"/>
        <v>1</v>
      </c>
      <c r="AU183" s="53">
        <f t="shared" si="232"/>
        <v>1.440647999636258</v>
      </c>
      <c r="AV183" s="63">
        <f t="shared" si="233"/>
        <v>0</v>
      </c>
      <c r="AW183" s="33">
        <f t="shared" si="234"/>
        <v>1</v>
      </c>
      <c r="AX183" s="33">
        <f t="shared" si="235"/>
        <v>0</v>
      </c>
      <c r="AY183" s="33">
        <f t="shared" si="236"/>
        <v>1</v>
      </c>
      <c r="AZ183" s="64">
        <f t="shared" si="237"/>
        <v>1</v>
      </c>
      <c r="BA183" s="53">
        <f t="shared" si="238"/>
        <v>0.46467965037059566</v>
      </c>
      <c r="BB183" s="53" t="s">
        <v>157</v>
      </c>
      <c r="BD183" s="53">
        <v>0.46467965037059566</v>
      </c>
      <c r="BE183" s="53">
        <v>0</v>
      </c>
      <c r="BF183" s="53">
        <v>0</v>
      </c>
      <c r="BG183" s="53">
        <v>0</v>
      </c>
      <c r="BH183" s="53">
        <v>0</v>
      </c>
    </row>
    <row r="184" spans="1:60" x14ac:dyDescent="0.25">
      <c r="A184" s="83" t="s">
        <v>155</v>
      </c>
      <c r="B184" s="33">
        <v>571750670.75617099</v>
      </c>
      <c r="C184" s="53">
        <f t="shared" si="201"/>
        <v>0.57175067075617103</v>
      </c>
      <c r="D184" s="53">
        <f t="shared" si="202"/>
        <v>0.33261492522203362</v>
      </c>
      <c r="E184">
        <v>58.174820290482998</v>
      </c>
      <c r="F184" s="58">
        <v>742033</v>
      </c>
      <c r="G184" s="57">
        <f t="shared" si="239"/>
        <v>0.74203300000000005</v>
      </c>
      <c r="H184" s="57">
        <f t="shared" si="199"/>
        <v>0.77051919625700072</v>
      </c>
      <c r="I184" s="82">
        <v>-23.913</v>
      </c>
      <c r="J184" s="53">
        <v>28.678000000000001</v>
      </c>
      <c r="K184" s="53">
        <f t="shared" si="203"/>
        <v>2.0347514628918692E-2</v>
      </c>
      <c r="L184" s="53">
        <f t="shared" si="204"/>
        <v>28.844221205614495</v>
      </c>
      <c r="M184" s="88">
        <v>0</v>
      </c>
      <c r="N184" s="53">
        <v>1</v>
      </c>
      <c r="O184" s="33">
        <f t="shared" si="205"/>
        <v>0</v>
      </c>
      <c r="P184" s="53">
        <f t="shared" si="206"/>
        <v>0.55607537696449161</v>
      </c>
      <c r="Q184" s="53">
        <f t="shared" si="207"/>
        <v>-7.3207705059180631E-2</v>
      </c>
      <c r="R184" s="53">
        <v>0.497</v>
      </c>
      <c r="S184" s="53">
        <f t="shared" si="208"/>
        <v>0.41262628019509262</v>
      </c>
      <c r="T184" s="53">
        <f t="shared" si="209"/>
        <v>0</v>
      </c>
      <c r="U184" s="53">
        <f t="shared" si="210"/>
        <v>0</v>
      </c>
      <c r="V184" s="53">
        <f t="shared" si="211"/>
        <v>1</v>
      </c>
      <c r="W184" s="53">
        <f t="shared" si="212"/>
        <v>0</v>
      </c>
      <c r="X184" s="53">
        <f t="shared" si="213"/>
        <v>0.41262628019509262</v>
      </c>
      <c r="Y184" s="53">
        <f t="shared" si="200"/>
        <v>0.3650049227801746</v>
      </c>
      <c r="Z184" s="53">
        <f t="shared" si="214"/>
        <v>0.37604915064138694</v>
      </c>
      <c r="AA184" s="53">
        <v>5.0691011913242701</v>
      </c>
      <c r="AB184" s="53">
        <f t="shared" si="215"/>
        <v>2.8982620062705571E-2</v>
      </c>
      <c r="AC184">
        <v>-2.8E-3</v>
      </c>
      <c r="AD184" s="33">
        <f t="shared" si="216"/>
        <v>0</v>
      </c>
      <c r="AE184" s="53">
        <f t="shared" si="217"/>
        <v>0</v>
      </c>
      <c r="AF184" s="53">
        <f t="shared" si="218"/>
        <v>2.7273842785999328E-2</v>
      </c>
      <c r="AG184">
        <v>92.725129999999993</v>
      </c>
      <c r="AH184">
        <f t="shared" si="219"/>
        <v>2.5289706179313497E-2</v>
      </c>
      <c r="AI184">
        <f t="shared" si="220"/>
        <v>3.0828915167606095</v>
      </c>
      <c r="AJ184">
        <f t="shared" si="221"/>
        <v>8.2032423268292628E-3</v>
      </c>
      <c r="AK184" s="33">
        <f t="shared" si="222"/>
        <v>0</v>
      </c>
      <c r="AL184" s="53">
        <f t="shared" si="223"/>
        <v>1.984136606685831E-3</v>
      </c>
      <c r="AM184" s="53">
        <f t="shared" si="224"/>
        <v>1.7616522952917766</v>
      </c>
      <c r="AN184" s="53">
        <f t="shared" si="225"/>
        <v>1.1262929761955125E-3</v>
      </c>
      <c r="AO184" s="33">
        <f t="shared" si="226"/>
        <v>1</v>
      </c>
      <c r="AP184" s="63">
        <f t="shared" si="227"/>
        <v>0</v>
      </c>
      <c r="AQ184" s="33">
        <f t="shared" si="228"/>
        <v>1</v>
      </c>
      <c r="AR184" s="33">
        <f t="shared" si="229"/>
        <v>0</v>
      </c>
      <c r="AS184" s="33">
        <f t="shared" si="230"/>
        <v>1</v>
      </c>
      <c r="AT184" s="64">
        <f t="shared" si="231"/>
        <v>1</v>
      </c>
      <c r="AU184" s="53">
        <f t="shared" si="232"/>
        <v>0.39857501016529717</v>
      </c>
      <c r="AV184" s="63">
        <f t="shared" si="233"/>
        <v>0</v>
      </c>
      <c r="AW184" s="33">
        <f t="shared" si="234"/>
        <v>1</v>
      </c>
      <c r="AX184" s="33">
        <f t="shared" si="235"/>
        <v>0</v>
      </c>
      <c r="AY184" s="33">
        <f t="shared" si="236"/>
        <v>1</v>
      </c>
      <c r="AZ184" s="64">
        <f t="shared" si="237"/>
        <v>1</v>
      </c>
      <c r="BA184" s="53">
        <f t="shared" si="238"/>
        <v>1.4344870003742944</v>
      </c>
      <c r="BB184" s="53" t="s">
        <v>155</v>
      </c>
      <c r="BD184" s="53">
        <v>1.4344870003742944</v>
      </c>
      <c r="BE184" s="53">
        <v>0</v>
      </c>
      <c r="BF184" s="53">
        <v>0</v>
      </c>
      <c r="BG184" s="53">
        <v>0</v>
      </c>
      <c r="BH184" s="53">
        <v>0</v>
      </c>
    </row>
    <row r="185" spans="1:60" x14ac:dyDescent="0.25">
      <c r="A185" s="53" t="s">
        <v>300</v>
      </c>
      <c r="B185" s="33">
        <v>369126270.95417964</v>
      </c>
      <c r="C185" s="53">
        <f t="shared" si="201"/>
        <v>0.36912627095417966</v>
      </c>
      <c r="D185" s="53">
        <f t="shared" si="202"/>
        <v>0</v>
      </c>
      <c r="F185" s="58">
        <v>111709</v>
      </c>
      <c r="G185" s="57">
        <f t="shared" si="239"/>
        <v>0.111709</v>
      </c>
      <c r="H185" s="57">
        <f t="shared" si="199"/>
        <v>3.3043557005628879</v>
      </c>
      <c r="I185" s="82">
        <f>-L185</f>
        <v>-25.04346644915567</v>
      </c>
      <c r="K185" s="53">
        <f t="shared" si="203"/>
        <v>0</v>
      </c>
      <c r="L185" s="53">
        <f t="shared" si="204"/>
        <v>25.04346644915567</v>
      </c>
      <c r="M185" s="88">
        <v>0</v>
      </c>
      <c r="N185" s="53">
        <v>1</v>
      </c>
      <c r="O185" s="33">
        <f t="shared" si="205"/>
        <v>0</v>
      </c>
      <c r="P185" s="53">
        <f t="shared" si="206"/>
        <v>0.57203477315932461</v>
      </c>
      <c r="Q185" s="53">
        <f t="shared" si="207"/>
        <v>-4.6608711401125671E-2</v>
      </c>
      <c r="R185" s="53">
        <v>0.51600000000000001</v>
      </c>
      <c r="S185" s="53">
        <f t="shared" si="208"/>
        <v>6.3901432474854997E-2</v>
      </c>
      <c r="T185" s="53">
        <f t="shared" si="209"/>
        <v>0</v>
      </c>
      <c r="U185" s="53">
        <f t="shared" si="210"/>
        <v>0</v>
      </c>
      <c r="V185" s="53">
        <f t="shared" si="211"/>
        <v>1</v>
      </c>
      <c r="W185" s="53">
        <f t="shared" si="212"/>
        <v>0</v>
      </c>
      <c r="X185" s="53">
        <f t="shared" si="213"/>
        <v>6.3901432474854997E-2</v>
      </c>
      <c r="Y185" s="53">
        <f t="shared" si="200"/>
        <v>3.135666088125795E-2</v>
      </c>
      <c r="Z185" s="53">
        <f t="shared" si="214"/>
        <v>0.13854122639212096</v>
      </c>
      <c r="AA185" s="53">
        <v>0</v>
      </c>
      <c r="AB185" s="53">
        <f t="shared" si="215"/>
        <v>0</v>
      </c>
      <c r="AC185">
        <v>-5.9999999999999995E-4</v>
      </c>
      <c r="AD185" s="33">
        <f t="shared" si="216"/>
        <v>0</v>
      </c>
      <c r="AE185" s="53">
        <f t="shared" si="217"/>
        <v>0</v>
      </c>
      <c r="AF185" s="53">
        <f t="shared" si="218"/>
        <v>3.2544771593597047E-2</v>
      </c>
      <c r="AG185"/>
      <c r="AH185">
        <f t="shared" si="219"/>
        <v>0</v>
      </c>
      <c r="AI185">
        <f t="shared" si="220"/>
        <v>1.2019723211632585</v>
      </c>
      <c r="AJ185">
        <f t="shared" si="221"/>
        <v>0</v>
      </c>
      <c r="AK185" s="33">
        <f t="shared" si="222"/>
        <v>0</v>
      </c>
      <c r="AL185" s="53">
        <f t="shared" si="223"/>
        <v>3.2544771593597047E-2</v>
      </c>
      <c r="AM185" s="53">
        <f t="shared" si="224"/>
        <v>0.68684132637900475</v>
      </c>
      <c r="AN185" s="53">
        <f t="shared" si="225"/>
        <v>4.7383246091453987E-2</v>
      </c>
      <c r="AO185" s="33">
        <f t="shared" si="226"/>
        <v>1</v>
      </c>
      <c r="AP185" s="63">
        <f t="shared" si="227"/>
        <v>0</v>
      </c>
      <c r="AQ185" s="33">
        <f t="shared" si="228"/>
        <v>1</v>
      </c>
      <c r="AR185" s="33">
        <f t="shared" si="229"/>
        <v>0</v>
      </c>
      <c r="AS185" s="33">
        <f t="shared" si="230"/>
        <v>1</v>
      </c>
      <c r="AT185" s="64">
        <f t="shared" si="231"/>
        <v>1</v>
      </c>
      <c r="AU185" s="53">
        <f t="shared" si="232"/>
        <v>1.0862061482212009</v>
      </c>
      <c r="AV185" s="63">
        <f t="shared" si="233"/>
        <v>0</v>
      </c>
      <c r="AW185" s="33">
        <f t="shared" si="234"/>
        <v>1</v>
      </c>
      <c r="AX185" s="33">
        <f t="shared" si="235"/>
        <v>0</v>
      </c>
      <c r="AY185" s="33">
        <f t="shared" si="236"/>
        <v>1</v>
      </c>
      <c r="AZ185" s="64">
        <f t="shared" si="237"/>
        <v>1</v>
      </c>
      <c r="BA185" s="53">
        <f t="shared" si="238"/>
        <v>0.33983076928690775</v>
      </c>
      <c r="BB185" s="53" t="s">
        <v>300</v>
      </c>
      <c r="BD185" s="53">
        <v>0.33983076928690775</v>
      </c>
      <c r="BE185" s="53">
        <v>0</v>
      </c>
      <c r="BF185" s="53">
        <v>0</v>
      </c>
      <c r="BG185" s="53">
        <v>0</v>
      </c>
      <c r="BH185" s="53">
        <v>0</v>
      </c>
    </row>
    <row r="186" spans="1:60" x14ac:dyDescent="0.25">
      <c r="A186" s="53" t="s">
        <v>342</v>
      </c>
      <c r="B186" s="33">
        <v>259764268.87140167</v>
      </c>
      <c r="C186" s="53">
        <f t="shared" si="201"/>
        <v>0.25976426887140169</v>
      </c>
      <c r="D186" s="53">
        <f t="shared" si="202"/>
        <v>0</v>
      </c>
      <c r="F186" s="58">
        <v>19726</v>
      </c>
      <c r="G186" s="57">
        <f t="shared" si="239"/>
        <v>1.9726E-2</v>
      </c>
      <c r="H186" s="57">
        <f t="shared" si="199"/>
        <v>13.168623586707984</v>
      </c>
      <c r="I186" s="82">
        <f>-L186</f>
        <v>-10.247064619938024</v>
      </c>
      <c r="K186" s="53">
        <f t="shared" si="203"/>
        <v>0</v>
      </c>
      <c r="L186" s="53">
        <f t="shared" si="204"/>
        <v>10.247064619938024</v>
      </c>
      <c r="M186" s="88">
        <v>0</v>
      </c>
      <c r="N186" s="53">
        <v>1</v>
      </c>
      <c r="O186" s="33">
        <f t="shared" si="205"/>
        <v>0</v>
      </c>
      <c r="P186" s="53">
        <f t="shared" si="206"/>
        <v>0.64419765169595045</v>
      </c>
      <c r="Q186" s="53">
        <f t="shared" si="207"/>
        <v>7.3662752826584035E-2</v>
      </c>
      <c r="R186" s="53">
        <v>0.6</v>
      </c>
      <c r="S186" s="53">
        <f t="shared" si="208"/>
        <v>1.2707442877354319E-2</v>
      </c>
      <c r="T186" s="53">
        <f t="shared" si="209"/>
        <v>0</v>
      </c>
      <c r="U186" s="53">
        <f t="shared" si="210"/>
        <v>0</v>
      </c>
      <c r="V186" s="53">
        <f t="shared" si="211"/>
        <v>1</v>
      </c>
      <c r="W186" s="53">
        <f t="shared" si="212"/>
        <v>0</v>
      </c>
      <c r="X186" s="53">
        <f t="shared" si="213"/>
        <v>1.2707442877354319E-2</v>
      </c>
      <c r="Y186" s="53">
        <f t="shared" si="200"/>
        <v>1.7926147574016192E-3</v>
      </c>
      <c r="Z186" s="53">
        <f t="shared" si="214"/>
        <v>3.1563836033856638E-2</v>
      </c>
      <c r="AA186" s="53">
        <v>0</v>
      </c>
      <c r="AB186" s="53">
        <f t="shared" si="215"/>
        <v>0</v>
      </c>
      <c r="AC186">
        <v>-5.9999999999999995E-4</v>
      </c>
      <c r="AD186" s="33">
        <f t="shared" si="216"/>
        <v>0</v>
      </c>
      <c r="AE186" s="53">
        <f t="shared" si="217"/>
        <v>0</v>
      </c>
      <c r="AF186" s="53">
        <f t="shared" si="218"/>
        <v>1.09148281199527E-2</v>
      </c>
      <c r="AG186"/>
      <c r="AH186">
        <f t="shared" si="219"/>
        <v>0</v>
      </c>
      <c r="AI186">
        <f t="shared" si="220"/>
        <v>0.77352297243181201</v>
      </c>
      <c r="AJ186">
        <f t="shared" si="221"/>
        <v>0</v>
      </c>
      <c r="AK186" s="33">
        <f t="shared" si="222"/>
        <v>0</v>
      </c>
      <c r="AL186" s="53">
        <f t="shared" si="223"/>
        <v>1.09148281199527E-2</v>
      </c>
      <c r="AM186" s="53">
        <f t="shared" si="224"/>
        <v>0.44201312710389257</v>
      </c>
      <c r="AN186" s="53">
        <f t="shared" si="225"/>
        <v>2.4693447888001829E-2</v>
      </c>
      <c r="AO186" s="33">
        <f t="shared" si="226"/>
        <v>1</v>
      </c>
      <c r="AP186" s="63">
        <f t="shared" si="227"/>
        <v>0</v>
      </c>
      <c r="AQ186" s="33">
        <f t="shared" si="228"/>
        <v>1</v>
      </c>
      <c r="AR186" s="33">
        <f t="shared" si="229"/>
        <v>0</v>
      </c>
      <c r="AS186" s="33">
        <f t="shared" si="230"/>
        <v>1</v>
      </c>
      <c r="AT186" s="64">
        <f t="shared" si="231"/>
        <v>1</v>
      </c>
      <c r="AU186" s="53">
        <f t="shared" si="232"/>
        <v>0.52543279379389318</v>
      </c>
      <c r="AV186" s="63">
        <f t="shared" si="233"/>
        <v>0</v>
      </c>
      <c r="AW186" s="33">
        <f t="shared" si="234"/>
        <v>1</v>
      </c>
      <c r="AX186" s="33">
        <f t="shared" si="235"/>
        <v>0</v>
      </c>
      <c r="AY186" s="33">
        <f t="shared" si="236"/>
        <v>1</v>
      </c>
      <c r="AZ186" s="64">
        <f t="shared" si="237"/>
        <v>1</v>
      </c>
      <c r="BA186" s="53">
        <f t="shared" si="238"/>
        <v>0.49438153069162466</v>
      </c>
      <c r="BB186" s="53" t="s">
        <v>342</v>
      </c>
      <c r="BD186" s="53">
        <v>0.49438153069162466</v>
      </c>
      <c r="BE186" s="53">
        <v>0</v>
      </c>
      <c r="BF186" s="53">
        <v>0</v>
      </c>
      <c r="BG186" s="53">
        <v>0</v>
      </c>
      <c r="BH186" s="53">
        <v>0</v>
      </c>
    </row>
    <row r="187" spans="1:60" x14ac:dyDescent="0.25">
      <c r="A187" s="53" t="s">
        <v>248</v>
      </c>
      <c r="B187" s="33">
        <v>184456490.58677438</v>
      </c>
      <c r="C187" s="53">
        <f t="shared" si="201"/>
        <v>0.18445649058677438</v>
      </c>
      <c r="D187" s="53">
        <f t="shared" si="202"/>
        <v>2.1859927383713579E-2</v>
      </c>
      <c r="E187">
        <v>11.850993865369</v>
      </c>
      <c r="F187" s="58">
        <v>23367059</v>
      </c>
      <c r="G187" s="57">
        <f t="shared" si="239"/>
        <v>23.367059000000001</v>
      </c>
      <c r="H187" s="57">
        <f t="shared" si="199"/>
        <v>7.8938684832684496E-3</v>
      </c>
      <c r="I187" s="82">
        <v>-23.913</v>
      </c>
      <c r="K187" s="53">
        <f t="shared" si="203"/>
        <v>0.93691333519044717</v>
      </c>
      <c r="L187" s="53">
        <f t="shared" si="204"/>
        <v>29.988159197275095</v>
      </c>
      <c r="M187" s="88">
        <v>0</v>
      </c>
      <c r="N187" s="53">
        <v>1</v>
      </c>
      <c r="O187" s="33">
        <f t="shared" si="205"/>
        <v>0</v>
      </c>
      <c r="P187" s="53">
        <f t="shared" si="206"/>
        <v>0.65999052735782004</v>
      </c>
      <c r="Q187" s="53">
        <f t="shared" si="207"/>
        <v>9.9984212263033473E-2</v>
      </c>
      <c r="R187" s="53">
        <v>0.6</v>
      </c>
      <c r="S187" s="53">
        <f t="shared" si="208"/>
        <v>15.422037592211296</v>
      </c>
      <c r="T187" s="53">
        <f t="shared" si="209"/>
        <v>0</v>
      </c>
      <c r="U187" s="53">
        <f t="shared" si="210"/>
        <v>0</v>
      </c>
      <c r="V187" s="53">
        <f t="shared" si="211"/>
        <v>1</v>
      </c>
      <c r="W187" s="53">
        <f t="shared" si="212"/>
        <v>0</v>
      </c>
      <c r="X187" s="53">
        <f t="shared" si="213"/>
        <v>15.422037592211296</v>
      </c>
      <c r="Y187" s="53">
        <f t="shared" si="200"/>
        <v>13.87739904226023</v>
      </c>
      <c r="Z187" s="53">
        <f t="shared" si="214"/>
        <v>0.14647394897924101</v>
      </c>
      <c r="AA187" s="53">
        <v>0</v>
      </c>
      <c r="AB187" s="53">
        <f t="shared" si="215"/>
        <v>0</v>
      </c>
      <c r="AC187">
        <v>-5.9999999999999995E-4</v>
      </c>
      <c r="AD187" s="33">
        <f t="shared" si="216"/>
        <v>0</v>
      </c>
      <c r="AE187" s="53">
        <f t="shared" si="217"/>
        <v>0</v>
      </c>
      <c r="AF187" s="53">
        <f t="shared" si="218"/>
        <v>0.60772521476061969</v>
      </c>
      <c r="AG187"/>
      <c r="AH187">
        <f t="shared" si="219"/>
        <v>0</v>
      </c>
      <c r="AI187">
        <f t="shared" si="220"/>
        <v>240.05633501001108</v>
      </c>
      <c r="AJ187">
        <f t="shared" si="221"/>
        <v>0</v>
      </c>
      <c r="AK187" s="33">
        <f t="shared" si="222"/>
        <v>0</v>
      </c>
      <c r="AL187" s="53">
        <f t="shared" si="223"/>
        <v>0.60772521476061969</v>
      </c>
      <c r="AM187" s="53">
        <f t="shared" si="224"/>
        <v>137.1750485771492</v>
      </c>
      <c r="AN187" s="53">
        <f t="shared" si="225"/>
        <v>4.430289772551649E-3</v>
      </c>
      <c r="AO187" s="33">
        <f t="shared" si="226"/>
        <v>1</v>
      </c>
      <c r="AP187" s="63">
        <f t="shared" si="227"/>
        <v>0</v>
      </c>
      <c r="AQ187" s="33">
        <f t="shared" si="228"/>
        <v>1</v>
      </c>
      <c r="AR187" s="33">
        <f t="shared" si="229"/>
        <v>0</v>
      </c>
      <c r="AS187" s="33">
        <f t="shared" si="230"/>
        <v>1</v>
      </c>
      <c r="AT187" s="64">
        <f t="shared" si="231"/>
        <v>1</v>
      </c>
      <c r="AU187" s="53">
        <f t="shared" si="232"/>
        <v>0.23507974443027399</v>
      </c>
      <c r="AV187" s="63">
        <f t="shared" si="233"/>
        <v>0</v>
      </c>
      <c r="AW187" s="33">
        <f t="shared" si="234"/>
        <v>1</v>
      </c>
      <c r="AX187" s="33">
        <f t="shared" si="235"/>
        <v>0</v>
      </c>
      <c r="AY187" s="33">
        <f t="shared" si="236"/>
        <v>1</v>
      </c>
      <c r="AZ187" s="64">
        <f t="shared" si="237"/>
        <v>1</v>
      </c>
      <c r="BA187" s="53">
        <f t="shared" si="238"/>
        <v>0.78465497328922462</v>
      </c>
      <c r="BB187" s="53" t="s">
        <v>248</v>
      </c>
      <c r="BD187" s="53">
        <v>0.78465497328922462</v>
      </c>
      <c r="BE187" s="53">
        <v>0</v>
      </c>
      <c r="BF187" s="53">
        <v>0</v>
      </c>
      <c r="BG187" s="53">
        <v>0</v>
      </c>
      <c r="BH187" s="53">
        <v>0</v>
      </c>
    </row>
    <row r="188" spans="1:60" x14ac:dyDescent="0.25">
      <c r="A188" s="53" t="s">
        <v>292</v>
      </c>
      <c r="B188" s="33">
        <v>173509306.12722534</v>
      </c>
      <c r="C188" s="53">
        <f t="shared" si="201"/>
        <v>0.17350930612722534</v>
      </c>
      <c r="D188" s="53">
        <f t="shared" si="202"/>
        <v>0</v>
      </c>
      <c r="F188" s="59">
        <v>54224</v>
      </c>
      <c r="G188" s="57">
        <f t="shared" si="239"/>
        <v>5.4224000000000001E-2</v>
      </c>
      <c r="H188" s="57">
        <f t="shared" si="199"/>
        <v>3.1998617978611934</v>
      </c>
      <c r="I188" s="82">
        <f>-L188</f>
        <v>-25.200207303208209</v>
      </c>
      <c r="K188" s="53">
        <f t="shared" si="203"/>
        <v>0</v>
      </c>
      <c r="L188" s="53">
        <f t="shared" si="204"/>
        <v>25.200207303208209</v>
      </c>
      <c r="M188" s="88">
        <v>0</v>
      </c>
      <c r="N188" s="53">
        <v>1</v>
      </c>
      <c r="O188" s="33">
        <f t="shared" si="205"/>
        <v>0</v>
      </c>
      <c r="P188" s="53">
        <f t="shared" si="206"/>
        <v>0.65616016584256653</v>
      </c>
      <c r="Q188" s="53">
        <f t="shared" si="207"/>
        <v>9.3600276404277621E-2</v>
      </c>
      <c r="R188" s="53">
        <v>0.6</v>
      </c>
      <c r="S188" s="53">
        <f t="shared" si="208"/>
        <v>3.5579628832647328E-2</v>
      </c>
      <c r="T188" s="53">
        <f t="shared" si="209"/>
        <v>0</v>
      </c>
      <c r="U188" s="53">
        <f t="shared" si="210"/>
        <v>0</v>
      </c>
      <c r="V188" s="53">
        <f t="shared" si="211"/>
        <v>1</v>
      </c>
      <c r="W188" s="53">
        <f t="shared" si="212"/>
        <v>0</v>
      </c>
      <c r="X188" s="53">
        <f t="shared" si="213"/>
        <v>3.5579628832647328E-2</v>
      </c>
      <c r="Y188" s="53">
        <f t="shared" si="200"/>
        <v>1.7914688043766953E-2</v>
      </c>
      <c r="Z188" s="53">
        <f t="shared" si="214"/>
        <v>7.6648365643600364E-2</v>
      </c>
      <c r="AA188" s="53">
        <v>0</v>
      </c>
      <c r="AB188" s="53">
        <f t="shared" si="215"/>
        <v>0</v>
      </c>
      <c r="AC188">
        <v>-5.9999999999999995E-4</v>
      </c>
      <c r="AD188" s="33">
        <f t="shared" si="216"/>
        <v>0</v>
      </c>
      <c r="AE188" s="53">
        <f t="shared" si="217"/>
        <v>0</v>
      </c>
      <c r="AF188" s="53">
        <f t="shared" si="218"/>
        <v>1.7664940788880375E-2</v>
      </c>
      <c r="AG188"/>
      <c r="AH188">
        <f t="shared" si="219"/>
        <v>0</v>
      </c>
      <c r="AI188">
        <f t="shared" si="220"/>
        <v>1.2206505091136395</v>
      </c>
      <c r="AJ188">
        <f t="shared" si="221"/>
        <v>0</v>
      </c>
      <c r="AK188" s="33">
        <f t="shared" si="222"/>
        <v>0</v>
      </c>
      <c r="AL188" s="53">
        <f t="shared" si="223"/>
        <v>1.7664940788880375E-2</v>
      </c>
      <c r="AM188" s="53">
        <f t="shared" si="224"/>
        <v>0.6975145766363654</v>
      </c>
      <c r="AN188" s="53">
        <f t="shared" si="225"/>
        <v>2.5325550720482821E-2</v>
      </c>
      <c r="AO188" s="33">
        <f t="shared" si="226"/>
        <v>1</v>
      </c>
      <c r="AP188" s="63">
        <f t="shared" si="227"/>
        <v>0</v>
      </c>
      <c r="AQ188" s="33">
        <f t="shared" si="228"/>
        <v>1</v>
      </c>
      <c r="AR188" s="33">
        <f t="shared" si="229"/>
        <v>0</v>
      </c>
      <c r="AS188" s="33">
        <f t="shared" si="230"/>
        <v>1</v>
      </c>
      <c r="AT188" s="64">
        <f t="shared" si="231"/>
        <v>1</v>
      </c>
      <c r="AU188" s="53">
        <f t="shared" si="232"/>
        <v>0.58315938005325674</v>
      </c>
      <c r="AV188" s="63">
        <f t="shared" si="233"/>
        <v>0</v>
      </c>
      <c r="AW188" s="33">
        <f t="shared" si="234"/>
        <v>1</v>
      </c>
      <c r="AX188" s="33">
        <f t="shared" si="235"/>
        <v>0</v>
      </c>
      <c r="AY188" s="33">
        <f t="shared" si="236"/>
        <v>1</v>
      </c>
      <c r="AZ188" s="64">
        <f t="shared" si="237"/>
        <v>1</v>
      </c>
      <c r="BA188" s="53">
        <f t="shared" si="238"/>
        <v>0.297533250877967</v>
      </c>
      <c r="BB188" s="53" t="s">
        <v>292</v>
      </c>
      <c r="BD188" s="53">
        <v>0.297533250877967</v>
      </c>
      <c r="BE188" s="53">
        <v>0</v>
      </c>
      <c r="BF188" s="53">
        <v>0</v>
      </c>
      <c r="BG188" s="53">
        <v>0</v>
      </c>
      <c r="BH188" s="53">
        <v>0</v>
      </c>
    </row>
    <row r="189" spans="1:60" ht="15.75" thickBot="1" x14ac:dyDescent="0.3">
      <c r="A189" s="83" t="s">
        <v>372</v>
      </c>
      <c r="B189" s="33">
        <v>101479295.89129585</v>
      </c>
      <c r="C189" s="53">
        <f t="shared" si="201"/>
        <v>0.10147929589129585</v>
      </c>
      <c r="D189" s="53">
        <f t="shared" si="202"/>
        <v>0.49229211276420931</v>
      </c>
      <c r="E189">
        <v>485.11581445297998</v>
      </c>
      <c r="F189" s="58">
        <v>143714</v>
      </c>
      <c r="G189" s="57">
        <f t="shared" si="239"/>
        <v>0.14371400000000001</v>
      </c>
      <c r="H189" s="57">
        <f t="shared" si="199"/>
        <v>0.70611976488926509</v>
      </c>
      <c r="I189" s="82">
        <v>-23.913</v>
      </c>
      <c r="J189" s="53">
        <v>14.4</v>
      </c>
      <c r="K189" s="53">
        <f t="shared" si="203"/>
        <v>4.5749595881626982E-3</v>
      </c>
      <c r="L189" s="53">
        <f t="shared" si="204"/>
        <v>28.940820352666101</v>
      </c>
      <c r="M189" s="88">
        <v>0</v>
      </c>
      <c r="N189" s="53">
        <v>1</v>
      </c>
      <c r="O189" s="33">
        <f t="shared" si="205"/>
        <v>0</v>
      </c>
      <c r="P189" s="53">
        <f t="shared" si="206"/>
        <v>0.63315265628213291</v>
      </c>
      <c r="Q189" s="53">
        <f t="shared" si="207"/>
        <v>5.5254427136888135E-2</v>
      </c>
      <c r="R189" s="53">
        <v>0.57399999999999995</v>
      </c>
      <c r="S189" s="53">
        <f t="shared" si="208"/>
        <v>9.099290084493046E-2</v>
      </c>
      <c r="T189" s="53">
        <f t="shared" si="209"/>
        <v>0</v>
      </c>
      <c r="U189" s="53">
        <f t="shared" si="210"/>
        <v>0</v>
      </c>
      <c r="V189" s="53">
        <f t="shared" si="211"/>
        <v>1</v>
      </c>
      <c r="W189" s="53">
        <f t="shared" si="212"/>
        <v>0</v>
      </c>
      <c r="X189" s="53">
        <f t="shared" si="213"/>
        <v>9.099290084493046E-2</v>
      </c>
      <c r="Y189" s="53">
        <f t="shared" si="200"/>
        <v>8.0608573045413134E-2</v>
      </c>
      <c r="Z189" s="53">
        <f t="shared" si="214"/>
        <v>7.6106548814405095E-2</v>
      </c>
      <c r="AA189" s="53">
        <v>0</v>
      </c>
      <c r="AB189" s="53">
        <f t="shared" si="215"/>
        <v>0</v>
      </c>
      <c r="AC189">
        <v>0</v>
      </c>
      <c r="AD189" s="33">
        <f t="shared" si="216"/>
        <v>0</v>
      </c>
      <c r="AE189" s="53">
        <f t="shared" si="217"/>
        <v>0</v>
      </c>
      <c r="AF189" s="53">
        <f t="shared" si="218"/>
        <v>5.8093682113546279E-3</v>
      </c>
      <c r="AG189">
        <v>50.328339999999997</v>
      </c>
      <c r="AH189">
        <f t="shared" si="219"/>
        <v>2.9237585852624755E-3</v>
      </c>
      <c r="AI189">
        <f t="shared" si="220"/>
        <v>3.3065997695821374</v>
      </c>
      <c r="AJ189">
        <f t="shared" si="221"/>
        <v>8.8421907367154922E-4</v>
      </c>
      <c r="AK189" s="33">
        <f t="shared" si="222"/>
        <v>0</v>
      </c>
      <c r="AL189" s="53">
        <f t="shared" si="223"/>
        <v>2.8856096260921524E-3</v>
      </c>
      <c r="AM189" s="53">
        <f t="shared" si="224"/>
        <v>1.8894855826183641</v>
      </c>
      <c r="AN189" s="53">
        <f t="shared" si="225"/>
        <v>1.5271932491241369E-3</v>
      </c>
      <c r="AO189" s="33">
        <f t="shared" si="226"/>
        <v>1</v>
      </c>
      <c r="AP189" s="65">
        <f t="shared" si="227"/>
        <v>0</v>
      </c>
      <c r="AQ189" s="66">
        <f t="shared" si="228"/>
        <v>1</v>
      </c>
      <c r="AR189" s="66">
        <f t="shared" si="229"/>
        <v>0</v>
      </c>
      <c r="AS189" s="33">
        <f t="shared" si="230"/>
        <v>1</v>
      </c>
      <c r="AT189" s="67">
        <f t="shared" si="231"/>
        <v>1</v>
      </c>
      <c r="AU189" s="53">
        <f t="shared" si="232"/>
        <v>0.10665041379688783</v>
      </c>
      <c r="AV189" s="65">
        <f t="shared" si="233"/>
        <v>0</v>
      </c>
      <c r="AW189" s="66">
        <f t="shared" si="234"/>
        <v>1</v>
      </c>
      <c r="AX189" s="66">
        <f t="shared" si="235"/>
        <v>0</v>
      </c>
      <c r="AY189" s="66">
        <f t="shared" si="236"/>
        <v>1</v>
      </c>
      <c r="AZ189" s="67">
        <f t="shared" si="237"/>
        <v>1</v>
      </c>
      <c r="BA189" s="53">
        <f t="shared" si="238"/>
        <v>0.95151338169732558</v>
      </c>
      <c r="BB189" s="53" t="s">
        <v>372</v>
      </c>
      <c r="BC189" s="53">
        <v>3171.514404296875</v>
      </c>
      <c r="BD189" s="53">
        <v>0.95151338169732558</v>
      </c>
      <c r="BE189" s="53">
        <v>0</v>
      </c>
      <c r="BF189" s="53">
        <v>0</v>
      </c>
      <c r="BG189" s="53">
        <v>0</v>
      </c>
      <c r="BH189" s="53">
        <v>0</v>
      </c>
    </row>
    <row r="190" spans="1:60" x14ac:dyDescent="0.25">
      <c r="A190" s="53" t="s">
        <v>544</v>
      </c>
      <c r="B190" s="33">
        <v>10000000</v>
      </c>
      <c r="C190" s="53">
        <f t="shared" si="201"/>
        <v>0.01</v>
      </c>
      <c r="D190" s="53">
        <f t="shared" si="202"/>
        <v>0</v>
      </c>
      <c r="F190" s="33">
        <v>10000</v>
      </c>
      <c r="G190" s="57">
        <f t="shared" si="239"/>
        <v>0.01</v>
      </c>
      <c r="H190" s="57">
        <f t="shared" si="199"/>
        <v>1</v>
      </c>
      <c r="K190" s="53">
        <f t="shared" si="203"/>
        <v>1.6581299999999998E-3</v>
      </c>
      <c r="L190" s="53">
        <f t="shared" si="204"/>
        <v>28.5</v>
      </c>
      <c r="M190" s="88">
        <v>0</v>
      </c>
      <c r="N190" s="53">
        <v>1</v>
      </c>
      <c r="O190" s="33">
        <f t="shared" si="205"/>
        <v>0</v>
      </c>
      <c r="P190" s="53">
        <f t="shared" si="206"/>
        <v>0.58179999999999998</v>
      </c>
      <c r="Q190" s="53">
        <f t="shared" si="207"/>
        <v>-3.0333333333333296E-2</v>
      </c>
      <c r="R190" s="53">
        <v>0.52300000000000002</v>
      </c>
      <c r="S190" s="53">
        <f t="shared" si="208"/>
        <v>5.8180000000000003E-3</v>
      </c>
      <c r="T190" s="53">
        <f t="shared" si="209"/>
        <v>0</v>
      </c>
      <c r="U190" s="53">
        <f t="shared" si="210"/>
        <v>0</v>
      </c>
      <c r="V190" s="53">
        <f t="shared" si="211"/>
        <v>1</v>
      </c>
      <c r="W190" s="53">
        <f t="shared" si="212"/>
        <v>0</v>
      </c>
      <c r="X190" s="53">
        <f t="shared" si="213"/>
        <v>5.8180000000000003E-3</v>
      </c>
      <c r="Y190" s="53">
        <f t="shared" si="200"/>
        <v>5.1198400000000005E-3</v>
      </c>
      <c r="Z190" s="53">
        <f t="shared" si="214"/>
        <v>6.8457150277542863E-3</v>
      </c>
      <c r="AB190" s="53">
        <f t="shared" si="215"/>
        <v>0</v>
      </c>
      <c r="AD190" s="33" t="e">
        <f t="shared" si="216"/>
        <v>#DIV/0!</v>
      </c>
      <c r="AE190" s="53" t="e">
        <f t="shared" si="217"/>
        <v>#DIV/0!</v>
      </c>
      <c r="AF190" s="53" t="e">
        <f t="shared" si="218"/>
        <v>#DIV/0!</v>
      </c>
      <c r="AH190" t="e">
        <f t="shared" si="219"/>
        <v>#DIV/0!</v>
      </c>
      <c r="AI190">
        <f t="shared" si="220"/>
        <v>2.52</v>
      </c>
      <c r="AJ190" t="e">
        <f t="shared" si="221"/>
        <v>#DIV/0!</v>
      </c>
      <c r="AK190" s="33" t="e">
        <f t="shared" si="222"/>
        <v>#DIV/0!</v>
      </c>
      <c r="AL190" s="53" t="e">
        <f t="shared" si="223"/>
        <v>#DIV/0!</v>
      </c>
      <c r="AM190" s="53">
        <f t="shared" si="224"/>
        <v>1.44</v>
      </c>
      <c r="AN190" s="53" t="e">
        <f t="shared" si="225"/>
        <v>#DIV/0!</v>
      </c>
      <c r="AO190" s="33" t="e">
        <f t="shared" ref="AO190:AO206" si="240">ROUND(AL190/AM190,0)</f>
        <v>#DIV/0!</v>
      </c>
    </row>
    <row r="191" spans="1:60" x14ac:dyDescent="0.25">
      <c r="A191" s="53" t="s">
        <v>535</v>
      </c>
      <c r="B191" s="33">
        <v>10000000</v>
      </c>
      <c r="C191" s="53">
        <f t="shared" si="201"/>
        <v>0.01</v>
      </c>
      <c r="D191" s="53">
        <f t="shared" si="202"/>
        <v>0</v>
      </c>
      <c r="F191" s="33">
        <v>10000</v>
      </c>
      <c r="G191" s="57">
        <f t="shared" si="239"/>
        <v>0.01</v>
      </c>
      <c r="H191" s="57">
        <f t="shared" si="199"/>
        <v>1</v>
      </c>
      <c r="K191" s="53">
        <f t="shared" si="203"/>
        <v>1.72938E-3</v>
      </c>
      <c r="L191" s="53">
        <f t="shared" si="204"/>
        <v>28.5</v>
      </c>
      <c r="M191" s="88">
        <v>2</v>
      </c>
      <c r="N191" s="53">
        <v>1</v>
      </c>
      <c r="O191" s="33">
        <f t="shared" si="205"/>
        <v>2.2755000000000001E-2</v>
      </c>
      <c r="P191" s="53">
        <f t="shared" si="206"/>
        <v>0.60680000000000001</v>
      </c>
      <c r="Q191" s="53">
        <f t="shared" si="207"/>
        <v>1.1333333333333445E-2</v>
      </c>
      <c r="R191" s="53">
        <v>0.54800000000000004</v>
      </c>
      <c r="S191" s="53">
        <f t="shared" si="208"/>
        <v>6.0680000000000005E-3</v>
      </c>
      <c r="T191" s="53">
        <f t="shared" si="209"/>
        <v>0.2</v>
      </c>
      <c r="U191" s="53">
        <f t="shared" si="210"/>
        <v>4.5510000000000004E-3</v>
      </c>
      <c r="V191" s="53">
        <f t="shared" si="211"/>
        <v>2.2755000000000001E-2</v>
      </c>
      <c r="W191" s="53">
        <f t="shared" si="212"/>
        <v>0.75</v>
      </c>
      <c r="X191" s="53">
        <f t="shared" si="213"/>
        <v>1.5170000000000001E-3</v>
      </c>
      <c r="Y191" s="53">
        <f t="shared" si="200"/>
        <v>1.3349600000000001E-3</v>
      </c>
      <c r="Z191" s="53">
        <f t="shared" si="214"/>
        <v>1.7849690094711673E-3</v>
      </c>
      <c r="AB191" s="53">
        <f t="shared" si="215"/>
        <v>0</v>
      </c>
      <c r="AD191" s="33" t="e">
        <f t="shared" si="216"/>
        <v>#DIV/0!</v>
      </c>
      <c r="AE191" s="53" t="e">
        <f t="shared" si="217"/>
        <v>#DIV/0!</v>
      </c>
      <c r="AF191" s="53" t="e">
        <f t="shared" si="218"/>
        <v>#DIV/0!</v>
      </c>
      <c r="AH191" t="e">
        <f t="shared" si="219"/>
        <v>#DIV/0!</v>
      </c>
      <c r="AI191">
        <f t="shared" si="220"/>
        <v>2.52</v>
      </c>
      <c r="AJ191" t="e">
        <f t="shared" si="221"/>
        <v>#DIV/0!</v>
      </c>
      <c r="AK191" s="33" t="e">
        <f t="shared" si="222"/>
        <v>#DIV/0!</v>
      </c>
      <c r="AL191" s="53" t="e">
        <f t="shared" si="223"/>
        <v>#DIV/0!</v>
      </c>
      <c r="AM191" s="53">
        <f t="shared" si="224"/>
        <v>1.44</v>
      </c>
      <c r="AN191" s="53" t="e">
        <f t="shared" si="225"/>
        <v>#DIV/0!</v>
      </c>
      <c r="AO191" s="33" t="e">
        <f t="shared" si="240"/>
        <v>#DIV/0!</v>
      </c>
      <c r="BC191" s="57"/>
    </row>
    <row r="192" spans="1:60" x14ac:dyDescent="0.25">
      <c r="A192" s="53" t="s">
        <v>546</v>
      </c>
      <c r="B192" s="33">
        <v>10000000</v>
      </c>
      <c r="C192" s="53">
        <f t="shared" si="201"/>
        <v>0.01</v>
      </c>
      <c r="D192" s="53">
        <f t="shared" si="202"/>
        <v>0</v>
      </c>
      <c r="F192" s="33">
        <v>10000</v>
      </c>
      <c r="G192" s="57">
        <f t="shared" si="239"/>
        <v>0.01</v>
      </c>
      <c r="H192" s="57">
        <f t="shared" si="199"/>
        <v>1</v>
      </c>
      <c r="K192" s="53">
        <f t="shared" si="203"/>
        <v>1.5213299999999998E-3</v>
      </c>
      <c r="L192" s="53">
        <f t="shared" si="204"/>
        <v>28.5</v>
      </c>
      <c r="M192" s="88">
        <v>0</v>
      </c>
      <c r="N192" s="53">
        <v>1</v>
      </c>
      <c r="O192" s="33">
        <f t="shared" si="205"/>
        <v>0</v>
      </c>
      <c r="P192" s="53">
        <f t="shared" si="206"/>
        <v>0.53379999999999994</v>
      </c>
      <c r="Q192" s="53">
        <f t="shared" si="207"/>
        <v>-0.11033333333333337</v>
      </c>
      <c r="R192" s="53">
        <v>0.47499999999999998</v>
      </c>
      <c r="S192" s="53">
        <f t="shared" si="208"/>
        <v>5.3379999999999999E-3</v>
      </c>
      <c r="T192" s="53">
        <f t="shared" si="209"/>
        <v>0</v>
      </c>
      <c r="U192" s="53">
        <f t="shared" si="210"/>
        <v>0</v>
      </c>
      <c r="V192" s="53">
        <f t="shared" si="211"/>
        <v>1</v>
      </c>
      <c r="W192" s="53">
        <f t="shared" si="212"/>
        <v>0</v>
      </c>
      <c r="X192" s="53">
        <f t="shared" si="213"/>
        <v>5.3379999999999999E-3</v>
      </c>
      <c r="Y192" s="53">
        <f t="shared" si="200"/>
        <v>4.6974399999999998E-3</v>
      </c>
      <c r="Z192" s="53">
        <f t="shared" si="214"/>
        <v>6.2809258883039483E-3</v>
      </c>
      <c r="AB192" s="53">
        <f t="shared" si="215"/>
        <v>0</v>
      </c>
      <c r="AD192" s="33" t="e">
        <f t="shared" si="216"/>
        <v>#DIV/0!</v>
      </c>
      <c r="AE192" s="53" t="e">
        <f t="shared" si="217"/>
        <v>#DIV/0!</v>
      </c>
      <c r="AF192" s="53" t="e">
        <f t="shared" si="218"/>
        <v>#DIV/0!</v>
      </c>
      <c r="AH192" t="e">
        <f t="shared" si="219"/>
        <v>#DIV/0!</v>
      </c>
      <c r="AI192">
        <f t="shared" si="220"/>
        <v>2.52</v>
      </c>
      <c r="AJ192" t="e">
        <f t="shared" si="221"/>
        <v>#DIV/0!</v>
      </c>
      <c r="AK192" s="33" t="e">
        <f t="shared" si="222"/>
        <v>#DIV/0!</v>
      </c>
      <c r="AL192" s="53" t="e">
        <f t="shared" si="223"/>
        <v>#DIV/0!</v>
      </c>
      <c r="AM192" s="53">
        <f t="shared" si="224"/>
        <v>1.44</v>
      </c>
      <c r="AN192" s="53" t="e">
        <f t="shared" si="225"/>
        <v>#DIV/0!</v>
      </c>
      <c r="AO192" s="33" t="e">
        <f t="shared" si="240"/>
        <v>#DIV/0!</v>
      </c>
    </row>
    <row r="193" spans="1:55" x14ac:dyDescent="0.25">
      <c r="A193" s="53" t="s">
        <v>540</v>
      </c>
      <c r="B193" s="33">
        <v>10000000</v>
      </c>
      <c r="C193" s="53">
        <f t="shared" si="201"/>
        <v>0.01</v>
      </c>
      <c r="D193" s="53">
        <f t="shared" si="202"/>
        <v>0</v>
      </c>
      <c r="F193" s="33">
        <v>10000</v>
      </c>
      <c r="G193" s="57">
        <f t="shared" si="239"/>
        <v>0.01</v>
      </c>
      <c r="H193" s="57">
        <f t="shared" si="199"/>
        <v>1</v>
      </c>
      <c r="K193" s="53">
        <f t="shared" si="203"/>
        <v>1.7379300000000002E-3</v>
      </c>
      <c r="L193" s="53">
        <f t="shared" si="204"/>
        <v>28.5</v>
      </c>
      <c r="M193" s="88">
        <v>3</v>
      </c>
      <c r="N193" s="53">
        <v>1</v>
      </c>
      <c r="O193" s="33">
        <f t="shared" si="205"/>
        <v>2.2867500000000002E-2</v>
      </c>
      <c r="P193" s="53">
        <f t="shared" si="206"/>
        <v>0.60980000000000012</v>
      </c>
      <c r="Q193" s="53">
        <f t="shared" si="207"/>
        <v>1.633333333333345E-2</v>
      </c>
      <c r="R193" s="53">
        <v>0.55100000000000005</v>
      </c>
      <c r="S193" s="53">
        <f t="shared" si="208"/>
        <v>6.098000000000001E-3</v>
      </c>
      <c r="T193" s="53">
        <f t="shared" si="209"/>
        <v>0.30000000000000004</v>
      </c>
      <c r="U193" s="53">
        <f t="shared" si="210"/>
        <v>4.5735000000000012E-3</v>
      </c>
      <c r="V193" s="53">
        <f t="shared" si="211"/>
        <v>1.5245000000000002E-2</v>
      </c>
      <c r="W193" s="53">
        <f t="shared" si="212"/>
        <v>0.75</v>
      </c>
      <c r="X193" s="53">
        <f t="shared" si="213"/>
        <v>1.5244999999999998E-3</v>
      </c>
      <c r="Y193" s="53">
        <f t="shared" si="200"/>
        <v>1.3415599999999999E-3</v>
      </c>
      <c r="Z193" s="53">
        <f t="shared" si="214"/>
        <v>1.7937938397750786E-3</v>
      </c>
      <c r="AB193" s="53">
        <f t="shared" si="215"/>
        <v>0</v>
      </c>
      <c r="AD193" s="33" t="e">
        <f t="shared" si="216"/>
        <v>#DIV/0!</v>
      </c>
      <c r="AE193" s="53" t="e">
        <f t="shared" si="217"/>
        <v>#DIV/0!</v>
      </c>
      <c r="AF193" s="53" t="e">
        <f t="shared" si="218"/>
        <v>#DIV/0!</v>
      </c>
      <c r="AH193" t="e">
        <f t="shared" si="219"/>
        <v>#DIV/0!</v>
      </c>
      <c r="AI193">
        <f t="shared" si="220"/>
        <v>2.52</v>
      </c>
      <c r="AJ193" t="e">
        <f t="shared" si="221"/>
        <v>#DIV/0!</v>
      </c>
      <c r="AK193" s="33" t="e">
        <f t="shared" si="222"/>
        <v>#DIV/0!</v>
      </c>
      <c r="AL193" s="53" t="e">
        <f t="shared" si="223"/>
        <v>#DIV/0!</v>
      </c>
      <c r="AM193" s="53">
        <f t="shared" si="224"/>
        <v>1.44</v>
      </c>
      <c r="AN193" s="53" t="e">
        <f t="shared" si="225"/>
        <v>#DIV/0!</v>
      </c>
      <c r="AO193" s="33" t="e">
        <f t="shared" si="240"/>
        <v>#DIV/0!</v>
      </c>
    </row>
    <row r="194" spans="1:55" x14ac:dyDescent="0.25">
      <c r="A194" s="53" t="s">
        <v>539</v>
      </c>
      <c r="B194" s="33">
        <v>10000000</v>
      </c>
      <c r="C194" s="53">
        <f t="shared" si="201"/>
        <v>0.01</v>
      </c>
      <c r="D194" s="53">
        <f t="shared" si="202"/>
        <v>0</v>
      </c>
      <c r="F194" s="33">
        <v>10000</v>
      </c>
      <c r="G194" s="57">
        <f t="shared" si="239"/>
        <v>0.01</v>
      </c>
      <c r="H194" s="57">
        <f t="shared" si="199"/>
        <v>1</v>
      </c>
      <c r="K194" s="53">
        <f t="shared" si="203"/>
        <v>1.7550300000000001E-3</v>
      </c>
      <c r="L194" s="53">
        <f t="shared" si="204"/>
        <v>28.5</v>
      </c>
      <c r="M194" s="88">
        <v>24</v>
      </c>
      <c r="N194" s="53">
        <v>1</v>
      </c>
      <c r="O194" s="33">
        <f t="shared" si="205"/>
        <v>2.3092500000000002E-2</v>
      </c>
      <c r="P194" s="53">
        <f t="shared" si="206"/>
        <v>0.61580000000000013</v>
      </c>
      <c r="Q194" s="53">
        <f t="shared" si="207"/>
        <v>2.6333333333333458E-2</v>
      </c>
      <c r="R194" s="53">
        <v>0.55700000000000005</v>
      </c>
      <c r="S194" s="53">
        <f t="shared" si="208"/>
        <v>6.1580000000000011E-3</v>
      </c>
      <c r="T194" s="53">
        <f t="shared" si="209"/>
        <v>2.4000000000000004</v>
      </c>
      <c r="U194" s="53">
        <f t="shared" si="210"/>
        <v>4.6185000000000011E-3</v>
      </c>
      <c r="V194" s="53">
        <f t="shared" si="211"/>
        <v>1.9243750000000001E-3</v>
      </c>
      <c r="W194" s="53">
        <f t="shared" si="212"/>
        <v>0.75</v>
      </c>
      <c r="X194" s="53">
        <f t="shared" si="213"/>
        <v>1.5395000000000001E-3</v>
      </c>
      <c r="Y194" s="53">
        <f t="shared" si="200"/>
        <v>1.35476E-3</v>
      </c>
      <c r="Z194" s="53">
        <f t="shared" si="214"/>
        <v>1.8114435003829016E-3</v>
      </c>
      <c r="AB194" s="53">
        <f t="shared" si="215"/>
        <v>0</v>
      </c>
      <c r="AD194" s="33" t="e">
        <f t="shared" si="216"/>
        <v>#DIV/0!</v>
      </c>
      <c r="AE194" s="53" t="e">
        <f t="shared" si="217"/>
        <v>#DIV/0!</v>
      </c>
      <c r="AF194" s="53" t="e">
        <f t="shared" si="218"/>
        <v>#DIV/0!</v>
      </c>
      <c r="AH194" t="e">
        <f t="shared" si="219"/>
        <v>#DIV/0!</v>
      </c>
      <c r="AI194">
        <f t="shared" si="220"/>
        <v>2.52</v>
      </c>
      <c r="AJ194" t="e">
        <f t="shared" si="221"/>
        <v>#DIV/0!</v>
      </c>
      <c r="AK194" s="33" t="e">
        <f t="shared" si="222"/>
        <v>#DIV/0!</v>
      </c>
      <c r="AL194" s="53" t="e">
        <f t="shared" si="223"/>
        <v>#DIV/0!</v>
      </c>
      <c r="AM194" s="53">
        <f t="shared" si="224"/>
        <v>1.44</v>
      </c>
      <c r="AN194" s="53" t="e">
        <f t="shared" si="225"/>
        <v>#DIV/0!</v>
      </c>
      <c r="AO194" s="33" t="e">
        <f t="shared" si="240"/>
        <v>#DIV/0!</v>
      </c>
    </row>
    <row r="195" spans="1:55" x14ac:dyDescent="0.25">
      <c r="A195" s="53" t="s">
        <v>548</v>
      </c>
      <c r="B195" s="33">
        <v>10000000</v>
      </c>
      <c r="C195" s="53">
        <f t="shared" si="201"/>
        <v>0.01</v>
      </c>
      <c r="D195" s="53">
        <f t="shared" si="202"/>
        <v>0</v>
      </c>
      <c r="F195" s="33">
        <v>10000</v>
      </c>
      <c r="G195" s="57">
        <f t="shared" si="239"/>
        <v>0.01</v>
      </c>
      <c r="H195" s="57">
        <f t="shared" si="199"/>
        <v>1</v>
      </c>
      <c r="K195" s="53">
        <f t="shared" si="203"/>
        <v>1.6182299999999998E-3</v>
      </c>
      <c r="L195" s="53">
        <f t="shared" si="204"/>
        <v>28.5</v>
      </c>
      <c r="M195" s="88">
        <v>54</v>
      </c>
      <c r="N195" s="53">
        <v>1</v>
      </c>
      <c r="O195" s="33">
        <f t="shared" si="205"/>
        <v>2.1292499999999999E-2</v>
      </c>
      <c r="P195" s="53">
        <f t="shared" si="206"/>
        <v>0.56779999999999997</v>
      </c>
      <c r="Q195" s="53">
        <f t="shared" si="207"/>
        <v>-5.3666666666666613E-2</v>
      </c>
      <c r="R195" s="53">
        <v>0.50900000000000001</v>
      </c>
      <c r="S195" s="53">
        <f t="shared" si="208"/>
        <v>5.6779999999999999E-3</v>
      </c>
      <c r="T195" s="53">
        <f t="shared" si="209"/>
        <v>5.4</v>
      </c>
      <c r="U195" s="53">
        <f t="shared" si="210"/>
        <v>4.2585000000000001E-3</v>
      </c>
      <c r="V195" s="53">
        <f t="shared" si="211"/>
        <v>7.8861111111111113E-4</v>
      </c>
      <c r="W195" s="53">
        <f t="shared" si="212"/>
        <v>0.75</v>
      </c>
      <c r="X195" s="53">
        <f t="shared" si="213"/>
        <v>1.4194999999999998E-3</v>
      </c>
      <c r="Y195" s="53">
        <f t="shared" si="200"/>
        <v>1.2491599999999998E-3</v>
      </c>
      <c r="Z195" s="53">
        <f t="shared" si="214"/>
        <v>1.6702462155203173E-3</v>
      </c>
      <c r="AB195" s="53">
        <f t="shared" si="215"/>
        <v>0</v>
      </c>
      <c r="AC195">
        <v>-1.5299999999999999E-2</v>
      </c>
      <c r="AD195" s="33" t="e">
        <f t="shared" si="216"/>
        <v>#DIV/0!</v>
      </c>
      <c r="AE195" s="53" t="e">
        <f t="shared" si="217"/>
        <v>#DIV/0!</v>
      </c>
      <c r="AF195" s="53" t="e">
        <f t="shared" si="218"/>
        <v>#DIV/0!</v>
      </c>
      <c r="AH195" t="e">
        <f t="shared" si="219"/>
        <v>#DIV/0!</v>
      </c>
      <c r="AI195">
        <f t="shared" si="220"/>
        <v>2.52</v>
      </c>
      <c r="AJ195" t="e">
        <f t="shared" si="221"/>
        <v>#DIV/0!</v>
      </c>
      <c r="AK195" s="33" t="e">
        <f t="shared" si="222"/>
        <v>#DIV/0!</v>
      </c>
      <c r="AL195" s="53" t="e">
        <f t="shared" si="223"/>
        <v>#DIV/0!</v>
      </c>
      <c r="AM195" s="53">
        <f t="shared" si="224"/>
        <v>1.44</v>
      </c>
      <c r="AN195" s="53" t="e">
        <f t="shared" si="225"/>
        <v>#DIV/0!</v>
      </c>
      <c r="AO195" s="33" t="e">
        <f t="shared" si="240"/>
        <v>#DIV/0!</v>
      </c>
    </row>
    <row r="196" spans="1:55" x14ac:dyDescent="0.25">
      <c r="A196" s="53" t="s">
        <v>541</v>
      </c>
      <c r="B196" s="33">
        <v>10000000</v>
      </c>
      <c r="C196" s="53">
        <f t="shared" si="201"/>
        <v>0.01</v>
      </c>
      <c r="D196" s="53">
        <f t="shared" si="202"/>
        <v>0</v>
      </c>
      <c r="F196" s="33">
        <v>10000</v>
      </c>
      <c r="G196" s="57">
        <f t="shared" si="239"/>
        <v>0.01</v>
      </c>
      <c r="H196" s="57">
        <f t="shared" si="199"/>
        <v>1</v>
      </c>
      <c r="K196" s="53">
        <f t="shared" si="203"/>
        <v>1.72938E-3</v>
      </c>
      <c r="L196" s="53">
        <f t="shared" si="204"/>
        <v>28.5</v>
      </c>
      <c r="M196" s="88">
        <v>10</v>
      </c>
      <c r="N196" s="53">
        <v>1</v>
      </c>
      <c r="O196" s="33">
        <f t="shared" si="205"/>
        <v>2.2755000000000001E-2</v>
      </c>
      <c r="P196" s="53">
        <f t="shared" si="206"/>
        <v>0.60680000000000001</v>
      </c>
      <c r="Q196" s="53">
        <f t="shared" si="207"/>
        <v>1.1333333333333445E-2</v>
      </c>
      <c r="R196" s="53">
        <v>0.54800000000000004</v>
      </c>
      <c r="S196" s="53">
        <f t="shared" si="208"/>
        <v>6.0680000000000005E-3</v>
      </c>
      <c r="T196" s="53">
        <f t="shared" si="209"/>
        <v>1</v>
      </c>
      <c r="U196" s="53">
        <f t="shared" si="210"/>
        <v>4.5510000000000004E-3</v>
      </c>
      <c r="V196" s="53">
        <f t="shared" si="211"/>
        <v>4.5510000000000004E-3</v>
      </c>
      <c r="W196" s="53">
        <f t="shared" si="212"/>
        <v>0.75</v>
      </c>
      <c r="X196" s="53">
        <f t="shared" si="213"/>
        <v>1.5170000000000001E-3</v>
      </c>
      <c r="Y196" s="53">
        <f t="shared" si="200"/>
        <v>1.3349600000000001E-3</v>
      </c>
      <c r="Z196" s="53">
        <f t="shared" si="214"/>
        <v>1.7849690094711673E-3</v>
      </c>
      <c r="AB196" s="53">
        <f t="shared" si="215"/>
        <v>0</v>
      </c>
      <c r="AD196" s="33" t="e">
        <f t="shared" si="216"/>
        <v>#DIV/0!</v>
      </c>
      <c r="AE196" s="53" t="e">
        <f t="shared" si="217"/>
        <v>#DIV/0!</v>
      </c>
      <c r="AF196" s="53" t="e">
        <f t="shared" si="218"/>
        <v>#DIV/0!</v>
      </c>
      <c r="AH196" t="e">
        <f t="shared" si="219"/>
        <v>#DIV/0!</v>
      </c>
      <c r="AI196">
        <f t="shared" si="220"/>
        <v>2.52</v>
      </c>
      <c r="AJ196" t="e">
        <f t="shared" si="221"/>
        <v>#DIV/0!</v>
      </c>
      <c r="AK196" s="33" t="e">
        <f t="shared" si="222"/>
        <v>#DIV/0!</v>
      </c>
      <c r="AL196" s="53" t="e">
        <f t="shared" si="223"/>
        <v>#DIV/0!</v>
      </c>
      <c r="AM196" s="53">
        <f t="shared" si="224"/>
        <v>1.44</v>
      </c>
      <c r="AN196" s="53" t="e">
        <f t="shared" si="225"/>
        <v>#DIV/0!</v>
      </c>
      <c r="AO196" s="33" t="e">
        <f t="shared" si="240"/>
        <v>#DIV/0!</v>
      </c>
    </row>
    <row r="197" spans="1:55" x14ac:dyDescent="0.25">
      <c r="A197" s="53" t="s">
        <v>542</v>
      </c>
      <c r="B197" s="33">
        <v>10000000</v>
      </c>
      <c r="C197" s="53">
        <f t="shared" si="201"/>
        <v>0.01</v>
      </c>
      <c r="D197" s="53">
        <f t="shared" si="202"/>
        <v>0</v>
      </c>
      <c r="F197" s="33">
        <v>10000</v>
      </c>
      <c r="G197" s="57">
        <f t="shared" si="239"/>
        <v>0.01</v>
      </c>
      <c r="H197" s="57">
        <f t="shared" si="199"/>
        <v>1</v>
      </c>
      <c r="K197" s="53">
        <f t="shared" si="203"/>
        <v>1.7692800000000002E-3</v>
      </c>
      <c r="L197" s="53">
        <f t="shared" si="204"/>
        <v>28.5</v>
      </c>
      <c r="M197" s="88">
        <v>1</v>
      </c>
      <c r="N197" s="53">
        <v>1</v>
      </c>
      <c r="O197" s="33">
        <f t="shared" si="205"/>
        <v>2.3280000000000006E-2</v>
      </c>
      <c r="P197" s="53">
        <f t="shared" si="206"/>
        <v>0.62080000000000013</v>
      </c>
      <c r="Q197" s="53">
        <f t="shared" si="207"/>
        <v>3.4666666666666762E-2</v>
      </c>
      <c r="R197" s="53">
        <v>0.56200000000000006</v>
      </c>
      <c r="S197" s="53">
        <f t="shared" si="208"/>
        <v>6.2080000000000017E-3</v>
      </c>
      <c r="T197" s="53">
        <f t="shared" si="209"/>
        <v>0.1</v>
      </c>
      <c r="U197" s="53">
        <f t="shared" si="210"/>
        <v>4.6560000000000013E-3</v>
      </c>
      <c r="V197" s="53">
        <f t="shared" si="211"/>
        <v>4.6560000000000011E-2</v>
      </c>
      <c r="W197" s="53">
        <f t="shared" si="212"/>
        <v>0.75</v>
      </c>
      <c r="X197" s="53">
        <f t="shared" si="213"/>
        <v>1.5520000000000004E-3</v>
      </c>
      <c r="Y197" s="53">
        <f t="shared" si="200"/>
        <v>1.3657600000000004E-3</v>
      </c>
      <c r="Z197" s="53">
        <f t="shared" si="214"/>
        <v>1.8261515508894214E-3</v>
      </c>
      <c r="AB197" s="53">
        <f t="shared" si="215"/>
        <v>0</v>
      </c>
      <c r="AD197" s="33" t="e">
        <f t="shared" si="216"/>
        <v>#DIV/0!</v>
      </c>
      <c r="AE197" s="53" t="e">
        <f t="shared" si="217"/>
        <v>#DIV/0!</v>
      </c>
      <c r="AF197" s="53" t="e">
        <f t="shared" si="218"/>
        <v>#DIV/0!</v>
      </c>
      <c r="AH197" t="e">
        <f t="shared" si="219"/>
        <v>#DIV/0!</v>
      </c>
      <c r="AI197">
        <f t="shared" si="220"/>
        <v>2.52</v>
      </c>
      <c r="AJ197" t="e">
        <f t="shared" si="221"/>
        <v>#DIV/0!</v>
      </c>
      <c r="AK197" s="33" t="e">
        <f t="shared" si="222"/>
        <v>#DIV/0!</v>
      </c>
      <c r="AL197" s="53" t="e">
        <f t="shared" si="223"/>
        <v>#DIV/0!</v>
      </c>
      <c r="AM197" s="53">
        <f t="shared" si="224"/>
        <v>1.44</v>
      </c>
      <c r="AN197" s="53" t="e">
        <f t="shared" si="225"/>
        <v>#DIV/0!</v>
      </c>
      <c r="AO197" s="33" t="e">
        <f t="shared" si="240"/>
        <v>#DIV/0!</v>
      </c>
    </row>
    <row r="198" spans="1:55" x14ac:dyDescent="0.25">
      <c r="A198" s="53" t="s">
        <v>547</v>
      </c>
      <c r="B198" s="33">
        <v>10000000</v>
      </c>
      <c r="C198" s="53">
        <f t="shared" si="201"/>
        <v>0.01</v>
      </c>
      <c r="D198" s="53">
        <f t="shared" si="202"/>
        <v>0</v>
      </c>
      <c r="F198" s="33">
        <v>10000</v>
      </c>
      <c r="G198" s="57">
        <f t="shared" si="239"/>
        <v>0.01</v>
      </c>
      <c r="H198" s="57">
        <f t="shared" si="199"/>
        <v>1</v>
      </c>
      <c r="K198" s="53">
        <f t="shared" si="203"/>
        <v>1.7550300000000001E-3</v>
      </c>
      <c r="L198" s="53">
        <f t="shared" si="204"/>
        <v>28.5</v>
      </c>
      <c r="M198" s="88">
        <v>4</v>
      </c>
      <c r="N198" s="53">
        <v>1</v>
      </c>
      <c r="O198" s="33">
        <f t="shared" si="205"/>
        <v>2.3092500000000005E-2</v>
      </c>
      <c r="P198" s="53">
        <f t="shared" si="206"/>
        <v>0.61580000000000013</v>
      </c>
      <c r="Q198" s="53">
        <f t="shared" si="207"/>
        <v>2.6333333333333458E-2</v>
      </c>
      <c r="R198" s="53">
        <v>0.55700000000000005</v>
      </c>
      <c r="S198" s="53">
        <f t="shared" si="208"/>
        <v>6.1580000000000011E-3</v>
      </c>
      <c r="T198" s="53">
        <f t="shared" si="209"/>
        <v>0.4</v>
      </c>
      <c r="U198" s="53">
        <f t="shared" si="210"/>
        <v>4.6185000000000011E-3</v>
      </c>
      <c r="V198" s="53">
        <f t="shared" si="211"/>
        <v>1.1546250000000003E-2</v>
      </c>
      <c r="W198" s="53">
        <f t="shared" si="212"/>
        <v>0.75</v>
      </c>
      <c r="X198" s="53">
        <f t="shared" si="213"/>
        <v>1.5395000000000001E-3</v>
      </c>
      <c r="Y198" s="53">
        <f t="shared" si="200"/>
        <v>1.35476E-3</v>
      </c>
      <c r="Z198" s="53">
        <f t="shared" si="214"/>
        <v>1.8114435003829016E-3</v>
      </c>
      <c r="AB198" s="53">
        <f t="shared" si="215"/>
        <v>0</v>
      </c>
      <c r="AD198" s="33" t="e">
        <f t="shared" si="216"/>
        <v>#DIV/0!</v>
      </c>
      <c r="AE198" s="53" t="e">
        <f t="shared" si="217"/>
        <v>#DIV/0!</v>
      </c>
      <c r="AF198" s="53" t="e">
        <f t="shared" si="218"/>
        <v>#DIV/0!</v>
      </c>
      <c r="AH198" t="e">
        <f t="shared" si="219"/>
        <v>#DIV/0!</v>
      </c>
      <c r="AI198">
        <f t="shared" si="220"/>
        <v>2.52</v>
      </c>
      <c r="AJ198" t="e">
        <f t="shared" si="221"/>
        <v>#DIV/0!</v>
      </c>
      <c r="AK198" s="33" t="e">
        <f t="shared" si="222"/>
        <v>#DIV/0!</v>
      </c>
      <c r="AL198" s="53" t="e">
        <f t="shared" si="223"/>
        <v>#DIV/0!</v>
      </c>
      <c r="AM198" s="53">
        <f t="shared" si="224"/>
        <v>1.44</v>
      </c>
      <c r="AN198" s="53" t="e">
        <f t="shared" si="225"/>
        <v>#DIV/0!</v>
      </c>
      <c r="AO198" s="33" t="e">
        <f t="shared" si="240"/>
        <v>#DIV/0!</v>
      </c>
    </row>
    <row r="199" spans="1:55" x14ac:dyDescent="0.25">
      <c r="A199" s="83" t="s">
        <v>543</v>
      </c>
      <c r="B199" s="33">
        <v>10000000</v>
      </c>
      <c r="C199" s="53">
        <f t="shared" si="201"/>
        <v>0.01</v>
      </c>
      <c r="D199" s="53">
        <f t="shared" si="202"/>
        <v>0</v>
      </c>
      <c r="E199"/>
      <c r="F199" s="33">
        <v>10000</v>
      </c>
      <c r="G199" s="57">
        <f t="shared" si="239"/>
        <v>0.01</v>
      </c>
      <c r="H199" s="57">
        <f t="shared" si="199"/>
        <v>1</v>
      </c>
      <c r="K199" s="53">
        <f t="shared" si="203"/>
        <v>1.4557800000000001E-3</v>
      </c>
      <c r="L199" s="53">
        <f t="shared" si="204"/>
        <v>28.5</v>
      </c>
      <c r="M199" s="88">
        <v>0</v>
      </c>
      <c r="N199" s="53">
        <v>1</v>
      </c>
      <c r="O199" s="33">
        <f t="shared" si="205"/>
        <v>0</v>
      </c>
      <c r="P199" s="53">
        <f t="shared" si="206"/>
        <v>0.51080000000000003</v>
      </c>
      <c r="Q199" s="53">
        <f t="shared" si="207"/>
        <v>-0.14866666666666659</v>
      </c>
      <c r="R199" s="53">
        <v>0.45200000000000001</v>
      </c>
      <c r="S199" s="53">
        <f t="shared" si="208"/>
        <v>5.1080000000000006E-3</v>
      </c>
      <c r="T199" s="53">
        <f t="shared" si="209"/>
        <v>0</v>
      </c>
      <c r="U199" s="53">
        <f t="shared" si="210"/>
        <v>0</v>
      </c>
      <c r="V199" s="53">
        <f t="shared" si="211"/>
        <v>1</v>
      </c>
      <c r="W199" s="53">
        <f t="shared" si="212"/>
        <v>0</v>
      </c>
      <c r="X199" s="53">
        <f t="shared" si="213"/>
        <v>5.1080000000000006E-3</v>
      </c>
      <c r="Y199" s="53">
        <f t="shared" si="200"/>
        <v>4.4950400000000005E-3</v>
      </c>
      <c r="Z199" s="53">
        <f t="shared" si="214"/>
        <v>6.0102977589839967E-3</v>
      </c>
      <c r="AB199" s="53">
        <f t="shared" si="215"/>
        <v>0</v>
      </c>
      <c r="AD199" s="33" t="e">
        <f t="shared" si="216"/>
        <v>#DIV/0!</v>
      </c>
      <c r="AE199" s="53" t="e">
        <f t="shared" si="217"/>
        <v>#DIV/0!</v>
      </c>
      <c r="AF199" s="53" t="e">
        <f t="shared" si="218"/>
        <v>#DIV/0!</v>
      </c>
      <c r="AH199" t="e">
        <f t="shared" si="219"/>
        <v>#DIV/0!</v>
      </c>
      <c r="AI199">
        <f t="shared" si="220"/>
        <v>2.52</v>
      </c>
      <c r="AJ199" t="e">
        <f t="shared" si="221"/>
        <v>#DIV/0!</v>
      </c>
      <c r="AK199" s="33" t="e">
        <f t="shared" si="222"/>
        <v>#DIV/0!</v>
      </c>
      <c r="AL199" s="53" t="e">
        <f t="shared" si="223"/>
        <v>#DIV/0!</v>
      </c>
      <c r="AM199" s="53">
        <f t="shared" si="224"/>
        <v>1.44</v>
      </c>
      <c r="AN199" s="53" t="e">
        <f t="shared" si="225"/>
        <v>#DIV/0!</v>
      </c>
      <c r="AO199" s="33" t="e">
        <f t="shared" si="240"/>
        <v>#DIV/0!</v>
      </c>
    </row>
    <row r="200" spans="1:55" x14ac:dyDescent="0.25">
      <c r="A200" s="53" t="s">
        <v>537</v>
      </c>
      <c r="B200" s="33">
        <v>10000000</v>
      </c>
      <c r="C200" s="53">
        <f t="shared" si="201"/>
        <v>0.01</v>
      </c>
      <c r="D200" s="53">
        <f t="shared" si="202"/>
        <v>0</v>
      </c>
      <c r="F200" s="33">
        <v>10000</v>
      </c>
      <c r="G200" s="57">
        <f t="shared" si="239"/>
        <v>0.01</v>
      </c>
      <c r="H200" s="57">
        <f t="shared" si="199"/>
        <v>1</v>
      </c>
      <c r="K200" s="53">
        <f t="shared" si="203"/>
        <v>1.7464800000000001E-3</v>
      </c>
      <c r="L200" s="53">
        <f t="shared" si="204"/>
        <v>28.5</v>
      </c>
      <c r="M200" s="88">
        <v>2</v>
      </c>
      <c r="N200" s="53">
        <v>1</v>
      </c>
      <c r="O200" s="33">
        <f t="shared" si="205"/>
        <v>2.298E-2</v>
      </c>
      <c r="P200" s="53">
        <f t="shared" si="206"/>
        <v>0.61280000000000001</v>
      </c>
      <c r="Q200" s="53">
        <f t="shared" si="207"/>
        <v>2.1333333333333454E-2</v>
      </c>
      <c r="R200" s="53">
        <v>0.55400000000000005</v>
      </c>
      <c r="S200" s="53">
        <f t="shared" si="208"/>
        <v>6.1280000000000006E-3</v>
      </c>
      <c r="T200" s="53">
        <f t="shared" si="209"/>
        <v>0.2</v>
      </c>
      <c r="U200" s="53">
        <f t="shared" si="210"/>
        <v>4.5960000000000003E-3</v>
      </c>
      <c r="V200" s="53">
        <f t="shared" si="211"/>
        <v>2.298E-2</v>
      </c>
      <c r="W200" s="53">
        <f t="shared" si="212"/>
        <v>0.75</v>
      </c>
      <c r="X200" s="53">
        <f t="shared" si="213"/>
        <v>1.5320000000000004E-3</v>
      </c>
      <c r="Y200" s="53">
        <f t="shared" si="200"/>
        <v>1.3481600000000004E-3</v>
      </c>
      <c r="Z200" s="53">
        <f t="shared" si="214"/>
        <v>1.8026186700789907E-3</v>
      </c>
      <c r="AB200" s="53">
        <f t="shared" si="215"/>
        <v>0</v>
      </c>
      <c r="AC200">
        <v>-5.0000000000000001E-3</v>
      </c>
      <c r="AD200" s="33" t="e">
        <f t="shared" si="216"/>
        <v>#DIV/0!</v>
      </c>
      <c r="AE200" s="53" t="e">
        <f t="shared" si="217"/>
        <v>#DIV/0!</v>
      </c>
      <c r="AF200" s="53" t="e">
        <f t="shared" si="218"/>
        <v>#DIV/0!</v>
      </c>
      <c r="AH200" t="e">
        <f t="shared" si="219"/>
        <v>#DIV/0!</v>
      </c>
      <c r="AI200">
        <f t="shared" si="220"/>
        <v>2.52</v>
      </c>
      <c r="AJ200" t="e">
        <f t="shared" si="221"/>
        <v>#DIV/0!</v>
      </c>
      <c r="AK200" s="33" t="e">
        <f t="shared" si="222"/>
        <v>#DIV/0!</v>
      </c>
      <c r="AL200" s="53" t="e">
        <f t="shared" si="223"/>
        <v>#DIV/0!</v>
      </c>
      <c r="AM200" s="53">
        <f t="shared" si="224"/>
        <v>1.44</v>
      </c>
      <c r="AN200" s="53" t="e">
        <f t="shared" si="225"/>
        <v>#DIV/0!</v>
      </c>
      <c r="AO200" s="33" t="e">
        <f t="shared" si="240"/>
        <v>#DIV/0!</v>
      </c>
      <c r="BC200" s="57"/>
    </row>
    <row r="201" spans="1:55" x14ac:dyDescent="0.25">
      <c r="A201" s="83" t="s">
        <v>393</v>
      </c>
      <c r="B201" s="33">
        <v>10000000</v>
      </c>
      <c r="C201" s="53">
        <f t="shared" si="201"/>
        <v>0.01</v>
      </c>
      <c r="D201" s="53">
        <f t="shared" si="202"/>
        <v>0</v>
      </c>
      <c r="E201"/>
      <c r="F201" s="33">
        <v>10000</v>
      </c>
      <c r="G201" s="57">
        <f t="shared" si="239"/>
        <v>0.01</v>
      </c>
      <c r="H201" s="57">
        <f t="shared" si="199"/>
        <v>1</v>
      </c>
      <c r="K201" s="53">
        <f t="shared" si="203"/>
        <v>1.46148E-3</v>
      </c>
      <c r="L201" s="53">
        <f t="shared" si="204"/>
        <v>28.5</v>
      </c>
      <c r="M201" s="88">
        <v>15</v>
      </c>
      <c r="N201" s="53">
        <v>1</v>
      </c>
      <c r="O201" s="33">
        <f t="shared" si="205"/>
        <v>1.9230000000000004E-2</v>
      </c>
      <c r="P201" s="53">
        <f t="shared" si="206"/>
        <v>0.51280000000000003</v>
      </c>
      <c r="Q201" s="53">
        <f t="shared" si="207"/>
        <v>-0.14533333333333329</v>
      </c>
      <c r="R201" s="53">
        <v>0.45400000000000001</v>
      </c>
      <c r="S201" s="53">
        <f t="shared" si="208"/>
        <v>5.1280000000000006E-3</v>
      </c>
      <c r="T201" s="53">
        <f t="shared" si="209"/>
        <v>1.5</v>
      </c>
      <c r="U201" s="53">
        <f t="shared" si="210"/>
        <v>3.8460000000000005E-3</v>
      </c>
      <c r="V201" s="53">
        <f t="shared" si="211"/>
        <v>2.5640000000000003E-3</v>
      </c>
      <c r="W201" s="53">
        <f t="shared" si="212"/>
        <v>0.75</v>
      </c>
      <c r="X201" s="53">
        <f t="shared" si="213"/>
        <v>1.2820000000000002E-3</v>
      </c>
      <c r="Y201" s="53">
        <f t="shared" si="200"/>
        <v>1.1281600000000002E-3</v>
      </c>
      <c r="Z201" s="53">
        <f t="shared" si="214"/>
        <v>1.508457659948607E-3</v>
      </c>
      <c r="AB201" s="53">
        <f t="shared" si="215"/>
        <v>0</v>
      </c>
      <c r="AC201">
        <v>-1E-4</v>
      </c>
      <c r="AD201" s="33" t="e">
        <f t="shared" si="216"/>
        <v>#DIV/0!</v>
      </c>
      <c r="AE201" s="53" t="e">
        <f t="shared" si="217"/>
        <v>#DIV/0!</v>
      </c>
      <c r="AF201" s="53" t="e">
        <f t="shared" si="218"/>
        <v>#DIV/0!</v>
      </c>
      <c r="AH201" t="e">
        <f t="shared" si="219"/>
        <v>#DIV/0!</v>
      </c>
      <c r="AI201">
        <f t="shared" si="220"/>
        <v>2.52</v>
      </c>
      <c r="AJ201" t="e">
        <f t="shared" si="221"/>
        <v>#DIV/0!</v>
      </c>
      <c r="AK201" s="33" t="e">
        <f t="shared" si="222"/>
        <v>#DIV/0!</v>
      </c>
      <c r="AL201" s="53" t="e">
        <f t="shared" si="223"/>
        <v>#DIV/0!</v>
      </c>
      <c r="AM201" s="53">
        <f t="shared" si="224"/>
        <v>1.44</v>
      </c>
      <c r="AN201" s="53" t="e">
        <f t="shared" si="225"/>
        <v>#DIV/0!</v>
      </c>
      <c r="AO201" s="33" t="e">
        <f t="shared" si="240"/>
        <v>#DIV/0!</v>
      </c>
      <c r="BC201" s="57"/>
    </row>
    <row r="202" spans="1:55" x14ac:dyDescent="0.25">
      <c r="A202" s="83" t="s">
        <v>534</v>
      </c>
      <c r="B202" s="33">
        <v>10000000</v>
      </c>
      <c r="C202" s="53">
        <f t="shared" ref="C202:C206" si="241">B202/1000000000</f>
        <v>0.01</v>
      </c>
      <c r="D202" s="53">
        <f t="shared" ref="D202:D206" si="242">C202*(E202/100)</f>
        <v>0</v>
      </c>
      <c r="F202" s="33">
        <v>10000</v>
      </c>
      <c r="G202" s="57">
        <f t="shared" si="239"/>
        <v>0.01</v>
      </c>
      <c r="H202" s="57">
        <f t="shared" si="199"/>
        <v>1</v>
      </c>
      <c r="K202" s="53">
        <f t="shared" ref="K202:K206" si="243">S202*((I202+L202)/100)</f>
        <v>1.7550300000000001E-3</v>
      </c>
      <c r="L202" s="53">
        <f t="shared" si="204"/>
        <v>28.5</v>
      </c>
      <c r="M202" s="88">
        <v>4</v>
      </c>
      <c r="N202" s="53">
        <v>1</v>
      </c>
      <c r="O202" s="33">
        <f t="shared" ref="O202:O206" si="244">M202*N202*$B$1*V202</f>
        <v>2.3092500000000005E-2</v>
      </c>
      <c r="P202" s="53">
        <f t="shared" ref="P202:P206" si="245">0.6*(1+Q202)</f>
        <v>0.61580000000000013</v>
      </c>
      <c r="Q202" s="53">
        <f t="shared" ref="Q202:Q206" si="246">((R202/0.6)-1)+(0.1-0.002*H202)</f>
        <v>2.6333333333333458E-2</v>
      </c>
      <c r="R202" s="53">
        <v>0.55700000000000005</v>
      </c>
      <c r="S202" s="53">
        <f t="shared" si="208"/>
        <v>6.1580000000000011E-3</v>
      </c>
      <c r="T202" s="53">
        <f t="shared" si="209"/>
        <v>0.4</v>
      </c>
      <c r="U202" s="53">
        <f t="shared" si="210"/>
        <v>4.6185000000000011E-3</v>
      </c>
      <c r="V202" s="53">
        <f t="shared" ref="V202:V206" si="247">IF(T202=0,1,U202/T202)</f>
        <v>1.1546250000000003E-2</v>
      </c>
      <c r="W202" s="53">
        <f t="shared" si="212"/>
        <v>0.75</v>
      </c>
      <c r="X202" s="53">
        <f t="shared" si="213"/>
        <v>1.5395000000000001E-3</v>
      </c>
      <c r="Y202" s="53">
        <f t="shared" si="200"/>
        <v>1.35476E-3</v>
      </c>
      <c r="Z202" s="53">
        <f t="shared" ref="Z202:Z206" si="248">Y202*H202*$H$6</f>
        <v>1.8114435003829016E-3</v>
      </c>
      <c r="AB202" s="53">
        <f t="shared" ref="AB202:AB206" si="249">(AA202/100)*C202</f>
        <v>0</v>
      </c>
      <c r="AD202" s="33" t="e">
        <f t="shared" si="216"/>
        <v>#DIV/0!</v>
      </c>
      <c r="AE202" s="53" t="e">
        <f t="shared" ref="AE202:AE206" si="250">AD202*$H$3</f>
        <v>#DIV/0!</v>
      </c>
      <c r="AF202" s="53" t="e">
        <f t="shared" ref="AF202:AF206" si="251">IF(((S202-U202-Y202-K202)-AE202)&gt;0,((S202-U202-Y202-K202)-AE202),0)</f>
        <v>#DIV/0!</v>
      </c>
      <c r="AH202" t="e">
        <f t="shared" ref="AH202:AH206" si="252">AF202*(AG202/100)</f>
        <v>#DIV/0!</v>
      </c>
      <c r="AI202">
        <f t="shared" si="220"/>
        <v>2.52</v>
      </c>
      <c r="AJ202" t="e">
        <f t="shared" ref="AJ202:AJ206" si="253">IF(AH202&lt;AI202,AH202/AI202,1)</f>
        <v>#DIV/0!</v>
      </c>
      <c r="AK202" s="33" t="e">
        <f t="shared" si="222"/>
        <v>#DIV/0!</v>
      </c>
      <c r="AL202" s="53" t="e">
        <f t="shared" si="223"/>
        <v>#DIV/0!</v>
      </c>
      <c r="AM202" s="53">
        <f t="shared" si="224"/>
        <v>1.44</v>
      </c>
      <c r="AN202" s="53" t="e">
        <f t="shared" ref="AN202:AN206" si="254">IF(AL202&lt;AM202,AL202/AM202,1)</f>
        <v>#DIV/0!</v>
      </c>
      <c r="AO202" s="33" t="e">
        <f t="shared" si="240"/>
        <v>#DIV/0!</v>
      </c>
    </row>
    <row r="203" spans="1:55" x14ac:dyDescent="0.25">
      <c r="A203" s="53" t="s">
        <v>545</v>
      </c>
      <c r="B203" s="33">
        <v>10000000</v>
      </c>
      <c r="C203" s="53">
        <f t="shared" si="241"/>
        <v>0.01</v>
      </c>
      <c r="D203" s="53">
        <f t="shared" si="242"/>
        <v>0</v>
      </c>
      <c r="F203" s="33">
        <v>10000</v>
      </c>
      <c r="G203" s="57">
        <f t="shared" ref="G203:G206" si="255">F203/1000000</f>
        <v>0.01</v>
      </c>
      <c r="H203" s="57">
        <f t="shared" ref="H203:H206" si="256">C203/G203</f>
        <v>1</v>
      </c>
      <c r="K203" s="53">
        <f t="shared" si="243"/>
        <v>1.6438799999999997E-3</v>
      </c>
      <c r="L203" s="53">
        <f t="shared" si="204"/>
        <v>28.5</v>
      </c>
      <c r="M203" s="88">
        <v>0</v>
      </c>
      <c r="N203" s="53">
        <v>1</v>
      </c>
      <c r="O203" s="33">
        <f t="shared" si="244"/>
        <v>0</v>
      </c>
      <c r="P203" s="53">
        <f t="shared" si="245"/>
        <v>0.57679999999999998</v>
      </c>
      <c r="Q203" s="53">
        <f t="shared" si="246"/>
        <v>-3.8666666666666599E-2</v>
      </c>
      <c r="R203" s="53">
        <v>0.51800000000000002</v>
      </c>
      <c r="S203" s="53">
        <f t="shared" si="208"/>
        <v>5.7679999999999997E-3</v>
      </c>
      <c r="T203" s="53">
        <f t="shared" si="209"/>
        <v>0</v>
      </c>
      <c r="U203" s="53">
        <f t="shared" si="210"/>
        <v>0</v>
      </c>
      <c r="V203" s="53">
        <f t="shared" si="247"/>
        <v>1</v>
      </c>
      <c r="W203" s="53">
        <f t="shared" si="212"/>
        <v>0</v>
      </c>
      <c r="X203" s="53">
        <f t="shared" si="213"/>
        <v>5.7679999999999997E-3</v>
      </c>
      <c r="Y203" s="53">
        <f t="shared" si="200"/>
        <v>5.0758399999999999E-3</v>
      </c>
      <c r="Z203" s="53">
        <f t="shared" si="248"/>
        <v>6.7868828257282082E-3</v>
      </c>
      <c r="AB203" s="53">
        <f t="shared" si="249"/>
        <v>0</v>
      </c>
      <c r="AD203" s="33" t="e">
        <f t="shared" si="216"/>
        <v>#DIV/0!</v>
      </c>
      <c r="AE203" s="53" t="e">
        <f t="shared" si="250"/>
        <v>#DIV/0!</v>
      </c>
      <c r="AF203" s="53" t="e">
        <f t="shared" si="251"/>
        <v>#DIV/0!</v>
      </c>
      <c r="AH203" t="e">
        <f t="shared" si="252"/>
        <v>#DIV/0!</v>
      </c>
      <c r="AI203">
        <f t="shared" si="220"/>
        <v>2.52</v>
      </c>
      <c r="AJ203" t="e">
        <f t="shared" si="253"/>
        <v>#DIV/0!</v>
      </c>
      <c r="AK203" s="33" t="e">
        <f t="shared" si="222"/>
        <v>#DIV/0!</v>
      </c>
      <c r="AL203" s="53" t="e">
        <f t="shared" si="223"/>
        <v>#DIV/0!</v>
      </c>
      <c r="AM203" s="53">
        <f t="shared" si="224"/>
        <v>1.44</v>
      </c>
      <c r="AN203" s="53" t="e">
        <f t="shared" si="254"/>
        <v>#DIV/0!</v>
      </c>
      <c r="AO203" s="33" t="e">
        <f t="shared" si="240"/>
        <v>#DIV/0!</v>
      </c>
    </row>
    <row r="204" spans="1:55" x14ac:dyDescent="0.25">
      <c r="A204" s="53" t="s">
        <v>30</v>
      </c>
      <c r="B204" s="33">
        <v>10000000</v>
      </c>
      <c r="C204" s="53">
        <f t="shared" si="241"/>
        <v>0.01</v>
      </c>
      <c r="D204" s="53">
        <f t="shared" si="242"/>
        <v>2.3725839902584999E-3</v>
      </c>
      <c r="E204">
        <v>23.725839902585001</v>
      </c>
      <c r="F204" s="33">
        <v>10000</v>
      </c>
      <c r="G204" s="57">
        <f t="shared" si="255"/>
        <v>0.01</v>
      </c>
      <c r="H204" s="57">
        <f t="shared" si="256"/>
        <v>1</v>
      </c>
      <c r="K204" s="53">
        <f t="shared" si="243"/>
        <v>1.7550300000000001E-3</v>
      </c>
      <c r="L204" s="53">
        <f t="shared" si="204"/>
        <v>28.5</v>
      </c>
      <c r="M204" s="88">
        <v>32</v>
      </c>
      <c r="N204" s="53">
        <v>1</v>
      </c>
      <c r="O204" s="33">
        <f t="shared" si="244"/>
        <v>2.3092500000000005E-2</v>
      </c>
      <c r="P204" s="53">
        <f t="shared" si="245"/>
        <v>0.61580000000000013</v>
      </c>
      <c r="Q204" s="53">
        <f t="shared" si="246"/>
        <v>2.6333333333333458E-2</v>
      </c>
      <c r="R204" s="53">
        <v>0.55700000000000005</v>
      </c>
      <c r="S204" s="53">
        <f t="shared" si="208"/>
        <v>6.1580000000000011E-3</v>
      </c>
      <c r="T204" s="53">
        <f t="shared" si="209"/>
        <v>3.2</v>
      </c>
      <c r="U204" s="53">
        <f t="shared" si="210"/>
        <v>4.6185000000000011E-3</v>
      </c>
      <c r="V204" s="53">
        <f t="shared" si="247"/>
        <v>1.4432812500000003E-3</v>
      </c>
      <c r="W204" s="53">
        <f t="shared" si="212"/>
        <v>0.75</v>
      </c>
      <c r="X204" s="53">
        <f t="shared" si="213"/>
        <v>1.5395000000000001E-3</v>
      </c>
      <c r="Y204" s="53">
        <f t="shared" ref="Y204:Y206" si="257">IF(H204&lt;1.3,0.9-H204*0.02,(1.076*0.9)/MAX(H204,1.076)*(2-1.076/MAX(H204,1.076)))*X204</f>
        <v>1.35476E-3</v>
      </c>
      <c r="Z204" s="53">
        <f t="shared" si="248"/>
        <v>1.8114435003829016E-3</v>
      </c>
      <c r="AB204" s="53">
        <f t="shared" si="249"/>
        <v>0</v>
      </c>
      <c r="AD204" s="33" t="e">
        <f t="shared" si="216"/>
        <v>#DIV/0!</v>
      </c>
      <c r="AE204" s="53" t="e">
        <f t="shared" si="250"/>
        <v>#DIV/0!</v>
      </c>
      <c r="AF204" s="53" t="e">
        <f t="shared" si="251"/>
        <v>#DIV/0!</v>
      </c>
      <c r="AH204" t="e">
        <f t="shared" si="252"/>
        <v>#DIV/0!</v>
      </c>
      <c r="AI204">
        <f t="shared" si="220"/>
        <v>2.52</v>
      </c>
      <c r="AJ204" t="e">
        <f t="shared" si="253"/>
        <v>#DIV/0!</v>
      </c>
      <c r="AK204" s="33" t="e">
        <f t="shared" si="222"/>
        <v>#DIV/0!</v>
      </c>
      <c r="AL204" s="53" t="e">
        <f t="shared" si="223"/>
        <v>#DIV/0!</v>
      </c>
      <c r="AM204" s="53">
        <f t="shared" si="224"/>
        <v>1.44</v>
      </c>
      <c r="AN204" s="53" t="e">
        <f t="shared" si="254"/>
        <v>#DIV/0!</v>
      </c>
      <c r="AO204" s="33" t="e">
        <f t="shared" si="240"/>
        <v>#DIV/0!</v>
      </c>
    </row>
    <row r="205" spans="1:55" x14ac:dyDescent="0.25">
      <c r="A205" s="53" t="s">
        <v>536</v>
      </c>
      <c r="B205" s="33">
        <v>10000000</v>
      </c>
      <c r="C205" s="53">
        <f t="shared" si="241"/>
        <v>0.01</v>
      </c>
      <c r="D205" s="53">
        <f t="shared" si="242"/>
        <v>0</v>
      </c>
      <c r="E205"/>
      <c r="F205" s="33">
        <v>10000</v>
      </c>
      <c r="G205" s="57">
        <f t="shared" si="255"/>
        <v>0.01</v>
      </c>
      <c r="H205" s="57">
        <f t="shared" si="256"/>
        <v>1</v>
      </c>
      <c r="K205" s="53">
        <f t="shared" si="243"/>
        <v>1.7008799999999999E-3</v>
      </c>
      <c r="L205" s="53">
        <f t="shared" si="204"/>
        <v>28.5</v>
      </c>
      <c r="M205" s="88">
        <v>3</v>
      </c>
      <c r="N205" s="53">
        <v>1</v>
      </c>
      <c r="O205" s="33">
        <f t="shared" si="244"/>
        <v>2.2379999999999997E-2</v>
      </c>
      <c r="P205" s="53">
        <f t="shared" si="245"/>
        <v>0.5968</v>
      </c>
      <c r="Q205" s="53">
        <f t="shared" si="246"/>
        <v>-5.3333333333332733E-3</v>
      </c>
      <c r="R205" s="53">
        <v>0.53800000000000003</v>
      </c>
      <c r="S205" s="53">
        <f t="shared" si="208"/>
        <v>5.9680000000000002E-3</v>
      </c>
      <c r="T205" s="53">
        <f t="shared" si="209"/>
        <v>0.30000000000000004</v>
      </c>
      <c r="U205" s="53">
        <f t="shared" si="210"/>
        <v>4.4759999999999999E-3</v>
      </c>
      <c r="V205" s="53">
        <f t="shared" si="247"/>
        <v>1.4919999999999998E-2</v>
      </c>
      <c r="W205" s="53">
        <f t="shared" si="212"/>
        <v>0.75</v>
      </c>
      <c r="X205" s="53">
        <f t="shared" si="213"/>
        <v>1.4920000000000003E-3</v>
      </c>
      <c r="Y205" s="53">
        <f t="shared" si="257"/>
        <v>1.3129600000000002E-3</v>
      </c>
      <c r="Z205" s="53">
        <f t="shared" si="248"/>
        <v>1.7555529084581291E-3</v>
      </c>
      <c r="AB205" s="53">
        <f t="shared" si="249"/>
        <v>0</v>
      </c>
      <c r="AD205" s="33" t="e">
        <f t="shared" si="216"/>
        <v>#DIV/0!</v>
      </c>
      <c r="AE205" s="53" t="e">
        <f t="shared" si="250"/>
        <v>#DIV/0!</v>
      </c>
      <c r="AF205" s="53" t="e">
        <f t="shared" si="251"/>
        <v>#DIV/0!</v>
      </c>
      <c r="AH205" t="e">
        <f t="shared" si="252"/>
        <v>#DIV/0!</v>
      </c>
      <c r="AI205">
        <f t="shared" si="220"/>
        <v>2.52</v>
      </c>
      <c r="AJ205" t="e">
        <f t="shared" si="253"/>
        <v>#DIV/0!</v>
      </c>
      <c r="AK205" s="33" t="e">
        <f t="shared" si="222"/>
        <v>#DIV/0!</v>
      </c>
      <c r="AL205" s="53" t="e">
        <f t="shared" si="223"/>
        <v>#DIV/0!</v>
      </c>
      <c r="AM205" s="53">
        <f t="shared" si="224"/>
        <v>1.44</v>
      </c>
      <c r="AN205" s="53" t="e">
        <f t="shared" si="254"/>
        <v>#DIV/0!</v>
      </c>
      <c r="AO205" s="33" t="e">
        <f t="shared" si="240"/>
        <v>#DIV/0!</v>
      </c>
      <c r="BC205" s="57"/>
    </row>
    <row r="206" spans="1:55" x14ac:dyDescent="0.25">
      <c r="A206" s="53" t="s">
        <v>538</v>
      </c>
      <c r="B206" s="33">
        <v>10000000</v>
      </c>
      <c r="C206" s="53">
        <f t="shared" si="241"/>
        <v>0.01</v>
      </c>
      <c r="D206" s="53">
        <f t="shared" si="242"/>
        <v>0</v>
      </c>
      <c r="E206"/>
      <c r="F206" s="33">
        <v>10000</v>
      </c>
      <c r="G206" s="57">
        <f t="shared" si="255"/>
        <v>0.01</v>
      </c>
      <c r="H206" s="57">
        <f t="shared" si="256"/>
        <v>1</v>
      </c>
      <c r="K206" s="53">
        <f t="shared" si="243"/>
        <v>1.6666799999999998E-3</v>
      </c>
      <c r="L206" s="53">
        <f t="shared" si="204"/>
        <v>28.5</v>
      </c>
      <c r="M206" s="88">
        <v>7</v>
      </c>
      <c r="N206" s="53">
        <v>1</v>
      </c>
      <c r="O206" s="33">
        <f t="shared" si="244"/>
        <v>2.1929999999999998E-2</v>
      </c>
      <c r="P206" s="53">
        <f t="shared" si="245"/>
        <v>0.58479999999999999</v>
      </c>
      <c r="Q206" s="53">
        <f t="shared" si="246"/>
        <v>-2.5333333333333291E-2</v>
      </c>
      <c r="R206" s="53">
        <v>0.52600000000000002</v>
      </c>
      <c r="S206" s="53">
        <f t="shared" si="208"/>
        <v>5.8479999999999999E-3</v>
      </c>
      <c r="T206" s="53">
        <f t="shared" si="209"/>
        <v>0.70000000000000007</v>
      </c>
      <c r="U206" s="53">
        <f t="shared" si="210"/>
        <v>4.3860000000000001E-3</v>
      </c>
      <c r="V206" s="53">
        <f t="shared" si="247"/>
        <v>6.265714285714285E-3</v>
      </c>
      <c r="W206" s="53">
        <f t="shared" si="212"/>
        <v>0.75</v>
      </c>
      <c r="X206" s="53">
        <f t="shared" si="213"/>
        <v>1.4619999999999998E-3</v>
      </c>
      <c r="Y206" s="53">
        <f t="shared" si="257"/>
        <v>1.2865599999999997E-3</v>
      </c>
      <c r="Z206" s="53">
        <f t="shared" si="248"/>
        <v>1.7202535872424824E-3</v>
      </c>
      <c r="AB206" s="53">
        <f t="shared" si="249"/>
        <v>0</v>
      </c>
      <c r="AD206" s="33" t="e">
        <f t="shared" si="216"/>
        <v>#DIV/0!</v>
      </c>
      <c r="AE206" s="53" t="e">
        <f t="shared" si="250"/>
        <v>#DIV/0!</v>
      </c>
      <c r="AF206" s="53" t="e">
        <f t="shared" si="251"/>
        <v>#DIV/0!</v>
      </c>
      <c r="AH206" t="e">
        <f t="shared" si="252"/>
        <v>#DIV/0!</v>
      </c>
      <c r="AI206">
        <f t="shared" si="220"/>
        <v>2.52</v>
      </c>
      <c r="AJ206" t="e">
        <f t="shared" si="253"/>
        <v>#DIV/0!</v>
      </c>
      <c r="AK206" s="33" t="e">
        <f t="shared" si="222"/>
        <v>#DIV/0!</v>
      </c>
      <c r="AL206" s="53" t="e">
        <f t="shared" si="223"/>
        <v>#DIV/0!</v>
      </c>
      <c r="AM206" s="53">
        <f t="shared" si="224"/>
        <v>1.44</v>
      </c>
      <c r="AN206" s="53" t="e">
        <f t="shared" si="254"/>
        <v>#DIV/0!</v>
      </c>
      <c r="AO206" s="33" t="e">
        <f t="shared" si="240"/>
        <v>#DIV/0!</v>
      </c>
    </row>
    <row r="275" spans="33:36" x14ac:dyDescent="0.25">
      <c r="AG275"/>
      <c r="AH275"/>
      <c r="AI275"/>
      <c r="AJ275"/>
    </row>
  </sheetData>
  <scenarios current="0">
    <scenario name="test1" count="7" user="Simone Romegialli" comment="Creato da: Simone Romegialli il 7/20/2023">
      <inputCells r="H1" val="0.6" numFmtId="164"/>
      <inputCells r="H2" val="0.6" numFmtId="164"/>
      <inputCells r="H3" val="0.025" numFmtId="164"/>
      <inputCells r="H4" val="15" numFmtId="164"/>
      <inputCells r="H5" val="1.3" numFmtId="164"/>
      <inputCells r="B1" val="0.5" numFmtId="164"/>
      <inputCells r="B2" val="0.05" numFmtId="164"/>
    </scenario>
  </scenarios>
  <sortState xmlns:xlrd2="http://schemas.microsoft.com/office/spreadsheetml/2017/richdata2" ref="A10:BH260">
    <sortCondition descending="1" ref="B10:B260"/>
  </sortState>
  <pageMargins left="0.7" right="0.7" top="0.75" bottom="0.75" header="0.3" footer="0.3"/>
  <pageSetup paperSize="9"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ED62-1A49-45D7-8157-2940EBDC52F1}">
  <dimension ref="A1:AA218"/>
  <sheetViews>
    <sheetView topLeftCell="A64" workbookViewId="0">
      <selection activeCell="J112" sqref="J112"/>
    </sheetView>
  </sheetViews>
  <sheetFormatPr defaultRowHeight="15" x14ac:dyDescent="0.25"/>
  <cols>
    <col min="1" max="1" width="37.28515625" bestFit="1" customWidth="1"/>
    <col min="2" max="2" width="19.42578125" bestFit="1" customWidth="1"/>
    <col min="3" max="3" width="28.85546875" bestFit="1" customWidth="1"/>
    <col min="4" max="6" width="13.140625" bestFit="1" customWidth="1"/>
    <col min="8" max="8" width="29.85546875" bestFit="1" customWidth="1"/>
    <col min="9" max="9" width="19" bestFit="1" customWidth="1"/>
    <col min="10" max="10" width="28.85546875" bestFit="1" customWidth="1"/>
    <col min="11" max="13" width="13.140625" bestFit="1" customWidth="1"/>
    <col min="15" max="15" width="30.7109375" bestFit="1" customWidth="1"/>
    <col min="16" max="16" width="15.28515625" bestFit="1" customWidth="1"/>
    <col min="17" max="17" width="28.85546875" bestFit="1" customWidth="1"/>
  </cols>
  <sheetData>
    <row r="1" spans="1:27" x14ac:dyDescent="0.25">
      <c r="A1" t="s">
        <v>42</v>
      </c>
      <c r="B1" s="34" t="s">
        <v>43</v>
      </c>
      <c r="C1" t="s">
        <v>44</v>
      </c>
      <c r="D1" s="34" t="s">
        <v>45</v>
      </c>
      <c r="E1" t="s">
        <v>46</v>
      </c>
      <c r="F1" t="s">
        <v>47</v>
      </c>
      <c r="H1" t="s">
        <v>42</v>
      </c>
      <c r="I1" s="34" t="s">
        <v>43</v>
      </c>
      <c r="J1" t="s">
        <v>44</v>
      </c>
      <c r="K1" s="34" t="s">
        <v>45</v>
      </c>
      <c r="L1" t="s">
        <v>46</v>
      </c>
      <c r="M1" t="s">
        <v>47</v>
      </c>
      <c r="O1" t="s">
        <v>42</v>
      </c>
      <c r="P1" s="34" t="s">
        <v>43</v>
      </c>
      <c r="Q1" t="s">
        <v>44</v>
      </c>
      <c r="R1" s="34" t="s">
        <v>45</v>
      </c>
      <c r="S1" t="s">
        <v>46</v>
      </c>
      <c r="T1" t="s">
        <v>47</v>
      </c>
      <c r="V1" t="s">
        <v>42</v>
      </c>
      <c r="W1" s="34" t="s">
        <v>43</v>
      </c>
      <c r="X1" t="s">
        <v>44</v>
      </c>
      <c r="Y1" s="34" t="s">
        <v>45</v>
      </c>
      <c r="Z1" t="s">
        <v>46</v>
      </c>
      <c r="AA1" t="s">
        <v>47</v>
      </c>
    </row>
    <row r="2" spans="1:27" x14ac:dyDescent="0.25">
      <c r="A2" t="s">
        <v>48</v>
      </c>
      <c r="B2" s="34" t="s">
        <v>49</v>
      </c>
      <c r="C2" t="s">
        <v>50</v>
      </c>
      <c r="D2" s="34" t="s">
        <v>51</v>
      </c>
      <c r="E2" t="s">
        <v>52</v>
      </c>
      <c r="F2">
        <v>74711922904.545944</v>
      </c>
      <c r="H2" t="s">
        <v>471</v>
      </c>
      <c r="I2" s="34" t="s">
        <v>472</v>
      </c>
      <c r="J2" t="s">
        <v>50</v>
      </c>
      <c r="K2" s="34" t="s">
        <v>51</v>
      </c>
      <c r="L2" t="s">
        <v>52</v>
      </c>
      <c r="M2">
        <v>0.94522679993951608</v>
      </c>
      <c r="O2" t="s">
        <v>474</v>
      </c>
      <c r="P2" s="34" t="s">
        <v>475</v>
      </c>
      <c r="Q2" t="s">
        <v>50</v>
      </c>
      <c r="R2" s="34" t="s">
        <v>51</v>
      </c>
      <c r="S2" t="s">
        <v>52</v>
      </c>
      <c r="T2">
        <v>58.329050012409901</v>
      </c>
      <c r="V2" t="s">
        <v>479</v>
      </c>
      <c r="W2" s="34" t="s">
        <v>480</v>
      </c>
      <c r="X2" t="s">
        <v>50</v>
      </c>
      <c r="Y2" s="34" t="s">
        <v>51</v>
      </c>
      <c r="Z2" t="s">
        <v>52</v>
      </c>
      <c r="AA2">
        <v>10.051873998047371</v>
      </c>
    </row>
    <row r="3" spans="1:27" x14ac:dyDescent="0.25">
      <c r="A3" t="s">
        <v>48</v>
      </c>
      <c r="B3" s="34" t="s">
        <v>49</v>
      </c>
      <c r="C3" t="s">
        <v>53</v>
      </c>
      <c r="D3" s="34" t="s">
        <v>54</v>
      </c>
      <c r="E3">
        <v>18262192006.076298</v>
      </c>
      <c r="F3">
        <v>36814039832.907555</v>
      </c>
      <c r="H3" t="s">
        <v>471</v>
      </c>
      <c r="I3" s="34" t="s">
        <v>472</v>
      </c>
      <c r="J3" t="s">
        <v>53</v>
      </c>
      <c r="K3" s="34" t="s">
        <v>54</v>
      </c>
      <c r="L3">
        <v>1.24636024189216</v>
      </c>
      <c r="M3">
        <v>1.1086963859038301</v>
      </c>
      <c r="O3" t="s">
        <v>474</v>
      </c>
      <c r="P3" s="34" t="s">
        <v>475</v>
      </c>
      <c r="Q3" t="s">
        <v>53</v>
      </c>
      <c r="R3" s="34" t="s">
        <v>54</v>
      </c>
      <c r="S3">
        <v>44.302802765025525</v>
      </c>
      <c r="T3">
        <v>47.96950720180407</v>
      </c>
      <c r="V3" t="s">
        <v>479</v>
      </c>
      <c r="W3" s="34" t="s">
        <v>480</v>
      </c>
      <c r="X3" t="s">
        <v>53</v>
      </c>
      <c r="Y3" s="34" t="s">
        <v>54</v>
      </c>
      <c r="Z3">
        <v>19.395645629692908</v>
      </c>
      <c r="AA3">
        <v>20.358360568926688</v>
      </c>
    </row>
    <row r="4" spans="1:27" x14ac:dyDescent="0.25">
      <c r="A4" t="s">
        <v>48</v>
      </c>
      <c r="B4" s="34" t="s">
        <v>49</v>
      </c>
      <c r="C4" t="s">
        <v>55</v>
      </c>
      <c r="D4" s="34" t="s">
        <v>56</v>
      </c>
      <c r="E4">
        <v>270392021832.89185</v>
      </c>
      <c r="F4">
        <v>485801959708.22601</v>
      </c>
      <c r="H4" t="s">
        <v>471</v>
      </c>
      <c r="I4" s="34" t="s">
        <v>472</v>
      </c>
      <c r="J4" t="s">
        <v>55</v>
      </c>
      <c r="K4" s="34" t="s">
        <v>56</v>
      </c>
      <c r="L4">
        <v>3.4333856350536296</v>
      </c>
      <c r="M4">
        <v>6.0142533292259399</v>
      </c>
      <c r="O4" t="s">
        <v>474</v>
      </c>
      <c r="P4" s="34" t="s">
        <v>475</v>
      </c>
      <c r="Q4" t="s">
        <v>55</v>
      </c>
      <c r="R4" s="34" t="s">
        <v>56</v>
      </c>
      <c r="S4">
        <v>34.208598348059041</v>
      </c>
      <c r="T4">
        <v>44.931712950699819</v>
      </c>
      <c r="V4" t="s">
        <v>479</v>
      </c>
      <c r="W4" s="34" t="s">
        <v>480</v>
      </c>
      <c r="X4" t="s">
        <v>55</v>
      </c>
      <c r="Y4" s="34" t="s">
        <v>56</v>
      </c>
      <c r="Z4">
        <v>55.020634104948861</v>
      </c>
      <c r="AA4">
        <v>37.45093874826501</v>
      </c>
    </row>
    <row r="5" spans="1:27" x14ac:dyDescent="0.25">
      <c r="A5" t="s">
        <v>48</v>
      </c>
      <c r="B5" s="34" t="s">
        <v>49</v>
      </c>
      <c r="C5" t="s">
        <v>57</v>
      </c>
      <c r="D5" s="34" t="s">
        <v>58</v>
      </c>
      <c r="E5" t="s">
        <v>52</v>
      </c>
      <c r="F5" t="s">
        <v>52</v>
      </c>
      <c r="H5" t="s">
        <v>471</v>
      </c>
      <c r="I5" s="34" t="s">
        <v>472</v>
      </c>
      <c r="J5" t="s">
        <v>57</v>
      </c>
      <c r="K5" s="34" t="s">
        <v>58</v>
      </c>
      <c r="L5" t="s">
        <v>52</v>
      </c>
      <c r="M5" t="s">
        <v>52</v>
      </c>
      <c r="O5" t="s">
        <v>474</v>
      </c>
      <c r="P5" s="34" t="s">
        <v>475</v>
      </c>
      <c r="Q5" t="s">
        <v>57</v>
      </c>
      <c r="R5" s="34" t="s">
        <v>58</v>
      </c>
      <c r="S5" t="s">
        <v>52</v>
      </c>
      <c r="T5" t="s">
        <v>52</v>
      </c>
      <c r="V5" t="s">
        <v>479</v>
      </c>
      <c r="W5" s="34" t="s">
        <v>480</v>
      </c>
      <c r="X5" t="s">
        <v>57</v>
      </c>
      <c r="Y5" s="34" t="s">
        <v>58</v>
      </c>
      <c r="Z5" t="s">
        <v>52</v>
      </c>
      <c r="AA5" t="s">
        <v>52</v>
      </c>
    </row>
    <row r="6" spans="1:27" x14ac:dyDescent="0.25">
      <c r="A6" t="s">
        <v>48</v>
      </c>
      <c r="B6" s="34" t="s">
        <v>49</v>
      </c>
      <c r="C6" t="s">
        <v>59</v>
      </c>
      <c r="D6" s="34" t="s">
        <v>60</v>
      </c>
      <c r="E6" t="s">
        <v>52</v>
      </c>
      <c r="F6" t="s">
        <v>52</v>
      </c>
      <c r="H6" t="s">
        <v>471</v>
      </c>
      <c r="I6" s="34" t="s">
        <v>472</v>
      </c>
      <c r="J6" t="s">
        <v>59</v>
      </c>
      <c r="K6" s="34" t="s">
        <v>60</v>
      </c>
      <c r="L6" t="s">
        <v>52</v>
      </c>
      <c r="M6" t="s">
        <v>52</v>
      </c>
      <c r="O6" t="s">
        <v>474</v>
      </c>
      <c r="P6" s="34" t="s">
        <v>475</v>
      </c>
      <c r="Q6" t="s">
        <v>59</v>
      </c>
      <c r="R6" s="34" t="s">
        <v>60</v>
      </c>
      <c r="S6" t="s">
        <v>52</v>
      </c>
      <c r="T6" t="s">
        <v>52</v>
      </c>
      <c r="V6" t="s">
        <v>479</v>
      </c>
      <c r="W6" s="34" t="s">
        <v>480</v>
      </c>
      <c r="X6" t="s">
        <v>59</v>
      </c>
      <c r="Y6" s="34" t="s">
        <v>60</v>
      </c>
      <c r="Z6" t="s">
        <v>52</v>
      </c>
      <c r="AA6" t="s">
        <v>52</v>
      </c>
    </row>
    <row r="7" spans="1:27" x14ac:dyDescent="0.25">
      <c r="A7" t="s">
        <v>48</v>
      </c>
      <c r="B7" s="34" t="s">
        <v>49</v>
      </c>
      <c r="C7" t="s">
        <v>61</v>
      </c>
      <c r="D7" s="34" t="s">
        <v>62</v>
      </c>
      <c r="E7">
        <v>77517262957.101974</v>
      </c>
      <c r="F7">
        <v>217987314775.76248</v>
      </c>
      <c r="H7" t="s">
        <v>471</v>
      </c>
      <c r="I7" s="34" t="s">
        <v>472</v>
      </c>
      <c r="J7" t="s">
        <v>61</v>
      </c>
      <c r="K7" s="34" t="s">
        <v>62</v>
      </c>
      <c r="L7">
        <v>6.39260315427404</v>
      </c>
      <c r="M7">
        <v>2.4211128126953798</v>
      </c>
      <c r="O7" t="s">
        <v>474</v>
      </c>
      <c r="P7" s="34" t="s">
        <v>475</v>
      </c>
      <c r="Q7" t="s">
        <v>61</v>
      </c>
      <c r="R7" s="34" t="s">
        <v>62</v>
      </c>
      <c r="S7">
        <v>22.21235549456124</v>
      </c>
      <c r="T7">
        <v>46.76262458110044</v>
      </c>
      <c r="V7" t="s">
        <v>479</v>
      </c>
      <c r="W7" s="34" t="s">
        <v>480</v>
      </c>
      <c r="X7" t="s">
        <v>61</v>
      </c>
      <c r="Y7" s="34" t="s">
        <v>62</v>
      </c>
      <c r="Z7">
        <v>72.122954941903274</v>
      </c>
      <c r="AA7">
        <v>42.167953548677126</v>
      </c>
    </row>
    <row r="8" spans="1:27" x14ac:dyDescent="0.25">
      <c r="A8" t="s">
        <v>48</v>
      </c>
      <c r="B8" s="34" t="s">
        <v>49</v>
      </c>
      <c r="C8" t="s">
        <v>63</v>
      </c>
      <c r="D8" s="34" t="s">
        <v>64</v>
      </c>
      <c r="E8">
        <v>1391930018.5371604</v>
      </c>
      <c r="F8">
        <v>1893259104.1069176</v>
      </c>
      <c r="H8" t="s">
        <v>471</v>
      </c>
      <c r="I8" s="34" t="s">
        <v>472</v>
      </c>
      <c r="J8" t="s">
        <v>63</v>
      </c>
      <c r="K8" s="34" t="s">
        <v>64</v>
      </c>
      <c r="L8" t="s">
        <v>52</v>
      </c>
      <c r="M8" t="s">
        <v>52</v>
      </c>
      <c r="O8" t="s">
        <v>474</v>
      </c>
      <c r="P8" s="34" t="s">
        <v>475</v>
      </c>
      <c r="Q8" t="s">
        <v>63</v>
      </c>
      <c r="R8" s="34" t="s">
        <v>64</v>
      </c>
      <c r="S8">
        <v>76.206525636428822</v>
      </c>
      <c r="T8">
        <v>67.389757640896775</v>
      </c>
      <c r="V8" t="s">
        <v>479</v>
      </c>
      <c r="W8" s="34" t="s">
        <v>480</v>
      </c>
      <c r="X8" t="s">
        <v>63</v>
      </c>
      <c r="Y8" s="34" t="s">
        <v>64</v>
      </c>
      <c r="Z8">
        <v>13.89073144496235</v>
      </c>
      <c r="AA8">
        <v>19.220696649964424</v>
      </c>
    </row>
    <row r="9" spans="1:27" x14ac:dyDescent="0.25">
      <c r="A9" t="s">
        <v>48</v>
      </c>
      <c r="B9" s="34" t="s">
        <v>49</v>
      </c>
      <c r="C9" t="s">
        <v>65</v>
      </c>
      <c r="D9" s="34" t="s">
        <v>66</v>
      </c>
      <c r="E9">
        <v>686729030389.60852</v>
      </c>
      <c r="F9">
        <v>1039330591569.3676</v>
      </c>
      <c r="H9" t="s">
        <v>471</v>
      </c>
      <c r="I9" s="34" t="s">
        <v>472</v>
      </c>
      <c r="J9" t="s">
        <v>65</v>
      </c>
      <c r="K9" s="34" t="s">
        <v>66</v>
      </c>
      <c r="L9">
        <v>1.1488226766688698</v>
      </c>
      <c r="M9">
        <v>0.85613791637354308</v>
      </c>
      <c r="O9" t="s">
        <v>474</v>
      </c>
      <c r="P9" s="34" t="s">
        <v>475</v>
      </c>
      <c r="Q9" t="s">
        <v>65</v>
      </c>
      <c r="R9" s="34" t="s">
        <v>66</v>
      </c>
      <c r="S9">
        <v>63.469313441501043</v>
      </c>
      <c r="T9">
        <v>57.349937381754735</v>
      </c>
      <c r="V9" t="s">
        <v>479</v>
      </c>
      <c r="W9" s="34" t="s">
        <v>480</v>
      </c>
      <c r="X9" t="s">
        <v>65</v>
      </c>
      <c r="Y9" s="34" t="s">
        <v>66</v>
      </c>
      <c r="Z9">
        <v>25.990836011136377</v>
      </c>
      <c r="AA9">
        <v>21.78212321918511</v>
      </c>
    </row>
    <row r="10" spans="1:27" x14ac:dyDescent="0.25">
      <c r="A10" t="s">
        <v>48</v>
      </c>
      <c r="B10" s="34" t="s">
        <v>49</v>
      </c>
      <c r="C10" t="s">
        <v>67</v>
      </c>
      <c r="D10" s="34" t="s">
        <v>68</v>
      </c>
      <c r="E10">
        <v>12426495760.787071</v>
      </c>
      <c r="F10">
        <v>35676528915.43634</v>
      </c>
      <c r="H10" t="s">
        <v>471</v>
      </c>
      <c r="I10" s="34" t="s">
        <v>472</v>
      </c>
      <c r="J10" t="s">
        <v>67</v>
      </c>
      <c r="K10" s="34" t="s">
        <v>68</v>
      </c>
      <c r="L10">
        <v>3.5600248725369701</v>
      </c>
      <c r="M10">
        <v>3.8497305765468401</v>
      </c>
      <c r="O10" t="s">
        <v>474</v>
      </c>
      <c r="P10" s="34" t="s">
        <v>475</v>
      </c>
      <c r="Q10" t="s">
        <v>67</v>
      </c>
      <c r="R10" s="34" t="s">
        <v>68</v>
      </c>
      <c r="S10" t="s">
        <v>52</v>
      </c>
      <c r="T10">
        <v>50.765258356946894</v>
      </c>
      <c r="V10" t="s">
        <v>479</v>
      </c>
      <c r="W10" s="34" t="s">
        <v>480</v>
      </c>
      <c r="X10" t="s">
        <v>67</v>
      </c>
      <c r="Y10" s="34" t="s">
        <v>68</v>
      </c>
      <c r="Z10" t="s">
        <v>52</v>
      </c>
      <c r="AA10">
        <v>25.809532379165596</v>
      </c>
    </row>
    <row r="11" spans="1:27" x14ac:dyDescent="0.25">
      <c r="A11" t="s">
        <v>48</v>
      </c>
      <c r="B11" s="34" t="s">
        <v>49</v>
      </c>
      <c r="C11" t="s">
        <v>69</v>
      </c>
      <c r="D11" s="34" t="s">
        <v>70</v>
      </c>
      <c r="E11">
        <v>3727000980.1558704</v>
      </c>
      <c r="F11">
        <v>4050523376.4791808</v>
      </c>
      <c r="H11" t="s">
        <v>471</v>
      </c>
      <c r="I11" s="34" t="s">
        <v>472</v>
      </c>
      <c r="J11" t="s">
        <v>69</v>
      </c>
      <c r="K11" s="34" t="s">
        <v>70</v>
      </c>
      <c r="L11" t="s">
        <v>52</v>
      </c>
      <c r="M11" t="s">
        <v>52</v>
      </c>
      <c r="O11" t="s">
        <v>474</v>
      </c>
      <c r="P11" s="34" t="s">
        <v>475</v>
      </c>
      <c r="Q11" t="s">
        <v>69</v>
      </c>
      <c r="R11" s="34" t="s">
        <v>70</v>
      </c>
      <c r="S11">
        <v>67.637797154001206</v>
      </c>
      <c r="T11" t="s">
        <v>52</v>
      </c>
      <c r="V11" t="s">
        <v>479</v>
      </c>
      <c r="W11" s="34" t="s">
        <v>480</v>
      </c>
      <c r="X11" t="s">
        <v>69</v>
      </c>
      <c r="Y11" s="34" t="s">
        <v>70</v>
      </c>
      <c r="Z11">
        <v>15.825351575080218</v>
      </c>
      <c r="AA11" t="s">
        <v>52</v>
      </c>
    </row>
    <row r="12" spans="1:27" x14ac:dyDescent="0.25">
      <c r="A12" t="s">
        <v>48</v>
      </c>
      <c r="B12" s="34" t="s">
        <v>49</v>
      </c>
      <c r="C12" t="s">
        <v>32</v>
      </c>
      <c r="D12" s="34" t="s">
        <v>71</v>
      </c>
      <c r="E12">
        <v>736662980256.48816</v>
      </c>
      <c r="F12">
        <v>1196465534857.5439</v>
      </c>
      <c r="H12" t="s">
        <v>471</v>
      </c>
      <c r="I12" s="34" t="s">
        <v>472</v>
      </c>
      <c r="J12" t="s">
        <v>32</v>
      </c>
      <c r="K12" s="34" t="s">
        <v>71</v>
      </c>
      <c r="L12">
        <v>1.82984191251005</v>
      </c>
      <c r="M12">
        <v>1.99797392486099</v>
      </c>
      <c r="O12" t="s">
        <v>474</v>
      </c>
      <c r="P12" s="34" t="s">
        <v>475</v>
      </c>
      <c r="Q12" t="s">
        <v>32</v>
      </c>
      <c r="R12" s="34" t="s">
        <v>71</v>
      </c>
      <c r="S12">
        <v>64.321744088789529</v>
      </c>
      <c r="T12">
        <v>67.030494714223053</v>
      </c>
      <c r="V12" t="s">
        <v>479</v>
      </c>
      <c r="W12" s="34" t="s">
        <v>480</v>
      </c>
      <c r="X12" t="s">
        <v>32</v>
      </c>
      <c r="Y12" s="34" t="s">
        <v>71</v>
      </c>
      <c r="Z12">
        <v>24.638400142779574</v>
      </c>
      <c r="AA12">
        <v>23.461064667995558</v>
      </c>
    </row>
    <row r="13" spans="1:27" x14ac:dyDescent="0.25">
      <c r="A13" t="s">
        <v>48</v>
      </c>
      <c r="B13" s="34" t="s">
        <v>49</v>
      </c>
      <c r="C13" t="s">
        <v>72</v>
      </c>
      <c r="D13" s="34" t="s">
        <v>73</v>
      </c>
      <c r="E13">
        <v>372950092476.33289</v>
      </c>
      <c r="F13">
        <v>478085670423.09674</v>
      </c>
      <c r="H13" t="s">
        <v>471</v>
      </c>
      <c r="I13" s="34" t="s">
        <v>472</v>
      </c>
      <c r="J13" t="s">
        <v>72</v>
      </c>
      <c r="K13" s="34" t="s">
        <v>73</v>
      </c>
      <c r="L13">
        <v>0.98031858008592998</v>
      </c>
      <c r="M13">
        <v>0.75617904198054797</v>
      </c>
      <c r="O13" t="s">
        <v>474</v>
      </c>
      <c r="P13" s="34" t="s">
        <v>475</v>
      </c>
      <c r="Q13" t="s">
        <v>72</v>
      </c>
      <c r="R13" s="34" t="s">
        <v>73</v>
      </c>
      <c r="S13">
        <v>59.309015344478311</v>
      </c>
      <c r="T13">
        <v>62.564705064362428</v>
      </c>
      <c r="V13" t="s">
        <v>479</v>
      </c>
      <c r="W13" s="34" t="s">
        <v>480</v>
      </c>
      <c r="X13" t="s">
        <v>72</v>
      </c>
      <c r="Y13" s="34" t="s">
        <v>73</v>
      </c>
      <c r="Z13">
        <v>28.284802034095595</v>
      </c>
      <c r="AA13">
        <v>25.40948444265339</v>
      </c>
    </row>
    <row r="14" spans="1:27" x14ac:dyDescent="0.25">
      <c r="A14" t="s">
        <v>48</v>
      </c>
      <c r="B14" s="34" t="s">
        <v>49</v>
      </c>
      <c r="C14" t="s">
        <v>74</v>
      </c>
      <c r="D14" s="34" t="s">
        <v>75</v>
      </c>
      <c r="E14">
        <v>32705257850.112091</v>
      </c>
      <c r="F14">
        <v>139152809949.42795</v>
      </c>
      <c r="H14" t="s">
        <v>471</v>
      </c>
      <c r="I14" s="34" t="s">
        <v>472</v>
      </c>
      <c r="J14" t="s">
        <v>74</v>
      </c>
      <c r="K14" s="34" t="s">
        <v>75</v>
      </c>
      <c r="L14">
        <v>2.2678620631186299</v>
      </c>
      <c r="M14">
        <v>3.8214560582987902</v>
      </c>
      <c r="O14" t="s">
        <v>474</v>
      </c>
      <c r="P14" s="34" t="s">
        <v>475</v>
      </c>
      <c r="Q14" t="s">
        <v>74</v>
      </c>
      <c r="R14" s="34" t="s">
        <v>75</v>
      </c>
      <c r="S14">
        <v>35.785591657658806</v>
      </c>
      <c r="T14">
        <v>38.123171324664689</v>
      </c>
      <c r="V14" t="s">
        <v>479</v>
      </c>
      <c r="W14" s="34" t="s">
        <v>480</v>
      </c>
      <c r="X14" t="s">
        <v>74</v>
      </c>
      <c r="Y14" s="34" t="s">
        <v>75</v>
      </c>
      <c r="Z14">
        <v>42.538309912888664</v>
      </c>
      <c r="AA14">
        <v>49.701725103713798</v>
      </c>
    </row>
    <row r="15" spans="1:27" x14ac:dyDescent="0.25">
      <c r="A15" t="s">
        <v>48</v>
      </c>
      <c r="B15" s="34" t="s">
        <v>49</v>
      </c>
      <c r="C15" t="s">
        <v>76</v>
      </c>
      <c r="D15" s="34" t="s">
        <v>77</v>
      </c>
      <c r="E15">
        <v>12076240811.145023</v>
      </c>
      <c r="F15">
        <v>13856896226.22246</v>
      </c>
      <c r="H15" t="s">
        <v>471</v>
      </c>
      <c r="I15" s="34" t="s">
        <v>472</v>
      </c>
      <c r="J15" t="s">
        <v>76</v>
      </c>
      <c r="K15" s="34" t="s">
        <v>77</v>
      </c>
      <c r="L15" t="s">
        <v>52</v>
      </c>
      <c r="M15" t="s">
        <v>52</v>
      </c>
      <c r="O15" t="s">
        <v>474</v>
      </c>
      <c r="P15" s="34" t="s">
        <v>475</v>
      </c>
      <c r="Q15" t="s">
        <v>76</v>
      </c>
      <c r="R15" s="34" t="s">
        <v>77</v>
      </c>
      <c r="S15">
        <v>77.671309371544751</v>
      </c>
      <c r="T15">
        <v>74.833275957312239</v>
      </c>
      <c r="V15" t="s">
        <v>479</v>
      </c>
      <c r="W15" s="34" t="s">
        <v>480</v>
      </c>
      <c r="X15" t="s">
        <v>76</v>
      </c>
      <c r="Y15" s="34" t="s">
        <v>77</v>
      </c>
      <c r="Z15">
        <v>12.148871970056225</v>
      </c>
      <c r="AA15">
        <v>13.336322223734459</v>
      </c>
    </row>
    <row r="16" spans="1:27" x14ac:dyDescent="0.25">
      <c r="A16" t="s">
        <v>48</v>
      </c>
      <c r="B16" s="34" t="s">
        <v>49</v>
      </c>
      <c r="C16" t="s">
        <v>78</v>
      </c>
      <c r="D16" s="34" t="s">
        <v>79</v>
      </c>
      <c r="E16">
        <v>32835915082.005112</v>
      </c>
      <c r="F16">
        <v>71282082008.272919</v>
      </c>
      <c r="H16" t="s">
        <v>471</v>
      </c>
      <c r="I16" s="34" t="s">
        <v>472</v>
      </c>
      <c r="J16" t="s">
        <v>78</v>
      </c>
      <c r="K16" s="34" t="s">
        <v>79</v>
      </c>
      <c r="L16">
        <v>3.9616709688485305</v>
      </c>
      <c r="M16">
        <v>4.3387753104637303</v>
      </c>
      <c r="O16" t="s">
        <v>474</v>
      </c>
      <c r="P16" s="34" t="s">
        <v>475</v>
      </c>
      <c r="Q16" t="s">
        <v>78</v>
      </c>
      <c r="R16" s="34" t="s">
        <v>79</v>
      </c>
      <c r="S16" t="s">
        <v>52</v>
      </c>
      <c r="T16">
        <v>57.58673998023712</v>
      </c>
      <c r="V16" t="s">
        <v>479</v>
      </c>
      <c r="W16" s="34" t="s">
        <v>480</v>
      </c>
      <c r="X16" t="s">
        <v>78</v>
      </c>
      <c r="Y16" s="34" t="s">
        <v>79</v>
      </c>
      <c r="Z16" t="s">
        <v>52</v>
      </c>
      <c r="AA16">
        <v>41.176805761522971</v>
      </c>
    </row>
    <row r="17" spans="1:27" x14ac:dyDescent="0.25">
      <c r="A17" t="s">
        <v>48</v>
      </c>
      <c r="B17" s="34" t="s">
        <v>49</v>
      </c>
      <c r="C17" t="s">
        <v>80</v>
      </c>
      <c r="D17" s="34" t="s">
        <v>81</v>
      </c>
      <c r="E17">
        <v>247366365800.34665</v>
      </c>
      <c r="F17">
        <v>664403662063.26392</v>
      </c>
      <c r="H17" t="s">
        <v>471</v>
      </c>
      <c r="I17" s="34" t="s">
        <v>472</v>
      </c>
      <c r="J17" t="s">
        <v>80</v>
      </c>
      <c r="K17" s="34" t="s">
        <v>81</v>
      </c>
      <c r="L17">
        <v>1.3571191812401999</v>
      </c>
      <c r="M17">
        <v>1.24291781849732</v>
      </c>
      <c r="O17" t="s">
        <v>474</v>
      </c>
      <c r="P17" s="34" t="s">
        <v>475</v>
      </c>
      <c r="Q17" t="s">
        <v>80</v>
      </c>
      <c r="R17" s="34" t="s">
        <v>81</v>
      </c>
      <c r="S17">
        <v>50.566324299804023</v>
      </c>
      <c r="T17">
        <v>53.476210730639181</v>
      </c>
      <c r="V17" t="s">
        <v>479</v>
      </c>
      <c r="W17" s="34" t="s">
        <v>480</v>
      </c>
      <c r="X17" t="s">
        <v>80</v>
      </c>
      <c r="Y17" s="34" t="s">
        <v>81</v>
      </c>
      <c r="Z17">
        <v>22.279382681932518</v>
      </c>
      <c r="AA17">
        <v>27.750899982953868</v>
      </c>
    </row>
    <row r="18" spans="1:27" x14ac:dyDescent="0.25">
      <c r="A18" t="s">
        <v>48</v>
      </c>
      <c r="B18" s="34" t="s">
        <v>49</v>
      </c>
      <c r="C18" t="s">
        <v>82</v>
      </c>
      <c r="D18" s="34" t="s">
        <v>83</v>
      </c>
      <c r="E18">
        <v>4106450807.9677472</v>
      </c>
      <c r="F18">
        <v>4519281462.8196201</v>
      </c>
      <c r="H18" t="s">
        <v>471</v>
      </c>
      <c r="I18" s="34" t="s">
        <v>472</v>
      </c>
      <c r="J18" t="s">
        <v>82</v>
      </c>
      <c r="K18" s="34" t="s">
        <v>83</v>
      </c>
      <c r="L18" t="s">
        <v>52</v>
      </c>
      <c r="M18" t="s">
        <v>52</v>
      </c>
      <c r="O18" t="s">
        <v>474</v>
      </c>
      <c r="P18" s="34" t="s">
        <v>475</v>
      </c>
      <c r="Q18" t="s">
        <v>82</v>
      </c>
      <c r="R18" s="34" t="s">
        <v>83</v>
      </c>
      <c r="S18">
        <v>71.263278313449902</v>
      </c>
      <c r="T18" t="s">
        <v>52</v>
      </c>
      <c r="V18" t="s">
        <v>479</v>
      </c>
      <c r="W18" s="34" t="s">
        <v>480</v>
      </c>
      <c r="X18" t="s">
        <v>82</v>
      </c>
      <c r="Y18" s="34" t="s">
        <v>83</v>
      </c>
      <c r="Z18">
        <v>15.306422618074849</v>
      </c>
      <c r="AA18" t="s">
        <v>52</v>
      </c>
    </row>
    <row r="19" spans="1:27" x14ac:dyDescent="0.25">
      <c r="A19" t="s">
        <v>48</v>
      </c>
      <c r="B19" s="34" t="s">
        <v>49</v>
      </c>
      <c r="C19" t="s">
        <v>84</v>
      </c>
      <c r="D19" s="34" t="s">
        <v>85</v>
      </c>
      <c r="E19">
        <v>80367532170.351883</v>
      </c>
      <c r="F19">
        <v>173630155305.78598</v>
      </c>
      <c r="H19" t="s">
        <v>471</v>
      </c>
      <c r="I19" s="34" t="s">
        <v>472</v>
      </c>
      <c r="J19" t="s">
        <v>84</v>
      </c>
      <c r="K19" s="34" t="s">
        <v>85</v>
      </c>
      <c r="L19">
        <v>1.3469841507576499</v>
      </c>
      <c r="M19">
        <v>1.15637996675121</v>
      </c>
      <c r="O19" t="s">
        <v>474</v>
      </c>
      <c r="P19" s="34" t="s">
        <v>475</v>
      </c>
      <c r="Q19" t="s">
        <v>84</v>
      </c>
      <c r="R19" s="34" t="s">
        <v>85</v>
      </c>
      <c r="S19">
        <v>39.894676914318246</v>
      </c>
      <c r="T19">
        <v>47.633718588117816</v>
      </c>
      <c r="V19" t="s">
        <v>479</v>
      </c>
      <c r="W19" s="34" t="s">
        <v>480</v>
      </c>
      <c r="X19" t="s">
        <v>84</v>
      </c>
      <c r="Y19" s="34" t="s">
        <v>85</v>
      </c>
      <c r="Z19">
        <v>33.47894633120935</v>
      </c>
      <c r="AA19">
        <v>31.554485088162259</v>
      </c>
    </row>
    <row r="20" spans="1:27" x14ac:dyDescent="0.25">
      <c r="A20" t="s">
        <v>48</v>
      </c>
      <c r="B20" s="34" t="s">
        <v>49</v>
      </c>
      <c r="C20" t="s">
        <v>86</v>
      </c>
      <c r="D20" s="34" t="s">
        <v>87</v>
      </c>
      <c r="E20">
        <v>442451038675.60669</v>
      </c>
      <c r="F20">
        <v>575544806089.25781</v>
      </c>
      <c r="H20" t="s">
        <v>471</v>
      </c>
      <c r="I20" s="34" t="s">
        <v>472</v>
      </c>
      <c r="J20" t="s">
        <v>86</v>
      </c>
      <c r="K20" s="34" t="s">
        <v>87</v>
      </c>
      <c r="L20">
        <v>1.3412102764288101</v>
      </c>
      <c r="M20">
        <v>0.89531609872613305</v>
      </c>
      <c r="O20" t="s">
        <v>474</v>
      </c>
      <c r="P20" s="34" t="s">
        <v>475</v>
      </c>
      <c r="Q20" t="s">
        <v>86</v>
      </c>
      <c r="R20" s="34" t="s">
        <v>87</v>
      </c>
      <c r="S20">
        <v>63.055842893495665</v>
      </c>
      <c r="T20">
        <v>69.307363675363405</v>
      </c>
      <c r="V20" t="s">
        <v>479</v>
      </c>
      <c r="W20" s="34" t="s">
        <v>480</v>
      </c>
      <c r="X20" t="s">
        <v>86</v>
      </c>
      <c r="Y20" s="34" t="s">
        <v>87</v>
      </c>
      <c r="Z20">
        <v>24.943832583654345</v>
      </c>
      <c r="AA20">
        <v>19.237935320504164</v>
      </c>
    </row>
    <row r="21" spans="1:27" x14ac:dyDescent="0.25">
      <c r="A21" t="s">
        <v>48</v>
      </c>
      <c r="B21" s="34" t="s">
        <v>49</v>
      </c>
      <c r="C21" t="s">
        <v>88</v>
      </c>
      <c r="D21" s="34" t="s">
        <v>89</v>
      </c>
      <c r="E21">
        <v>1612835269.4625235</v>
      </c>
      <c r="F21">
        <v>2671291731.0814295</v>
      </c>
      <c r="H21" t="s">
        <v>471</v>
      </c>
      <c r="I21" s="34" t="s">
        <v>472</v>
      </c>
      <c r="J21" t="s">
        <v>88</v>
      </c>
      <c r="K21" s="34" t="s">
        <v>89</v>
      </c>
      <c r="L21">
        <v>0.85525208821585208</v>
      </c>
      <c r="M21">
        <v>1.2321797568186199</v>
      </c>
      <c r="O21" t="s">
        <v>474</v>
      </c>
      <c r="P21" s="34" t="s">
        <v>475</v>
      </c>
      <c r="Q21" t="s">
        <v>88</v>
      </c>
      <c r="R21" s="34" t="s">
        <v>89</v>
      </c>
      <c r="S21">
        <v>56.398221260741543</v>
      </c>
      <c r="T21">
        <v>62.223957312425135</v>
      </c>
      <c r="V21" t="s">
        <v>479</v>
      </c>
      <c r="W21" s="34" t="s">
        <v>480</v>
      </c>
      <c r="X21" t="s">
        <v>88</v>
      </c>
      <c r="Y21" s="34" t="s">
        <v>89</v>
      </c>
      <c r="Z21">
        <v>18.536800673036478</v>
      </c>
      <c r="AA21">
        <v>13.545159533921378</v>
      </c>
    </row>
    <row r="22" spans="1:27" x14ac:dyDescent="0.25">
      <c r="A22" t="s">
        <v>48</v>
      </c>
      <c r="B22" s="34" t="s">
        <v>49</v>
      </c>
      <c r="C22" t="s">
        <v>90</v>
      </c>
      <c r="D22" s="34" t="s">
        <v>91</v>
      </c>
      <c r="E22">
        <v>17015312596.62582</v>
      </c>
      <c r="F22">
        <v>34023063767.892101</v>
      </c>
      <c r="H22" t="s">
        <v>471</v>
      </c>
      <c r="I22" s="34" t="s">
        <v>472</v>
      </c>
      <c r="J22" t="s">
        <v>90</v>
      </c>
      <c r="K22" s="34" t="s">
        <v>91</v>
      </c>
      <c r="L22">
        <v>0.56423573146730799</v>
      </c>
      <c r="M22">
        <v>1.26413751708666</v>
      </c>
      <c r="O22" t="s">
        <v>474</v>
      </c>
      <c r="P22" s="34" t="s">
        <v>475</v>
      </c>
      <c r="Q22" t="s">
        <v>90</v>
      </c>
      <c r="R22" s="34" t="s">
        <v>91</v>
      </c>
      <c r="S22">
        <v>35.318663152429316</v>
      </c>
      <c r="T22">
        <v>48.400979224439517</v>
      </c>
      <c r="V22" t="s">
        <v>479</v>
      </c>
      <c r="W22" s="34" t="s">
        <v>480</v>
      </c>
      <c r="X22" t="s">
        <v>90</v>
      </c>
      <c r="Y22" s="34" t="s">
        <v>91</v>
      </c>
      <c r="Z22">
        <v>18.756348211907074</v>
      </c>
      <c r="AA22">
        <v>15.107585850284618</v>
      </c>
    </row>
    <row r="23" spans="1:27" x14ac:dyDescent="0.25">
      <c r="A23" t="s">
        <v>48</v>
      </c>
      <c r="B23" s="34" t="s">
        <v>49</v>
      </c>
      <c r="C23" t="s">
        <v>92</v>
      </c>
      <c r="D23" s="34" t="s">
        <v>93</v>
      </c>
      <c r="E23">
        <v>5143363314.7911625</v>
      </c>
      <c r="F23">
        <v>5227044136.5115328</v>
      </c>
      <c r="H23" t="s">
        <v>471</v>
      </c>
      <c r="I23" s="34" t="s">
        <v>472</v>
      </c>
      <c r="J23" t="s">
        <v>92</v>
      </c>
      <c r="K23" s="34" t="s">
        <v>93</v>
      </c>
      <c r="L23" t="s">
        <v>52</v>
      </c>
      <c r="M23" t="s">
        <v>52</v>
      </c>
      <c r="O23" t="s">
        <v>474</v>
      </c>
      <c r="P23" s="34" t="s">
        <v>475</v>
      </c>
      <c r="Q23" t="s">
        <v>92</v>
      </c>
      <c r="R23" s="34" t="s">
        <v>93</v>
      </c>
      <c r="S23" t="s">
        <v>52</v>
      </c>
      <c r="T23">
        <v>89.708268298406296</v>
      </c>
      <c r="V23" t="s">
        <v>479</v>
      </c>
      <c r="W23" s="34" t="s">
        <v>480</v>
      </c>
      <c r="X23" t="s">
        <v>92</v>
      </c>
      <c r="Y23" s="34" t="s">
        <v>93</v>
      </c>
      <c r="Z23">
        <v>11.073010060573774</v>
      </c>
      <c r="AA23">
        <v>5.5093053849759652</v>
      </c>
    </row>
    <row r="24" spans="1:27" x14ac:dyDescent="0.25">
      <c r="A24" t="s">
        <v>48</v>
      </c>
      <c r="B24" s="34" t="s">
        <v>49</v>
      </c>
      <c r="C24" t="s">
        <v>94</v>
      </c>
      <c r="D24" s="34" t="s">
        <v>95</v>
      </c>
      <c r="E24">
        <v>2400402785.5096345</v>
      </c>
      <c r="F24">
        <v>8307416844.2273083</v>
      </c>
      <c r="H24" t="s">
        <v>471</v>
      </c>
      <c r="I24" s="34" t="s">
        <v>472</v>
      </c>
      <c r="J24" t="s">
        <v>94</v>
      </c>
      <c r="K24" s="34" t="s">
        <v>95</v>
      </c>
      <c r="L24" t="s">
        <v>52</v>
      </c>
      <c r="M24" t="s">
        <v>52</v>
      </c>
      <c r="O24" t="s">
        <v>474</v>
      </c>
      <c r="P24" s="34" t="s">
        <v>475</v>
      </c>
      <c r="Q24" t="s">
        <v>94</v>
      </c>
      <c r="R24" s="34" t="s">
        <v>95</v>
      </c>
      <c r="S24">
        <v>37.074031443675651</v>
      </c>
      <c r="T24">
        <v>38.055682694688002</v>
      </c>
      <c r="V24" t="s">
        <v>479</v>
      </c>
      <c r="W24" s="34" t="s">
        <v>480</v>
      </c>
      <c r="X24" t="s">
        <v>94</v>
      </c>
      <c r="Y24" s="34" t="s">
        <v>95</v>
      </c>
      <c r="Z24">
        <v>36.436802883493577</v>
      </c>
      <c r="AA24">
        <v>41.842963634512529</v>
      </c>
    </row>
    <row r="25" spans="1:27" x14ac:dyDescent="0.25">
      <c r="A25" t="s">
        <v>48</v>
      </c>
      <c r="B25" s="34" t="s">
        <v>49</v>
      </c>
      <c r="C25" t="s">
        <v>96</v>
      </c>
      <c r="D25" s="34" t="s">
        <v>97</v>
      </c>
      <c r="E25">
        <v>45589360527.676208</v>
      </c>
      <c r="F25">
        <v>94285208488.04071</v>
      </c>
      <c r="H25" t="s">
        <v>471</v>
      </c>
      <c r="I25" s="34" t="s">
        <v>472</v>
      </c>
      <c r="J25" t="s">
        <v>96</v>
      </c>
      <c r="K25" s="34" t="s">
        <v>97</v>
      </c>
      <c r="L25">
        <v>2.0629712007857002</v>
      </c>
      <c r="M25">
        <v>1.5362776943485301</v>
      </c>
      <c r="O25" t="s">
        <v>474</v>
      </c>
      <c r="P25" s="34" t="s">
        <v>475</v>
      </c>
      <c r="Q25" t="s">
        <v>96</v>
      </c>
      <c r="R25" s="34" t="s">
        <v>97</v>
      </c>
      <c r="S25">
        <v>52.161818987541565</v>
      </c>
      <c r="T25">
        <v>48.737853412985757</v>
      </c>
      <c r="V25" t="s">
        <v>479</v>
      </c>
      <c r="W25" s="34" t="s">
        <v>480</v>
      </c>
      <c r="X25" t="s">
        <v>96</v>
      </c>
      <c r="Y25" s="34" t="s">
        <v>97</v>
      </c>
      <c r="Z25">
        <v>25.739023963954121</v>
      </c>
      <c r="AA25">
        <v>26.369974422322741</v>
      </c>
    </row>
    <row r="26" spans="1:27" x14ac:dyDescent="0.25">
      <c r="A26" t="s">
        <v>48</v>
      </c>
      <c r="B26" s="34" t="s">
        <v>49</v>
      </c>
      <c r="C26" t="s">
        <v>98</v>
      </c>
      <c r="D26" s="34" t="s">
        <v>99</v>
      </c>
      <c r="E26">
        <v>26773180133.105904</v>
      </c>
      <c r="F26">
        <v>46243666455.406441</v>
      </c>
      <c r="H26" t="s">
        <v>471</v>
      </c>
      <c r="I26" s="34" t="s">
        <v>472</v>
      </c>
      <c r="J26" t="s">
        <v>98</v>
      </c>
      <c r="K26" s="34" t="s">
        <v>99</v>
      </c>
      <c r="L26" t="s">
        <v>52</v>
      </c>
      <c r="M26">
        <v>0.86418265565322305</v>
      </c>
      <c r="O26" t="s">
        <v>474</v>
      </c>
      <c r="P26" s="34" t="s">
        <v>475</v>
      </c>
      <c r="Q26" t="s">
        <v>98</v>
      </c>
      <c r="R26" s="34" t="s">
        <v>99</v>
      </c>
      <c r="S26">
        <v>55.85776370947044</v>
      </c>
      <c r="T26">
        <v>55.686448314372441</v>
      </c>
      <c r="V26" t="s">
        <v>479</v>
      </c>
      <c r="W26" s="34" t="s">
        <v>480</v>
      </c>
      <c r="X26" t="s">
        <v>98</v>
      </c>
      <c r="Y26" s="34" t="s">
        <v>99</v>
      </c>
      <c r="Z26">
        <v>19.369757892035246</v>
      </c>
      <c r="AA26">
        <v>24.002285551323443</v>
      </c>
    </row>
    <row r="27" spans="1:27" x14ac:dyDescent="0.25">
      <c r="A27" t="s">
        <v>48</v>
      </c>
      <c r="B27" s="34" t="s">
        <v>49</v>
      </c>
      <c r="C27" t="s">
        <v>100</v>
      </c>
      <c r="D27" s="34" t="s">
        <v>101</v>
      </c>
      <c r="E27">
        <v>18799578990.817204</v>
      </c>
      <c r="F27">
        <v>38045692207.087273</v>
      </c>
      <c r="H27" t="s">
        <v>471</v>
      </c>
      <c r="I27" s="34" t="s">
        <v>472</v>
      </c>
      <c r="J27" t="s">
        <v>100</v>
      </c>
      <c r="K27" s="34" t="s">
        <v>101</v>
      </c>
      <c r="L27">
        <v>3.19124295081058</v>
      </c>
      <c r="M27">
        <v>3.0057007260471402</v>
      </c>
      <c r="O27" t="s">
        <v>474</v>
      </c>
      <c r="P27" s="34" t="s">
        <v>475</v>
      </c>
      <c r="Q27" t="s">
        <v>100</v>
      </c>
      <c r="R27" s="34" t="s">
        <v>101</v>
      </c>
      <c r="S27">
        <v>42.74691052423055</v>
      </c>
      <c r="T27">
        <v>56.589288542237561</v>
      </c>
      <c r="V27" t="s">
        <v>479</v>
      </c>
      <c r="W27" s="34" t="s">
        <v>480</v>
      </c>
      <c r="X27" t="s">
        <v>100</v>
      </c>
      <c r="Y27" s="34" t="s">
        <v>101</v>
      </c>
      <c r="Z27">
        <v>46.300654568604408</v>
      </c>
      <c r="AA27">
        <v>29.835220963128666</v>
      </c>
    </row>
    <row r="28" spans="1:27" x14ac:dyDescent="0.25">
      <c r="A28" t="s">
        <v>48</v>
      </c>
      <c r="B28" s="34" t="s">
        <v>49</v>
      </c>
      <c r="C28" t="s">
        <v>18</v>
      </c>
      <c r="D28" s="34" t="s">
        <v>102</v>
      </c>
      <c r="E28">
        <v>2027068628277.9006</v>
      </c>
      <c r="F28">
        <v>3017715870282.2471</v>
      </c>
      <c r="H28" t="s">
        <v>471</v>
      </c>
      <c r="I28" s="34" t="s">
        <v>472</v>
      </c>
      <c r="J28" t="s">
        <v>18</v>
      </c>
      <c r="K28" s="34" t="s">
        <v>102</v>
      </c>
      <c r="L28">
        <v>1.73072614713627</v>
      </c>
      <c r="M28">
        <v>1.4195266380701701</v>
      </c>
      <c r="O28" t="s">
        <v>474</v>
      </c>
      <c r="P28" s="34" t="s">
        <v>475</v>
      </c>
      <c r="Q28" t="s">
        <v>18</v>
      </c>
      <c r="R28" s="34" t="s">
        <v>102</v>
      </c>
      <c r="S28">
        <v>58.25186124996501</v>
      </c>
      <c r="T28">
        <v>63.33984423358492</v>
      </c>
      <c r="V28" t="s">
        <v>479</v>
      </c>
      <c r="W28" s="34" t="s">
        <v>480</v>
      </c>
      <c r="X28" t="s">
        <v>18</v>
      </c>
      <c r="Y28" s="34" t="s">
        <v>102</v>
      </c>
      <c r="Z28">
        <v>23.006618632123924</v>
      </c>
      <c r="AA28">
        <v>18.18126996428397</v>
      </c>
    </row>
    <row r="29" spans="1:27" x14ac:dyDescent="0.25">
      <c r="A29" t="s">
        <v>48</v>
      </c>
      <c r="B29" s="34" t="s">
        <v>49</v>
      </c>
      <c r="C29" t="s">
        <v>103</v>
      </c>
      <c r="D29" s="34" t="s">
        <v>104</v>
      </c>
      <c r="E29" t="s">
        <v>52</v>
      </c>
      <c r="F29" t="s">
        <v>52</v>
      </c>
      <c r="H29" t="s">
        <v>471</v>
      </c>
      <c r="I29" s="34" t="s">
        <v>472</v>
      </c>
      <c r="J29" t="s">
        <v>103</v>
      </c>
      <c r="K29" s="34" t="s">
        <v>104</v>
      </c>
      <c r="L29" t="s">
        <v>52</v>
      </c>
      <c r="M29" t="s">
        <v>52</v>
      </c>
      <c r="O29" t="s">
        <v>474</v>
      </c>
      <c r="P29" s="34" t="s">
        <v>475</v>
      </c>
      <c r="Q29" t="s">
        <v>103</v>
      </c>
      <c r="R29" s="34" t="s">
        <v>104</v>
      </c>
      <c r="S29" t="s">
        <v>52</v>
      </c>
      <c r="T29" t="s">
        <v>52</v>
      </c>
      <c r="V29" t="s">
        <v>479</v>
      </c>
      <c r="W29" s="34" t="s">
        <v>480</v>
      </c>
      <c r="X29" t="s">
        <v>103</v>
      </c>
      <c r="Y29" s="34" t="s">
        <v>104</v>
      </c>
      <c r="Z29" t="s">
        <v>52</v>
      </c>
      <c r="AA29" t="s">
        <v>52</v>
      </c>
    </row>
    <row r="30" spans="1:27" x14ac:dyDescent="0.25">
      <c r="A30" t="s">
        <v>48</v>
      </c>
      <c r="B30" s="34" t="s">
        <v>49</v>
      </c>
      <c r="C30" t="s">
        <v>105</v>
      </c>
      <c r="D30" s="34" t="s">
        <v>106</v>
      </c>
      <c r="E30">
        <v>22996076889.889576</v>
      </c>
      <c r="F30">
        <v>25891019749.56144</v>
      </c>
      <c r="H30" t="s">
        <v>471</v>
      </c>
      <c r="I30" s="34" t="s">
        <v>472</v>
      </c>
      <c r="J30" t="s">
        <v>105</v>
      </c>
      <c r="K30" s="34" t="s">
        <v>106</v>
      </c>
      <c r="L30">
        <v>4.0692054900444603</v>
      </c>
      <c r="M30">
        <v>2.8651238292701899</v>
      </c>
      <c r="O30" t="s">
        <v>474</v>
      </c>
      <c r="P30" s="34" t="s">
        <v>475</v>
      </c>
      <c r="Q30" t="s">
        <v>105</v>
      </c>
      <c r="R30" s="34" t="s">
        <v>106</v>
      </c>
      <c r="S30">
        <v>35.305814138606749</v>
      </c>
      <c r="T30">
        <v>40.851022528466594</v>
      </c>
      <c r="V30" t="s">
        <v>479</v>
      </c>
      <c r="W30" s="34" t="s">
        <v>480</v>
      </c>
      <c r="X30" t="s">
        <v>105</v>
      </c>
      <c r="Y30" s="34" t="s">
        <v>106</v>
      </c>
      <c r="Z30">
        <v>63.669773336202205</v>
      </c>
      <c r="AA30">
        <v>59.720510876120301</v>
      </c>
    </row>
    <row r="31" spans="1:27" x14ac:dyDescent="0.25">
      <c r="A31" t="s">
        <v>48</v>
      </c>
      <c r="B31" s="34" t="s">
        <v>49</v>
      </c>
      <c r="C31" t="s">
        <v>107</v>
      </c>
      <c r="D31" s="34" t="s">
        <v>108</v>
      </c>
      <c r="E31">
        <v>83612314035.548981</v>
      </c>
      <c r="F31">
        <v>151818436289.68344</v>
      </c>
      <c r="H31" t="s">
        <v>471</v>
      </c>
      <c r="I31" s="34" t="s">
        <v>472</v>
      </c>
      <c r="J31" t="s">
        <v>107</v>
      </c>
      <c r="K31" s="34" t="s">
        <v>108</v>
      </c>
      <c r="L31">
        <v>2.6711704653622999</v>
      </c>
      <c r="M31">
        <v>1.24205121858981</v>
      </c>
      <c r="O31" t="s">
        <v>474</v>
      </c>
      <c r="P31" s="34" t="s">
        <v>475</v>
      </c>
      <c r="Q31" t="s">
        <v>107</v>
      </c>
      <c r="R31" s="34" t="s">
        <v>108</v>
      </c>
      <c r="S31">
        <v>54.016257278831311</v>
      </c>
      <c r="T31">
        <v>58.057224131764272</v>
      </c>
      <c r="V31" t="s">
        <v>479</v>
      </c>
      <c r="W31" s="34" t="s">
        <v>480</v>
      </c>
      <c r="X31" t="s">
        <v>107</v>
      </c>
      <c r="Y31" s="34" t="s">
        <v>108</v>
      </c>
      <c r="Z31">
        <v>22.867184601931974</v>
      </c>
      <c r="AA31">
        <v>24.252579073810626</v>
      </c>
    </row>
    <row r="32" spans="1:27" x14ac:dyDescent="0.25">
      <c r="A32" t="s">
        <v>48</v>
      </c>
      <c r="B32" s="34" t="s">
        <v>49</v>
      </c>
      <c r="C32" t="s">
        <v>109</v>
      </c>
      <c r="D32" s="34" t="s">
        <v>110</v>
      </c>
      <c r="E32">
        <v>15052586780.690687</v>
      </c>
      <c r="F32">
        <v>39238401912.358978</v>
      </c>
      <c r="H32" t="s">
        <v>471</v>
      </c>
      <c r="I32" s="34" t="s">
        <v>472</v>
      </c>
      <c r="J32" t="s">
        <v>109</v>
      </c>
      <c r="K32" s="34" t="s">
        <v>110</v>
      </c>
      <c r="L32">
        <v>1.3921627531069201</v>
      </c>
      <c r="M32">
        <v>1.5297481150005401</v>
      </c>
      <c r="O32" t="s">
        <v>474</v>
      </c>
      <c r="P32" s="34" t="s">
        <v>475</v>
      </c>
      <c r="Q32" t="s">
        <v>109</v>
      </c>
      <c r="R32" s="34" t="s">
        <v>110</v>
      </c>
      <c r="S32">
        <v>47.743132354429498</v>
      </c>
      <c r="T32">
        <v>43.967983588439388</v>
      </c>
      <c r="V32" t="s">
        <v>479</v>
      </c>
      <c r="W32" s="34" t="s">
        <v>480</v>
      </c>
      <c r="X32" t="s">
        <v>109</v>
      </c>
      <c r="Y32" s="34" t="s">
        <v>110</v>
      </c>
      <c r="Z32">
        <v>21.87075454759141</v>
      </c>
      <c r="AA32">
        <v>25.140237220006252</v>
      </c>
    </row>
    <row r="33" spans="1:27" x14ac:dyDescent="0.25">
      <c r="A33" t="s">
        <v>48</v>
      </c>
      <c r="B33" s="34" t="s">
        <v>49</v>
      </c>
      <c r="C33" t="s">
        <v>111</v>
      </c>
      <c r="D33" s="34" t="s">
        <v>112</v>
      </c>
      <c r="E33">
        <v>5281708122.0469732</v>
      </c>
      <c r="F33">
        <v>8375481076.5591965</v>
      </c>
      <c r="H33" t="s">
        <v>471</v>
      </c>
      <c r="I33" s="34" t="s">
        <v>472</v>
      </c>
      <c r="J33" t="s">
        <v>111</v>
      </c>
      <c r="K33" s="34" t="s">
        <v>112</v>
      </c>
      <c r="L33">
        <v>4.8624022131155797</v>
      </c>
      <c r="M33">
        <v>1.8706521577989002</v>
      </c>
      <c r="O33" t="s">
        <v>474</v>
      </c>
      <c r="P33" s="34" t="s">
        <v>475</v>
      </c>
      <c r="Q33" t="s">
        <v>111</v>
      </c>
      <c r="R33" s="34" t="s">
        <v>112</v>
      </c>
      <c r="S33">
        <v>32.12899770279985</v>
      </c>
      <c r="T33">
        <v>49.333701436335872</v>
      </c>
      <c r="V33" t="s">
        <v>479</v>
      </c>
      <c r="W33" s="34" t="s">
        <v>480</v>
      </c>
      <c r="X33" t="s">
        <v>111</v>
      </c>
      <c r="Y33" s="34" t="s">
        <v>112</v>
      </c>
      <c r="Z33">
        <v>15.539570689424753</v>
      </c>
      <c r="AA33">
        <v>10.993129835400397</v>
      </c>
    </row>
    <row r="34" spans="1:27" x14ac:dyDescent="0.25">
      <c r="A34" t="s">
        <v>48</v>
      </c>
      <c r="B34" s="34" t="s">
        <v>49</v>
      </c>
      <c r="C34" t="s">
        <v>113</v>
      </c>
      <c r="D34" s="34" t="s">
        <v>114</v>
      </c>
      <c r="E34">
        <v>1740748844.0548701</v>
      </c>
      <c r="F34">
        <v>3570702548.1228285</v>
      </c>
      <c r="H34" t="s">
        <v>471</v>
      </c>
      <c r="I34" s="34" t="s">
        <v>472</v>
      </c>
      <c r="J34" t="s">
        <v>113</v>
      </c>
      <c r="K34" s="34" t="s">
        <v>114</v>
      </c>
      <c r="L34">
        <v>1.15402591313906</v>
      </c>
      <c r="M34">
        <v>0.52998299156168094</v>
      </c>
      <c r="O34" t="s">
        <v>474</v>
      </c>
      <c r="P34" s="34" t="s">
        <v>475</v>
      </c>
      <c r="Q34" t="s">
        <v>113</v>
      </c>
      <c r="R34" s="34" t="s">
        <v>114</v>
      </c>
      <c r="S34">
        <v>65.381026515825397</v>
      </c>
      <c r="T34">
        <v>61.236866933926926</v>
      </c>
      <c r="V34" t="s">
        <v>479</v>
      </c>
      <c r="W34" s="34" t="s">
        <v>480</v>
      </c>
      <c r="X34" t="s">
        <v>113</v>
      </c>
      <c r="Y34" s="34" t="s">
        <v>114</v>
      </c>
      <c r="Z34">
        <v>21.747190780897181</v>
      </c>
      <c r="AA34">
        <v>18.191962901309964</v>
      </c>
    </row>
    <row r="35" spans="1:27" x14ac:dyDescent="0.25">
      <c r="A35" t="s">
        <v>48</v>
      </c>
      <c r="B35" s="34" t="s">
        <v>49</v>
      </c>
      <c r="C35" t="s">
        <v>115</v>
      </c>
      <c r="D35" s="34" t="s">
        <v>116</v>
      </c>
      <c r="E35">
        <v>18127526050.169964</v>
      </c>
      <c r="F35">
        <v>62890960721.928314</v>
      </c>
      <c r="H35" t="s">
        <v>471</v>
      </c>
      <c r="I35" s="34" t="s">
        <v>472</v>
      </c>
      <c r="J35" t="s">
        <v>115</v>
      </c>
      <c r="K35" s="34" t="s">
        <v>116</v>
      </c>
      <c r="L35">
        <v>2.20981320983564</v>
      </c>
      <c r="M35">
        <v>2.09646106124702</v>
      </c>
      <c r="O35" t="s">
        <v>474</v>
      </c>
      <c r="P35" s="34" t="s">
        <v>475</v>
      </c>
      <c r="Q35" t="s">
        <v>115</v>
      </c>
      <c r="R35" s="34" t="s">
        <v>116</v>
      </c>
      <c r="S35">
        <v>36.903227004227318</v>
      </c>
      <c r="T35">
        <v>39.721906345084648</v>
      </c>
      <c r="V35" t="s">
        <v>479</v>
      </c>
      <c r="W35" s="34" t="s">
        <v>480</v>
      </c>
      <c r="X35" t="s">
        <v>115</v>
      </c>
      <c r="Y35" s="34" t="s">
        <v>116</v>
      </c>
      <c r="Z35">
        <v>21.714825789788776</v>
      </c>
      <c r="AA35">
        <v>30.848927613557496</v>
      </c>
    </row>
    <row r="36" spans="1:27" x14ac:dyDescent="0.25">
      <c r="A36" t="s">
        <v>48</v>
      </c>
      <c r="B36" s="34" t="s">
        <v>49</v>
      </c>
      <c r="C36" t="s">
        <v>117</v>
      </c>
      <c r="D36" s="34" t="s">
        <v>118</v>
      </c>
      <c r="E36">
        <v>42671276190.535667</v>
      </c>
      <c r="F36">
        <v>87320624933.341324</v>
      </c>
      <c r="H36" t="s">
        <v>471</v>
      </c>
      <c r="I36" s="34" t="s">
        <v>472</v>
      </c>
      <c r="J36" t="s">
        <v>117</v>
      </c>
      <c r="K36" s="34" t="s">
        <v>118</v>
      </c>
      <c r="L36">
        <v>1.3247488647241399</v>
      </c>
      <c r="M36">
        <v>1.17379348253472</v>
      </c>
      <c r="O36" t="s">
        <v>474</v>
      </c>
      <c r="P36" s="34" t="s">
        <v>475</v>
      </c>
      <c r="Q36" t="s">
        <v>117</v>
      </c>
      <c r="R36" s="34" t="s">
        <v>118</v>
      </c>
      <c r="S36">
        <v>45.463119145828884</v>
      </c>
      <c r="T36">
        <v>52.145025155247367</v>
      </c>
      <c r="V36" t="s">
        <v>479</v>
      </c>
      <c r="W36" s="34" t="s">
        <v>480</v>
      </c>
      <c r="X36" t="s">
        <v>117</v>
      </c>
      <c r="Y36" s="34" t="s">
        <v>118</v>
      </c>
      <c r="Z36">
        <v>29.915143229528638</v>
      </c>
      <c r="AA36">
        <v>25.288278254377889</v>
      </c>
    </row>
    <row r="37" spans="1:27" x14ac:dyDescent="0.25">
      <c r="A37" t="s">
        <v>48</v>
      </c>
      <c r="B37" s="34" t="s">
        <v>49</v>
      </c>
      <c r="C37" t="s">
        <v>119</v>
      </c>
      <c r="D37" s="34" t="s">
        <v>120</v>
      </c>
      <c r="E37">
        <v>1143915914911.3147</v>
      </c>
      <c r="F37">
        <v>1771999503434.5693</v>
      </c>
      <c r="H37" t="s">
        <v>471</v>
      </c>
      <c r="I37" s="34" t="s">
        <v>472</v>
      </c>
      <c r="J37" t="s">
        <v>119</v>
      </c>
      <c r="K37" s="34" t="s">
        <v>120</v>
      </c>
      <c r="L37">
        <v>1.11808087955152</v>
      </c>
      <c r="M37">
        <v>1.3495298207652999</v>
      </c>
      <c r="O37" t="s">
        <v>474</v>
      </c>
      <c r="P37" s="34" t="s">
        <v>475</v>
      </c>
      <c r="Q37" t="s">
        <v>119</v>
      </c>
      <c r="R37" s="34" t="s">
        <v>120</v>
      </c>
      <c r="S37">
        <v>61.119955587123528</v>
      </c>
      <c r="T37" t="s">
        <v>52</v>
      </c>
      <c r="V37" t="s">
        <v>479</v>
      </c>
      <c r="W37" s="34" t="s">
        <v>480</v>
      </c>
      <c r="X37" t="s">
        <v>119</v>
      </c>
      <c r="Y37" s="34" t="s">
        <v>120</v>
      </c>
      <c r="Z37">
        <v>29.883080562744528</v>
      </c>
      <c r="AA37" t="s">
        <v>52</v>
      </c>
    </row>
    <row r="38" spans="1:27" x14ac:dyDescent="0.25">
      <c r="A38" t="s">
        <v>48</v>
      </c>
      <c r="B38" s="34" t="s">
        <v>49</v>
      </c>
      <c r="C38" t="s">
        <v>121</v>
      </c>
      <c r="D38" s="34" t="s">
        <v>122</v>
      </c>
      <c r="E38" t="s">
        <v>52</v>
      </c>
      <c r="F38">
        <v>4409643995.5251865</v>
      </c>
      <c r="H38" t="s">
        <v>471</v>
      </c>
      <c r="I38" s="34" t="s">
        <v>472</v>
      </c>
      <c r="J38" t="s">
        <v>121</v>
      </c>
      <c r="K38" s="34" t="s">
        <v>122</v>
      </c>
      <c r="L38" t="s">
        <v>52</v>
      </c>
      <c r="M38" t="s">
        <v>52</v>
      </c>
      <c r="O38" t="s">
        <v>474</v>
      </c>
      <c r="P38" s="34" t="s">
        <v>475</v>
      </c>
      <c r="Q38" t="s">
        <v>121</v>
      </c>
      <c r="R38" s="34" t="s">
        <v>122</v>
      </c>
      <c r="S38" t="s">
        <v>52</v>
      </c>
      <c r="T38">
        <v>87.122821389394929</v>
      </c>
      <c r="V38" t="s">
        <v>479</v>
      </c>
      <c r="W38" s="34" t="s">
        <v>480</v>
      </c>
      <c r="X38" t="s">
        <v>121</v>
      </c>
      <c r="Y38" s="34" t="s">
        <v>122</v>
      </c>
      <c r="Z38" t="s">
        <v>52</v>
      </c>
      <c r="AA38">
        <v>7.1764263985229393</v>
      </c>
    </row>
    <row r="39" spans="1:27" x14ac:dyDescent="0.25">
      <c r="A39" t="s">
        <v>48</v>
      </c>
      <c r="B39" s="34" t="s">
        <v>49</v>
      </c>
      <c r="C39" t="s">
        <v>123</v>
      </c>
      <c r="D39" s="34" t="s">
        <v>124</v>
      </c>
      <c r="E39">
        <v>3786415841.7519898</v>
      </c>
      <c r="F39">
        <v>4195263790.8298717</v>
      </c>
      <c r="H39" t="s">
        <v>471</v>
      </c>
      <c r="I39" s="34" t="s">
        <v>472</v>
      </c>
      <c r="J39" t="s">
        <v>123</v>
      </c>
      <c r="K39" s="34" t="s">
        <v>124</v>
      </c>
      <c r="L39" t="s">
        <v>52</v>
      </c>
      <c r="M39">
        <v>1.43596760684367</v>
      </c>
      <c r="O39" t="s">
        <v>474</v>
      </c>
      <c r="P39" s="34" t="s">
        <v>475</v>
      </c>
      <c r="Q39" t="s">
        <v>123</v>
      </c>
      <c r="R39" s="34" t="s">
        <v>124</v>
      </c>
      <c r="S39" t="s">
        <v>52</v>
      </c>
      <c r="T39">
        <v>41.87957690530564</v>
      </c>
      <c r="V39" t="s">
        <v>479</v>
      </c>
      <c r="W39" s="34" t="s">
        <v>480</v>
      </c>
      <c r="X39" t="s">
        <v>123</v>
      </c>
      <c r="Y39" s="34" t="s">
        <v>124</v>
      </c>
      <c r="Z39" t="s">
        <v>52</v>
      </c>
      <c r="AA39">
        <v>20.737224554650286</v>
      </c>
    </row>
    <row r="40" spans="1:27" x14ac:dyDescent="0.25">
      <c r="A40" t="s">
        <v>48</v>
      </c>
      <c r="B40" s="34" t="s">
        <v>49</v>
      </c>
      <c r="C40" t="s">
        <v>125</v>
      </c>
      <c r="D40" s="34" t="s">
        <v>126</v>
      </c>
      <c r="E40">
        <v>7497921362.1845303</v>
      </c>
      <c r="F40">
        <v>23832085166.556019</v>
      </c>
      <c r="H40" t="s">
        <v>471</v>
      </c>
      <c r="I40" s="34" t="s">
        <v>472</v>
      </c>
      <c r="J40" t="s">
        <v>125</v>
      </c>
      <c r="K40" s="34" t="s">
        <v>126</v>
      </c>
      <c r="L40">
        <v>1.36204531679744</v>
      </c>
      <c r="M40">
        <v>2.2385892474668601</v>
      </c>
      <c r="O40" t="s">
        <v>474</v>
      </c>
      <c r="P40" s="34" t="s">
        <v>475</v>
      </c>
      <c r="Q40" t="s">
        <v>125</v>
      </c>
      <c r="R40" s="34" t="s">
        <v>126</v>
      </c>
      <c r="S40">
        <v>44.579494728495419</v>
      </c>
      <c r="T40">
        <v>33.50713082505991</v>
      </c>
      <c r="V40" t="s">
        <v>479</v>
      </c>
      <c r="W40" s="34" t="s">
        <v>480</v>
      </c>
      <c r="X40" t="s">
        <v>125</v>
      </c>
      <c r="Y40" s="34" t="s">
        <v>126</v>
      </c>
      <c r="Z40">
        <v>10.912661726286132</v>
      </c>
      <c r="AA40">
        <v>14.628547771563891</v>
      </c>
    </row>
    <row r="41" spans="1:27" x14ac:dyDescent="0.25">
      <c r="A41" t="s">
        <v>48</v>
      </c>
      <c r="B41" s="34" t="s">
        <v>49</v>
      </c>
      <c r="C41" t="s">
        <v>127</v>
      </c>
      <c r="D41" s="34" t="s">
        <v>128</v>
      </c>
      <c r="E41" t="s">
        <v>52</v>
      </c>
      <c r="F41" t="s">
        <v>52</v>
      </c>
      <c r="H41" t="s">
        <v>471</v>
      </c>
      <c r="I41" s="34" t="s">
        <v>472</v>
      </c>
      <c r="J41" t="s">
        <v>127</v>
      </c>
      <c r="K41" s="34" t="s">
        <v>128</v>
      </c>
      <c r="L41" t="s">
        <v>52</v>
      </c>
      <c r="M41" t="s">
        <v>52</v>
      </c>
      <c r="O41" t="s">
        <v>474</v>
      </c>
      <c r="P41" s="34" t="s">
        <v>475</v>
      </c>
      <c r="Q41" t="s">
        <v>127</v>
      </c>
      <c r="R41" s="34" t="s">
        <v>128</v>
      </c>
      <c r="S41" t="s">
        <v>52</v>
      </c>
      <c r="T41" t="s">
        <v>52</v>
      </c>
      <c r="V41" t="s">
        <v>479</v>
      </c>
      <c r="W41" s="34" t="s">
        <v>480</v>
      </c>
      <c r="X41" t="s">
        <v>127</v>
      </c>
      <c r="Y41" s="34" t="s">
        <v>128</v>
      </c>
      <c r="Z41" t="s">
        <v>52</v>
      </c>
      <c r="AA41" t="s">
        <v>52</v>
      </c>
    </row>
    <row r="42" spans="1:27" x14ac:dyDescent="0.25">
      <c r="A42" t="s">
        <v>48</v>
      </c>
      <c r="B42" s="34" t="s">
        <v>49</v>
      </c>
      <c r="C42" t="s">
        <v>129</v>
      </c>
      <c r="D42" s="34" t="s">
        <v>130</v>
      </c>
      <c r="E42">
        <v>240673850089.61679</v>
      </c>
      <c r="F42">
        <v>453415803473.34888</v>
      </c>
      <c r="H42" t="s">
        <v>471</v>
      </c>
      <c r="I42" s="34" t="s">
        <v>472</v>
      </c>
      <c r="J42" t="s">
        <v>129</v>
      </c>
      <c r="K42" s="34" t="s">
        <v>130</v>
      </c>
      <c r="L42">
        <v>2.7032820463964198</v>
      </c>
      <c r="M42">
        <v>1.9309399298791501</v>
      </c>
      <c r="O42" t="s">
        <v>474</v>
      </c>
      <c r="P42" s="34" t="s">
        <v>475</v>
      </c>
      <c r="Q42" t="s">
        <v>129</v>
      </c>
      <c r="R42" s="34" t="s">
        <v>130</v>
      </c>
      <c r="S42">
        <v>54.095610369665195</v>
      </c>
      <c r="T42">
        <v>57.942649732979135</v>
      </c>
      <c r="V42" t="s">
        <v>479</v>
      </c>
      <c r="W42" s="34" t="s">
        <v>480</v>
      </c>
      <c r="X42" t="s">
        <v>129</v>
      </c>
      <c r="Y42" s="34" t="s">
        <v>130</v>
      </c>
      <c r="Z42">
        <v>31.422296588235486</v>
      </c>
      <c r="AA42">
        <v>29.442438450413981</v>
      </c>
    </row>
    <row r="43" spans="1:27" x14ac:dyDescent="0.25">
      <c r="A43" t="s">
        <v>48</v>
      </c>
      <c r="B43" s="34" t="s">
        <v>49</v>
      </c>
      <c r="C43" t="s">
        <v>29</v>
      </c>
      <c r="D43" s="34" t="s">
        <v>131</v>
      </c>
      <c r="E43">
        <v>4358245522543.2354</v>
      </c>
      <c r="F43">
        <v>19887033884254.363</v>
      </c>
      <c r="H43" t="s">
        <v>471</v>
      </c>
      <c r="I43" s="34" t="s">
        <v>472</v>
      </c>
      <c r="J43" t="s">
        <v>29</v>
      </c>
      <c r="K43" s="34" t="s">
        <v>131</v>
      </c>
      <c r="L43">
        <v>1.8873537833821101</v>
      </c>
      <c r="M43">
        <v>1.8960295976144101</v>
      </c>
      <c r="O43" t="s">
        <v>474</v>
      </c>
      <c r="P43" s="34" t="s">
        <v>475</v>
      </c>
      <c r="Q43" t="s">
        <v>29</v>
      </c>
      <c r="R43" s="34" t="s">
        <v>131</v>
      </c>
      <c r="S43">
        <v>39.787655166870159</v>
      </c>
      <c r="T43">
        <v>52.684736534186158</v>
      </c>
      <c r="V43" t="s">
        <v>479</v>
      </c>
      <c r="W43" s="34" t="s">
        <v>480</v>
      </c>
      <c r="X43" t="s">
        <v>29</v>
      </c>
      <c r="Y43" s="34" t="s">
        <v>131</v>
      </c>
      <c r="Z43">
        <v>45.536103177830171</v>
      </c>
      <c r="AA43">
        <v>39.851698449244203</v>
      </c>
    </row>
    <row r="44" spans="1:27" x14ac:dyDescent="0.25">
      <c r="A44" t="s">
        <v>48</v>
      </c>
      <c r="B44" s="34" t="s">
        <v>49</v>
      </c>
      <c r="C44" t="s">
        <v>132</v>
      </c>
      <c r="D44" s="34" t="s">
        <v>133</v>
      </c>
      <c r="E44">
        <v>359579589608.34052</v>
      </c>
      <c r="F44">
        <v>695475131899.14575</v>
      </c>
      <c r="H44" t="s">
        <v>471</v>
      </c>
      <c r="I44" s="34" t="s">
        <v>472</v>
      </c>
      <c r="J44" t="s">
        <v>132</v>
      </c>
      <c r="K44" s="34" t="s">
        <v>133</v>
      </c>
      <c r="L44">
        <v>3.0316835386585201</v>
      </c>
      <c r="M44">
        <v>3.2090624368339697</v>
      </c>
      <c r="O44" t="s">
        <v>474</v>
      </c>
      <c r="P44" s="34" t="s">
        <v>475</v>
      </c>
      <c r="Q44" t="s">
        <v>132</v>
      </c>
      <c r="R44" s="34" t="s">
        <v>133</v>
      </c>
      <c r="S44">
        <v>57.194373977969704</v>
      </c>
      <c r="T44">
        <v>57.608333125106604</v>
      </c>
      <c r="V44" t="s">
        <v>479</v>
      </c>
      <c r="W44" s="34" t="s">
        <v>480</v>
      </c>
      <c r="X44" t="s">
        <v>132</v>
      </c>
      <c r="Y44" s="34" t="s">
        <v>133</v>
      </c>
      <c r="Z44">
        <v>27.305772283257646</v>
      </c>
      <c r="AA44">
        <v>26.814858914620881</v>
      </c>
    </row>
    <row r="45" spans="1:27" x14ac:dyDescent="0.25">
      <c r="A45" t="s">
        <v>48</v>
      </c>
      <c r="B45" s="34" t="s">
        <v>49</v>
      </c>
      <c r="C45" t="s">
        <v>134</v>
      </c>
      <c r="D45" s="34" t="s">
        <v>135</v>
      </c>
      <c r="E45">
        <v>1536820756.1327829</v>
      </c>
      <c r="F45">
        <v>2467927827.4933958</v>
      </c>
      <c r="H45" t="s">
        <v>471</v>
      </c>
      <c r="I45" s="34" t="s">
        <v>472</v>
      </c>
      <c r="J45" t="s">
        <v>134</v>
      </c>
      <c r="K45" s="34" t="s">
        <v>135</v>
      </c>
      <c r="L45" t="s">
        <v>52</v>
      </c>
      <c r="M45" t="s">
        <v>52</v>
      </c>
      <c r="O45" t="s">
        <v>474</v>
      </c>
      <c r="P45" s="34" t="s">
        <v>475</v>
      </c>
      <c r="Q45" t="s">
        <v>134</v>
      </c>
      <c r="R45" s="34" t="s">
        <v>135</v>
      </c>
      <c r="S45">
        <v>54.534178095008954</v>
      </c>
      <c r="T45">
        <v>54.199442901685146</v>
      </c>
      <c r="V45" t="s">
        <v>479</v>
      </c>
      <c r="W45" s="34" t="s">
        <v>480</v>
      </c>
      <c r="X45" t="s">
        <v>134</v>
      </c>
      <c r="Y45" s="34" t="s">
        <v>135</v>
      </c>
      <c r="Z45">
        <v>12.206271553452561</v>
      </c>
      <c r="AA45">
        <v>9.1373500960110139</v>
      </c>
    </row>
    <row r="46" spans="1:27" x14ac:dyDescent="0.25">
      <c r="A46" t="s">
        <v>48</v>
      </c>
      <c r="B46" s="34" t="s">
        <v>49</v>
      </c>
      <c r="C46" t="s">
        <v>136</v>
      </c>
      <c r="D46" s="34" t="s">
        <v>137</v>
      </c>
      <c r="E46">
        <v>35402751926.292633</v>
      </c>
      <c r="F46">
        <v>86267287184.001678</v>
      </c>
      <c r="H46" t="s">
        <v>471</v>
      </c>
      <c r="I46" s="34" t="s">
        <v>472</v>
      </c>
      <c r="J46" t="s">
        <v>136</v>
      </c>
      <c r="K46" s="34" t="s">
        <v>137</v>
      </c>
      <c r="L46">
        <v>0.22026077257230597</v>
      </c>
      <c r="M46">
        <v>0.73751200778256998</v>
      </c>
      <c r="O46" t="s">
        <v>474</v>
      </c>
      <c r="P46" s="34" t="s">
        <v>475</v>
      </c>
      <c r="Q46" t="s">
        <v>136</v>
      </c>
      <c r="R46" s="34" t="s">
        <v>137</v>
      </c>
      <c r="S46">
        <v>44.513418617339198</v>
      </c>
      <c r="T46">
        <v>33.75029293237607</v>
      </c>
      <c r="V46" t="s">
        <v>479</v>
      </c>
      <c r="W46" s="34" t="s">
        <v>480</v>
      </c>
      <c r="X46" t="s">
        <v>136</v>
      </c>
      <c r="Y46" s="34" t="s">
        <v>137</v>
      </c>
      <c r="Z46">
        <v>22.405706302713739</v>
      </c>
      <c r="AA46">
        <v>42.191716222881794</v>
      </c>
    </row>
    <row r="47" spans="1:27" x14ac:dyDescent="0.25">
      <c r="A47" t="s">
        <v>48</v>
      </c>
      <c r="B47" s="34" t="s">
        <v>49</v>
      </c>
      <c r="C47" t="s">
        <v>138</v>
      </c>
      <c r="D47" s="34" t="s">
        <v>139</v>
      </c>
      <c r="E47">
        <v>13887534949.510332</v>
      </c>
      <c r="F47">
        <v>21844655233.981659</v>
      </c>
      <c r="H47" t="s">
        <v>471</v>
      </c>
      <c r="I47" s="34" t="s">
        <v>472</v>
      </c>
      <c r="J47" t="s">
        <v>138</v>
      </c>
      <c r="K47" s="34" t="s">
        <v>139</v>
      </c>
      <c r="L47" t="s">
        <v>52</v>
      </c>
      <c r="M47">
        <v>4.3121304542549996</v>
      </c>
      <c r="O47" t="s">
        <v>474</v>
      </c>
      <c r="P47" s="34" t="s">
        <v>475</v>
      </c>
      <c r="Q47" t="s">
        <v>138</v>
      </c>
      <c r="R47" s="34" t="s">
        <v>139</v>
      </c>
      <c r="S47">
        <v>22.543075245365323</v>
      </c>
      <c r="T47">
        <v>47.558498234759568</v>
      </c>
      <c r="V47" t="s">
        <v>479</v>
      </c>
      <c r="W47" s="34" t="s">
        <v>480</v>
      </c>
      <c r="X47" t="s">
        <v>138</v>
      </c>
      <c r="Y47" s="34" t="s">
        <v>139</v>
      </c>
      <c r="Z47">
        <v>72.152671755725194</v>
      </c>
      <c r="AA47">
        <v>41.967717235825688</v>
      </c>
    </row>
    <row r="48" spans="1:27" x14ac:dyDescent="0.25">
      <c r="A48" t="s">
        <v>48</v>
      </c>
      <c r="B48" s="34" t="s">
        <v>49</v>
      </c>
      <c r="C48" t="s">
        <v>140</v>
      </c>
      <c r="D48" s="34" t="s">
        <v>141</v>
      </c>
      <c r="E48">
        <v>49408778878.854202</v>
      </c>
      <c r="F48">
        <v>97757470348.320374</v>
      </c>
      <c r="H48" t="s">
        <v>471</v>
      </c>
      <c r="I48" s="34" t="s">
        <v>472</v>
      </c>
      <c r="J48" t="s">
        <v>140</v>
      </c>
      <c r="K48" s="34" t="s">
        <v>141</v>
      </c>
      <c r="L48">
        <v>0</v>
      </c>
      <c r="M48">
        <v>0</v>
      </c>
      <c r="O48" t="s">
        <v>474</v>
      </c>
      <c r="P48" s="34" t="s">
        <v>475</v>
      </c>
      <c r="Q48" t="s">
        <v>140</v>
      </c>
      <c r="R48" s="34" t="s">
        <v>141</v>
      </c>
      <c r="S48">
        <v>55.695932365849721</v>
      </c>
      <c r="T48">
        <v>68.233160890476242</v>
      </c>
      <c r="V48" t="s">
        <v>479</v>
      </c>
      <c r="W48" s="34" t="s">
        <v>480</v>
      </c>
      <c r="X48" t="s">
        <v>140</v>
      </c>
      <c r="Y48" s="34" t="s">
        <v>141</v>
      </c>
      <c r="Z48">
        <v>25.55236039971598</v>
      </c>
      <c r="AA48">
        <v>18.893514127786879</v>
      </c>
    </row>
    <row r="49" spans="1:27" x14ac:dyDescent="0.25">
      <c r="A49" t="s">
        <v>48</v>
      </c>
      <c r="B49" s="34" t="s">
        <v>49</v>
      </c>
      <c r="C49" t="s">
        <v>142</v>
      </c>
      <c r="D49" s="34" t="s">
        <v>143</v>
      </c>
      <c r="E49">
        <v>67363317619.345505</v>
      </c>
      <c r="F49">
        <v>118051344947.09152</v>
      </c>
      <c r="H49" t="s">
        <v>471</v>
      </c>
      <c r="I49" s="34" t="s">
        <v>472</v>
      </c>
      <c r="J49" t="s">
        <v>142</v>
      </c>
      <c r="K49" s="34" t="s">
        <v>143</v>
      </c>
      <c r="L49" t="s">
        <v>52</v>
      </c>
      <c r="M49">
        <v>1.2527200937985599</v>
      </c>
      <c r="O49" t="s">
        <v>474</v>
      </c>
      <c r="P49" s="34" t="s">
        <v>475</v>
      </c>
      <c r="Q49" t="s">
        <v>142</v>
      </c>
      <c r="R49" s="34" t="s">
        <v>143</v>
      </c>
      <c r="S49">
        <v>53.506404625998627</v>
      </c>
      <c r="T49">
        <v>46.201988260517027</v>
      </c>
      <c r="V49" t="s">
        <v>479</v>
      </c>
      <c r="W49" s="34" t="s">
        <v>480</v>
      </c>
      <c r="X49" t="s">
        <v>142</v>
      </c>
      <c r="Y49" s="34" t="s">
        <v>143</v>
      </c>
      <c r="Z49">
        <v>21.504479660342117</v>
      </c>
      <c r="AA49">
        <v>20.463798877049282</v>
      </c>
    </row>
    <row r="50" spans="1:27" x14ac:dyDescent="0.25">
      <c r="A50" t="s">
        <v>48</v>
      </c>
      <c r="B50" s="34" t="s">
        <v>49</v>
      </c>
      <c r="C50" t="s">
        <v>144</v>
      </c>
      <c r="D50" s="34" t="s">
        <v>145</v>
      </c>
      <c r="E50">
        <v>81509092527.368851</v>
      </c>
      <c r="F50">
        <v>110890731552.2413</v>
      </c>
      <c r="H50" t="s">
        <v>471</v>
      </c>
      <c r="I50" s="34" t="s">
        <v>472</v>
      </c>
      <c r="J50" t="s">
        <v>144</v>
      </c>
      <c r="K50" s="34" t="s">
        <v>145</v>
      </c>
      <c r="L50">
        <v>3.0300557771282097</v>
      </c>
      <c r="M50">
        <v>1.6737630704675801</v>
      </c>
      <c r="O50" t="s">
        <v>474</v>
      </c>
      <c r="P50" s="34" t="s">
        <v>475</v>
      </c>
      <c r="Q50" t="s">
        <v>144</v>
      </c>
      <c r="R50" s="34" t="s">
        <v>145</v>
      </c>
      <c r="S50">
        <v>53.189861786590612</v>
      </c>
      <c r="T50">
        <v>58.781509722700598</v>
      </c>
      <c r="V50" t="s">
        <v>479</v>
      </c>
      <c r="W50" s="34" t="s">
        <v>480</v>
      </c>
      <c r="X50" t="s">
        <v>144</v>
      </c>
      <c r="Y50" s="34" t="s">
        <v>145</v>
      </c>
      <c r="Z50">
        <v>24.398784281881909</v>
      </c>
      <c r="AA50">
        <v>20.925900796099008</v>
      </c>
    </row>
    <row r="51" spans="1:27" x14ac:dyDescent="0.25">
      <c r="A51" t="s">
        <v>48</v>
      </c>
      <c r="B51" s="34" t="s">
        <v>49</v>
      </c>
      <c r="C51" t="s">
        <v>17</v>
      </c>
      <c r="D51" s="34" t="s">
        <v>146</v>
      </c>
      <c r="E51" t="s">
        <v>52</v>
      </c>
      <c r="F51" t="s">
        <v>52</v>
      </c>
      <c r="H51" t="s">
        <v>471</v>
      </c>
      <c r="I51" s="34" t="s">
        <v>472</v>
      </c>
      <c r="J51" t="s">
        <v>17</v>
      </c>
      <c r="K51" s="34" t="s">
        <v>146</v>
      </c>
      <c r="L51" t="s">
        <v>52</v>
      </c>
      <c r="M51">
        <v>2.8724032394613901</v>
      </c>
      <c r="O51" t="s">
        <v>474</v>
      </c>
      <c r="P51" s="34" t="s">
        <v>475</v>
      </c>
      <c r="Q51" t="s">
        <v>17</v>
      </c>
      <c r="R51" s="34" t="s">
        <v>146</v>
      </c>
      <c r="S51">
        <v>66.569388916879873</v>
      </c>
      <c r="T51">
        <v>70.817028218603838</v>
      </c>
      <c r="V51" t="s">
        <v>479</v>
      </c>
      <c r="W51" s="34" t="s">
        <v>480</v>
      </c>
      <c r="X51" t="s">
        <v>17</v>
      </c>
      <c r="Y51" s="34" t="s">
        <v>146</v>
      </c>
      <c r="Z51">
        <v>25.535082151714029</v>
      </c>
      <c r="AA51">
        <v>24.355969478890255</v>
      </c>
    </row>
    <row r="52" spans="1:27" x14ac:dyDescent="0.25">
      <c r="A52" t="s">
        <v>48</v>
      </c>
      <c r="B52" s="34" t="s">
        <v>49</v>
      </c>
      <c r="C52" t="s">
        <v>147</v>
      </c>
      <c r="D52" s="34" t="s">
        <v>148</v>
      </c>
      <c r="E52">
        <v>3971608076.2638474</v>
      </c>
      <c r="F52">
        <v>4080536556.8691998</v>
      </c>
      <c r="H52" t="s">
        <v>471</v>
      </c>
      <c r="I52" s="34" t="s">
        <v>472</v>
      </c>
      <c r="J52" t="s">
        <v>147</v>
      </c>
      <c r="K52" s="34" t="s">
        <v>148</v>
      </c>
      <c r="L52" t="s">
        <v>52</v>
      </c>
      <c r="M52" t="s">
        <v>52</v>
      </c>
      <c r="O52" t="s">
        <v>474</v>
      </c>
      <c r="P52" s="34" t="s">
        <v>475</v>
      </c>
      <c r="Q52" t="s">
        <v>147</v>
      </c>
      <c r="R52" s="34" t="s">
        <v>148</v>
      </c>
      <c r="S52">
        <v>76.710889075947776</v>
      </c>
      <c r="T52">
        <v>71.688004161375659</v>
      </c>
      <c r="V52" t="s">
        <v>479</v>
      </c>
      <c r="W52" s="34" t="s">
        <v>480</v>
      </c>
      <c r="X52" t="s">
        <v>147</v>
      </c>
      <c r="Y52" s="34" t="s">
        <v>148</v>
      </c>
      <c r="Z52">
        <v>14.789921930652802</v>
      </c>
      <c r="AA52">
        <v>18.23908339316025</v>
      </c>
    </row>
    <row r="53" spans="1:27" x14ac:dyDescent="0.25">
      <c r="A53" t="s">
        <v>48</v>
      </c>
      <c r="B53" s="34" t="s">
        <v>49</v>
      </c>
      <c r="C53" t="s">
        <v>149</v>
      </c>
      <c r="D53" s="34" t="s">
        <v>150</v>
      </c>
      <c r="E53">
        <v>22985630127.988594</v>
      </c>
      <c r="F53">
        <v>32809874274.280529</v>
      </c>
      <c r="H53" t="s">
        <v>471</v>
      </c>
      <c r="I53" s="34" t="s">
        <v>472</v>
      </c>
      <c r="J53" t="s">
        <v>149</v>
      </c>
      <c r="K53" s="34" t="s">
        <v>150</v>
      </c>
      <c r="L53">
        <v>2.8220901513395398</v>
      </c>
      <c r="M53">
        <v>1.58944526903003</v>
      </c>
      <c r="O53" t="s">
        <v>474</v>
      </c>
      <c r="P53" s="34" t="s">
        <v>475</v>
      </c>
      <c r="Q53" t="s">
        <v>149</v>
      </c>
      <c r="R53" s="34" t="s">
        <v>150</v>
      </c>
      <c r="S53">
        <v>69.782305414233406</v>
      </c>
      <c r="T53">
        <v>74.116398542058462</v>
      </c>
      <c r="V53" t="s">
        <v>479</v>
      </c>
      <c r="W53" s="34" t="s">
        <v>480</v>
      </c>
      <c r="X53" t="s">
        <v>149</v>
      </c>
      <c r="Y53" s="34" t="s">
        <v>150</v>
      </c>
      <c r="Z53">
        <v>17.686034547867525</v>
      </c>
      <c r="AA53">
        <v>11.260025783461666</v>
      </c>
    </row>
    <row r="54" spans="1:27" x14ac:dyDescent="0.25">
      <c r="A54" t="s">
        <v>48</v>
      </c>
      <c r="B54" s="34" t="s">
        <v>49</v>
      </c>
      <c r="C54" t="s">
        <v>151</v>
      </c>
      <c r="D54" s="34" t="s">
        <v>152</v>
      </c>
      <c r="E54">
        <v>256953534488.9476</v>
      </c>
      <c r="F54">
        <v>412641314149.83582</v>
      </c>
      <c r="H54" t="s">
        <v>471</v>
      </c>
      <c r="I54" s="34" t="s">
        <v>472</v>
      </c>
      <c r="J54" t="s">
        <v>151</v>
      </c>
      <c r="K54" s="34" t="s">
        <v>152</v>
      </c>
      <c r="L54">
        <v>1.87735695616487</v>
      </c>
      <c r="M54">
        <v>0.96868661792609689</v>
      </c>
      <c r="O54" t="s">
        <v>474</v>
      </c>
      <c r="P54" s="34" t="s">
        <v>475</v>
      </c>
      <c r="Q54" t="s">
        <v>151</v>
      </c>
      <c r="R54" s="34" t="s">
        <v>152</v>
      </c>
      <c r="S54">
        <v>54.353517113811442</v>
      </c>
      <c r="T54">
        <v>55.096176818126054</v>
      </c>
      <c r="V54" t="s">
        <v>479</v>
      </c>
      <c r="W54" s="34" t="s">
        <v>480</v>
      </c>
      <c r="X54" t="s">
        <v>151</v>
      </c>
      <c r="Y54" s="34" t="s">
        <v>152</v>
      </c>
      <c r="Z54">
        <v>33.491207477384336</v>
      </c>
      <c r="AA54">
        <v>32.70829701278268</v>
      </c>
    </row>
    <row r="55" spans="1:27" x14ac:dyDescent="0.25">
      <c r="A55" t="s">
        <v>48</v>
      </c>
      <c r="B55" s="34" t="s">
        <v>49</v>
      </c>
      <c r="C55" t="s">
        <v>153</v>
      </c>
      <c r="D55" s="34" t="s">
        <v>154</v>
      </c>
      <c r="E55">
        <v>261978555330.14478</v>
      </c>
      <c r="F55">
        <v>320149213276.98767</v>
      </c>
      <c r="H55" t="s">
        <v>471</v>
      </c>
      <c r="I55" s="34" t="s">
        <v>472</v>
      </c>
      <c r="J55" t="s">
        <v>153</v>
      </c>
      <c r="K55" s="34" t="s">
        <v>154</v>
      </c>
      <c r="L55">
        <v>1.45744405054744</v>
      </c>
      <c r="M55">
        <v>1.1460161115053999</v>
      </c>
      <c r="O55" t="s">
        <v>474</v>
      </c>
      <c r="P55" s="34" t="s">
        <v>475</v>
      </c>
      <c r="Q55" t="s">
        <v>153</v>
      </c>
      <c r="R55" s="34" t="s">
        <v>154</v>
      </c>
      <c r="S55">
        <v>60.344567786639672</v>
      </c>
      <c r="T55">
        <v>64.906321442337003</v>
      </c>
      <c r="V55" t="s">
        <v>479</v>
      </c>
      <c r="W55" s="34" t="s">
        <v>480</v>
      </c>
      <c r="X55" t="s">
        <v>153</v>
      </c>
      <c r="Y55" s="34" t="s">
        <v>154</v>
      </c>
      <c r="Z55">
        <v>23.652709623354053</v>
      </c>
      <c r="AA55">
        <v>20.743237842237672</v>
      </c>
    </row>
    <row r="56" spans="1:27" x14ac:dyDescent="0.25">
      <c r="A56" t="s">
        <v>48</v>
      </c>
      <c r="B56" s="34" t="s">
        <v>49</v>
      </c>
      <c r="C56" t="s">
        <v>155</v>
      </c>
      <c r="D56" s="34" t="s">
        <v>156</v>
      </c>
      <c r="E56" t="s">
        <v>52</v>
      </c>
      <c r="F56">
        <v>4612122077.4331121</v>
      </c>
      <c r="H56" t="s">
        <v>471</v>
      </c>
      <c r="I56" s="34" t="s">
        <v>472</v>
      </c>
      <c r="J56" t="s">
        <v>155</v>
      </c>
      <c r="K56" s="34" t="s">
        <v>156</v>
      </c>
      <c r="L56">
        <v>5.0691011913242701</v>
      </c>
      <c r="M56" t="s">
        <v>52</v>
      </c>
      <c r="O56" t="s">
        <v>474</v>
      </c>
      <c r="P56" s="34" t="s">
        <v>475</v>
      </c>
      <c r="Q56" t="s">
        <v>155</v>
      </c>
      <c r="R56" s="34" t="s">
        <v>156</v>
      </c>
      <c r="S56" t="s">
        <v>52</v>
      </c>
      <c r="T56">
        <v>79.188891284585992</v>
      </c>
      <c r="V56" t="s">
        <v>479</v>
      </c>
      <c r="W56" s="34" t="s">
        <v>480</v>
      </c>
      <c r="X56" t="s">
        <v>155</v>
      </c>
      <c r="Y56" s="34" t="s">
        <v>156</v>
      </c>
      <c r="Z56" t="s">
        <v>52</v>
      </c>
      <c r="AA56">
        <v>12.320914362044173</v>
      </c>
    </row>
    <row r="57" spans="1:27" x14ac:dyDescent="0.25">
      <c r="A57" t="s">
        <v>48</v>
      </c>
      <c r="B57" s="34" t="s">
        <v>49</v>
      </c>
      <c r="C57" t="s">
        <v>157</v>
      </c>
      <c r="D57" s="34" t="s">
        <v>158</v>
      </c>
      <c r="E57">
        <v>669439808.77807438</v>
      </c>
      <c r="F57">
        <v>807786936.21085358</v>
      </c>
      <c r="H57" t="s">
        <v>471</v>
      </c>
      <c r="I57" s="34" t="s">
        <v>472</v>
      </c>
      <c r="J57" t="s">
        <v>157</v>
      </c>
      <c r="K57" s="34" t="s">
        <v>158</v>
      </c>
      <c r="L57" t="s">
        <v>52</v>
      </c>
      <c r="M57" t="s">
        <v>52</v>
      </c>
      <c r="O57" t="s">
        <v>474</v>
      </c>
      <c r="P57" s="34" t="s">
        <v>475</v>
      </c>
      <c r="Q57" t="s">
        <v>157</v>
      </c>
      <c r="R57" s="34" t="s">
        <v>158</v>
      </c>
      <c r="S57">
        <v>62.137108686911766</v>
      </c>
      <c r="T57">
        <v>60.585938613240621</v>
      </c>
      <c r="V57" t="s">
        <v>479</v>
      </c>
      <c r="W57" s="34" t="s">
        <v>480</v>
      </c>
      <c r="X57" t="s">
        <v>157</v>
      </c>
      <c r="Y57" s="34" t="s">
        <v>158</v>
      </c>
      <c r="Z57">
        <v>15.860327911093933</v>
      </c>
      <c r="AA57">
        <v>11.108894525349825</v>
      </c>
    </row>
    <row r="58" spans="1:27" x14ac:dyDescent="0.25">
      <c r="A58" t="s">
        <v>48</v>
      </c>
      <c r="B58" s="34" t="s">
        <v>49</v>
      </c>
      <c r="C58" t="s">
        <v>159</v>
      </c>
      <c r="D58" s="34" t="s">
        <v>160</v>
      </c>
      <c r="E58">
        <v>78970796249.179993</v>
      </c>
      <c r="F58">
        <v>175940743804.62482</v>
      </c>
      <c r="H58" t="s">
        <v>471</v>
      </c>
      <c r="I58" s="34" t="s">
        <v>472</v>
      </c>
      <c r="J58" t="s">
        <v>159</v>
      </c>
      <c r="K58" s="34" t="s">
        <v>160</v>
      </c>
      <c r="L58">
        <v>1.0300964715532299</v>
      </c>
      <c r="M58">
        <v>0.70099829842036698</v>
      </c>
      <c r="O58" t="s">
        <v>474</v>
      </c>
      <c r="P58" s="34" t="s">
        <v>475</v>
      </c>
      <c r="Q58" t="s">
        <v>159</v>
      </c>
      <c r="R58" s="34" t="s">
        <v>160</v>
      </c>
      <c r="S58">
        <v>52.136273181711303</v>
      </c>
      <c r="T58">
        <v>59.426002577355199</v>
      </c>
      <c r="V58" t="s">
        <v>479</v>
      </c>
      <c r="W58" s="34" t="s">
        <v>480</v>
      </c>
      <c r="X58" t="s">
        <v>159</v>
      </c>
      <c r="Y58" s="34" t="s">
        <v>160</v>
      </c>
      <c r="Z58">
        <v>31.670424501584556</v>
      </c>
      <c r="AA58">
        <v>28.068774001233589</v>
      </c>
    </row>
    <row r="59" spans="1:27" x14ac:dyDescent="0.25">
      <c r="A59" t="s">
        <v>48</v>
      </c>
      <c r="B59" s="34" t="s">
        <v>49</v>
      </c>
      <c r="C59" t="s">
        <v>161</v>
      </c>
      <c r="D59" s="34" t="s">
        <v>162</v>
      </c>
      <c r="E59">
        <v>103685229632.35788</v>
      </c>
      <c r="F59">
        <v>195010792573.62756</v>
      </c>
      <c r="H59" t="s">
        <v>471</v>
      </c>
      <c r="I59" s="34" t="s">
        <v>472</v>
      </c>
      <c r="J59" t="s">
        <v>161</v>
      </c>
      <c r="K59" s="34" t="s">
        <v>162</v>
      </c>
      <c r="L59">
        <v>1.45207595274333</v>
      </c>
      <c r="M59">
        <v>2.3612633835846699</v>
      </c>
      <c r="O59" t="s">
        <v>474</v>
      </c>
      <c r="P59" s="34" t="s">
        <v>475</v>
      </c>
      <c r="Q59" t="s">
        <v>161</v>
      </c>
      <c r="R59" s="34" t="s">
        <v>162</v>
      </c>
      <c r="S59">
        <v>45.267960146083212</v>
      </c>
      <c r="T59">
        <v>51.231127463139423</v>
      </c>
      <c r="V59" t="s">
        <v>479</v>
      </c>
      <c r="W59" s="34" t="s">
        <v>480</v>
      </c>
      <c r="X59" t="s">
        <v>161</v>
      </c>
      <c r="Y59" s="34" t="s">
        <v>162</v>
      </c>
      <c r="Z59">
        <v>33.617594487701325</v>
      </c>
      <c r="AA59">
        <v>32.523587560933152</v>
      </c>
    </row>
    <row r="60" spans="1:27" x14ac:dyDescent="0.25">
      <c r="A60" t="s">
        <v>48</v>
      </c>
      <c r="B60" s="34" t="s">
        <v>49</v>
      </c>
      <c r="C60" t="s">
        <v>163</v>
      </c>
      <c r="D60" s="34" t="s">
        <v>164</v>
      </c>
      <c r="E60">
        <v>533080839338.43549</v>
      </c>
      <c r="F60">
        <v>1062265603571.5619</v>
      </c>
      <c r="H60" t="s">
        <v>471</v>
      </c>
      <c r="I60" s="34" t="s">
        <v>472</v>
      </c>
      <c r="J60" t="s">
        <v>163</v>
      </c>
      <c r="K60" s="34" t="s">
        <v>164</v>
      </c>
      <c r="L60">
        <v>2.55126513982739</v>
      </c>
      <c r="M60">
        <v>1.4220317002881799</v>
      </c>
      <c r="O60" t="s">
        <v>474</v>
      </c>
      <c r="P60" s="34" t="s">
        <v>475</v>
      </c>
      <c r="Q60" t="s">
        <v>163</v>
      </c>
      <c r="R60" s="34" t="s">
        <v>164</v>
      </c>
      <c r="S60">
        <v>46.525992355189651</v>
      </c>
      <c r="T60">
        <v>53.240873198847261</v>
      </c>
      <c r="V60" t="s">
        <v>479</v>
      </c>
      <c r="W60" s="34" t="s">
        <v>480</v>
      </c>
      <c r="X60" t="s">
        <v>163</v>
      </c>
      <c r="Y60" s="34" t="s">
        <v>164</v>
      </c>
      <c r="Z60">
        <v>30.751867097912378</v>
      </c>
      <c r="AA60">
        <v>33.750763688760806</v>
      </c>
    </row>
    <row r="61" spans="1:27" x14ac:dyDescent="0.25">
      <c r="A61" t="s">
        <v>48</v>
      </c>
      <c r="B61" s="34" t="s">
        <v>49</v>
      </c>
      <c r="C61" t="s">
        <v>165</v>
      </c>
      <c r="D61" s="34" t="s">
        <v>166</v>
      </c>
      <c r="E61">
        <v>38557835418.802628</v>
      </c>
      <c r="F61">
        <v>54005555164.872681</v>
      </c>
      <c r="H61" t="s">
        <v>471</v>
      </c>
      <c r="I61" s="34" t="s">
        <v>472</v>
      </c>
      <c r="J61" t="s">
        <v>165</v>
      </c>
      <c r="K61" s="34" t="s">
        <v>166</v>
      </c>
      <c r="L61">
        <v>0.84033103810209497</v>
      </c>
      <c r="M61">
        <v>1.05178543005197</v>
      </c>
      <c r="O61" t="s">
        <v>474</v>
      </c>
      <c r="P61" s="34" t="s">
        <v>475</v>
      </c>
      <c r="Q61" t="s">
        <v>165</v>
      </c>
      <c r="R61" s="34" t="s">
        <v>166</v>
      </c>
      <c r="S61">
        <v>58.573940169357172</v>
      </c>
      <c r="T61">
        <v>60.116056559057142</v>
      </c>
      <c r="V61" t="s">
        <v>479</v>
      </c>
      <c r="W61" s="34" t="s">
        <v>480</v>
      </c>
      <c r="X61" t="s">
        <v>165</v>
      </c>
      <c r="Y61" s="34" t="s">
        <v>166</v>
      </c>
      <c r="Z61">
        <v>26.877721108123559</v>
      </c>
      <c r="AA61">
        <v>25.171382590315144</v>
      </c>
    </row>
    <row r="62" spans="1:27" x14ac:dyDescent="0.25">
      <c r="A62" t="s">
        <v>48</v>
      </c>
      <c r="B62" s="34" t="s">
        <v>49</v>
      </c>
      <c r="C62" t="s">
        <v>167</v>
      </c>
      <c r="D62" s="34" t="s">
        <v>168</v>
      </c>
      <c r="E62">
        <v>6774982262.8289862</v>
      </c>
      <c r="F62">
        <v>28459489607.002689</v>
      </c>
      <c r="H62" t="s">
        <v>471</v>
      </c>
      <c r="I62" s="34" t="s">
        <v>472</v>
      </c>
      <c r="J62" t="s">
        <v>167</v>
      </c>
      <c r="K62" s="34" t="s">
        <v>168</v>
      </c>
      <c r="L62" t="s">
        <v>52</v>
      </c>
      <c r="M62">
        <v>1.10036882579998</v>
      </c>
      <c r="O62" t="s">
        <v>474</v>
      </c>
      <c r="P62" s="34" t="s">
        <v>475</v>
      </c>
      <c r="Q62" t="s">
        <v>167</v>
      </c>
      <c r="R62" s="34" t="s">
        <v>168</v>
      </c>
      <c r="S62" t="s">
        <v>52</v>
      </c>
      <c r="T62">
        <v>40.8999564262649</v>
      </c>
      <c r="V62" t="s">
        <v>479</v>
      </c>
      <c r="W62" s="34" t="s">
        <v>480</v>
      </c>
      <c r="X62" t="s">
        <v>167</v>
      </c>
      <c r="Y62" s="34" t="s">
        <v>168</v>
      </c>
      <c r="Z62" t="s">
        <v>52</v>
      </c>
      <c r="AA62">
        <v>56.862228092905923</v>
      </c>
    </row>
    <row r="63" spans="1:27" x14ac:dyDescent="0.25">
      <c r="A63" t="s">
        <v>48</v>
      </c>
      <c r="B63" s="34" t="s">
        <v>49</v>
      </c>
      <c r="C63" t="s">
        <v>169</v>
      </c>
      <c r="D63" s="34" t="s">
        <v>170</v>
      </c>
      <c r="E63" t="s">
        <v>52</v>
      </c>
      <c r="F63" t="s">
        <v>52</v>
      </c>
      <c r="H63" t="s">
        <v>471</v>
      </c>
      <c r="I63" s="34" t="s">
        <v>472</v>
      </c>
      <c r="J63" t="s">
        <v>169</v>
      </c>
      <c r="K63" s="34" t="s">
        <v>170</v>
      </c>
      <c r="L63">
        <v>32.655671193803698</v>
      </c>
      <c r="M63" t="s">
        <v>52</v>
      </c>
      <c r="O63" t="s">
        <v>474</v>
      </c>
      <c r="P63" s="34" t="s">
        <v>475</v>
      </c>
      <c r="Q63" t="s">
        <v>169</v>
      </c>
      <c r="R63" s="34" t="s">
        <v>170</v>
      </c>
      <c r="S63" t="s">
        <v>52</v>
      </c>
      <c r="T63" t="s">
        <v>52</v>
      </c>
      <c r="V63" t="s">
        <v>479</v>
      </c>
      <c r="W63" s="34" t="s">
        <v>480</v>
      </c>
      <c r="X63" t="s">
        <v>169</v>
      </c>
      <c r="Y63" s="34" t="s">
        <v>170</v>
      </c>
      <c r="Z63">
        <v>19.160680418750957</v>
      </c>
      <c r="AA63" t="s">
        <v>52</v>
      </c>
    </row>
    <row r="64" spans="1:27" x14ac:dyDescent="0.25">
      <c r="A64" t="s">
        <v>48</v>
      </c>
      <c r="B64" s="34" t="s">
        <v>49</v>
      </c>
      <c r="C64" t="s">
        <v>171</v>
      </c>
      <c r="D64" s="34" t="s">
        <v>172</v>
      </c>
      <c r="E64">
        <v>24908743614.326126</v>
      </c>
      <c r="F64">
        <v>44744044035.595879</v>
      </c>
      <c r="H64" t="s">
        <v>471</v>
      </c>
      <c r="I64" s="34" t="s">
        <v>472</v>
      </c>
      <c r="J64" t="s">
        <v>171</v>
      </c>
      <c r="K64" s="34" t="s">
        <v>172</v>
      </c>
      <c r="L64">
        <v>1.3763271152776801</v>
      </c>
      <c r="M64">
        <v>2.01465150878371</v>
      </c>
      <c r="O64" t="s">
        <v>474</v>
      </c>
      <c r="P64" s="34" t="s">
        <v>475</v>
      </c>
      <c r="Q64" t="s">
        <v>171</v>
      </c>
      <c r="R64" s="34" t="s">
        <v>172</v>
      </c>
      <c r="S64">
        <v>60.609708380921376</v>
      </c>
      <c r="T64">
        <v>60.775673378727944</v>
      </c>
      <c r="V64" t="s">
        <v>479</v>
      </c>
      <c r="W64" s="34" t="s">
        <v>480</v>
      </c>
      <c r="X64" t="s">
        <v>171</v>
      </c>
      <c r="Y64" s="34" t="s">
        <v>172</v>
      </c>
      <c r="Z64">
        <v>24.849970241630196</v>
      </c>
      <c r="AA64">
        <v>23.615942292625437</v>
      </c>
    </row>
    <row r="65" spans="1:27" x14ac:dyDescent="0.25">
      <c r="A65" t="s">
        <v>48</v>
      </c>
      <c r="B65" s="34" t="s">
        <v>49</v>
      </c>
      <c r="C65" t="s">
        <v>173</v>
      </c>
      <c r="D65" s="34" t="s">
        <v>174</v>
      </c>
      <c r="E65">
        <v>5609442429.2637997</v>
      </c>
      <c r="F65">
        <v>9457434167.5166378</v>
      </c>
      <c r="H65" t="s">
        <v>471</v>
      </c>
      <c r="I65" s="34" t="s">
        <v>472</v>
      </c>
      <c r="J65" t="s">
        <v>173</v>
      </c>
      <c r="K65" s="34" t="s">
        <v>174</v>
      </c>
      <c r="L65">
        <v>1.4352057909750799</v>
      </c>
      <c r="M65">
        <v>1.8869985058532199</v>
      </c>
      <c r="O65" t="s">
        <v>474</v>
      </c>
      <c r="P65" s="34" t="s">
        <v>475</v>
      </c>
      <c r="Q65" t="s">
        <v>173</v>
      </c>
      <c r="R65" s="34" t="s">
        <v>174</v>
      </c>
      <c r="S65">
        <v>45.557536576861672</v>
      </c>
      <c r="T65">
        <v>53.068090458120921</v>
      </c>
      <c r="V65" t="s">
        <v>479</v>
      </c>
      <c r="W65" s="34" t="s">
        <v>480</v>
      </c>
      <c r="X65" t="s">
        <v>173</v>
      </c>
      <c r="Y65" s="34" t="s">
        <v>174</v>
      </c>
      <c r="Z65">
        <v>39.394108092023295</v>
      </c>
      <c r="AA65">
        <v>33.878946759762087</v>
      </c>
    </row>
    <row r="66" spans="1:27" x14ac:dyDescent="0.25">
      <c r="A66" t="s">
        <v>48</v>
      </c>
      <c r="B66" s="34" t="s">
        <v>49</v>
      </c>
      <c r="C66" t="s">
        <v>175</v>
      </c>
      <c r="D66" s="34" t="s">
        <v>176</v>
      </c>
      <c r="E66">
        <v>48196209693.787949</v>
      </c>
      <c r="F66">
        <v>215094143811.29831</v>
      </c>
      <c r="H66" t="s">
        <v>471</v>
      </c>
      <c r="I66" s="34" t="s">
        <v>472</v>
      </c>
      <c r="J66" t="s">
        <v>175</v>
      </c>
      <c r="K66" s="34" t="s">
        <v>176</v>
      </c>
      <c r="L66">
        <v>7.6138439057772596</v>
      </c>
      <c r="M66">
        <v>0.66636921732269694</v>
      </c>
      <c r="O66" t="s">
        <v>474</v>
      </c>
      <c r="P66" s="34" t="s">
        <v>475</v>
      </c>
      <c r="Q66" t="s">
        <v>175</v>
      </c>
      <c r="R66" s="34" t="s">
        <v>176</v>
      </c>
      <c r="S66">
        <v>37.447992781030521</v>
      </c>
      <c r="T66">
        <v>36.633654556505782</v>
      </c>
      <c r="V66" t="s">
        <v>479</v>
      </c>
      <c r="W66" s="34" t="s">
        <v>480</v>
      </c>
      <c r="X66" t="s">
        <v>175</v>
      </c>
      <c r="Y66" s="34" t="s">
        <v>176</v>
      </c>
      <c r="Z66">
        <v>11.410467117123698</v>
      </c>
      <c r="AA66">
        <v>23.581906179990465</v>
      </c>
    </row>
    <row r="67" spans="1:27" x14ac:dyDescent="0.25">
      <c r="A67" t="s">
        <v>48</v>
      </c>
      <c r="B67" s="34" t="s">
        <v>49</v>
      </c>
      <c r="C67" t="s">
        <v>177</v>
      </c>
      <c r="D67" s="34" t="s">
        <v>178</v>
      </c>
      <c r="E67" t="s">
        <v>52</v>
      </c>
      <c r="F67" t="s">
        <v>52</v>
      </c>
      <c r="H67" t="s">
        <v>471</v>
      </c>
      <c r="I67" s="34" t="s">
        <v>472</v>
      </c>
      <c r="J67" t="s">
        <v>177</v>
      </c>
      <c r="K67" s="34" t="s">
        <v>178</v>
      </c>
      <c r="L67" t="s">
        <v>52</v>
      </c>
      <c r="M67" t="s">
        <v>52</v>
      </c>
      <c r="O67" t="s">
        <v>474</v>
      </c>
      <c r="P67" s="34" t="s">
        <v>475</v>
      </c>
      <c r="Q67" t="s">
        <v>177</v>
      </c>
      <c r="R67" s="34" t="s">
        <v>178</v>
      </c>
      <c r="S67">
        <v>50.892773674862113</v>
      </c>
      <c r="T67">
        <v>52.926426199425499</v>
      </c>
      <c r="V67" t="s">
        <v>479</v>
      </c>
      <c r="W67" s="34" t="s">
        <v>480</v>
      </c>
      <c r="X67" t="s">
        <v>177</v>
      </c>
      <c r="Y67" s="34" t="s">
        <v>178</v>
      </c>
      <c r="Z67">
        <v>17.565672618491167</v>
      </c>
      <c r="AA67">
        <v>16.951220147950433</v>
      </c>
    </row>
    <row r="68" spans="1:27" x14ac:dyDescent="0.25">
      <c r="A68" t="s">
        <v>48</v>
      </c>
      <c r="B68" s="34" t="s">
        <v>49</v>
      </c>
      <c r="C68" t="s">
        <v>179</v>
      </c>
      <c r="D68" s="34" t="s">
        <v>180</v>
      </c>
      <c r="E68">
        <v>7766143068.4579144</v>
      </c>
      <c r="F68">
        <v>11783674116.467411</v>
      </c>
      <c r="H68" t="s">
        <v>471</v>
      </c>
      <c r="I68" s="34" t="s">
        <v>472</v>
      </c>
      <c r="J68" t="s">
        <v>179</v>
      </c>
      <c r="K68" s="34" t="s">
        <v>180</v>
      </c>
      <c r="L68">
        <v>1.90247924847048</v>
      </c>
      <c r="M68">
        <v>1.54313704307805</v>
      </c>
      <c r="O68" t="s">
        <v>474</v>
      </c>
      <c r="P68" s="34" t="s">
        <v>475</v>
      </c>
      <c r="Q68" t="s">
        <v>179</v>
      </c>
      <c r="R68" s="34" t="s">
        <v>180</v>
      </c>
      <c r="S68">
        <v>53.085838078373214</v>
      </c>
      <c r="T68">
        <v>54.486365795295711</v>
      </c>
      <c r="V68" t="s">
        <v>479</v>
      </c>
      <c r="W68" s="34" t="s">
        <v>480</v>
      </c>
      <c r="X68" t="s">
        <v>179</v>
      </c>
      <c r="Y68" s="34" t="s">
        <v>180</v>
      </c>
      <c r="Z68">
        <v>19.51907444663518</v>
      </c>
      <c r="AA68">
        <v>15.694049679426399</v>
      </c>
    </row>
    <row r="69" spans="1:27" x14ac:dyDescent="0.25">
      <c r="A69" t="s">
        <v>48</v>
      </c>
      <c r="B69" s="34" t="s">
        <v>49</v>
      </c>
      <c r="C69" t="s">
        <v>181</v>
      </c>
      <c r="D69" s="34" t="s">
        <v>182</v>
      </c>
      <c r="E69">
        <v>206667461849.08609</v>
      </c>
      <c r="F69">
        <v>262435707415.8923</v>
      </c>
      <c r="H69" t="s">
        <v>471</v>
      </c>
      <c r="I69" s="34" t="s">
        <v>472</v>
      </c>
      <c r="J69" t="s">
        <v>181</v>
      </c>
      <c r="K69" s="34" t="s">
        <v>182</v>
      </c>
      <c r="L69">
        <v>1.2411475036877799</v>
      </c>
      <c r="M69">
        <v>1.3656785073107101</v>
      </c>
      <c r="O69" t="s">
        <v>474</v>
      </c>
      <c r="P69" s="34" t="s">
        <v>475</v>
      </c>
      <c r="Q69" t="s">
        <v>181</v>
      </c>
      <c r="R69" s="34" t="s">
        <v>182</v>
      </c>
      <c r="S69">
        <v>52.952170152885479</v>
      </c>
      <c r="T69">
        <v>59.78586572125365</v>
      </c>
      <c r="V69" t="s">
        <v>479</v>
      </c>
      <c r="W69" s="34" t="s">
        <v>480</v>
      </c>
      <c r="X69" t="s">
        <v>181</v>
      </c>
      <c r="Y69" s="34" t="s">
        <v>182</v>
      </c>
      <c r="Z69">
        <v>31.58997962504214</v>
      </c>
      <c r="AA69">
        <v>24.353237464203989</v>
      </c>
    </row>
    <row r="70" spans="1:27" x14ac:dyDescent="0.25">
      <c r="A70" t="s">
        <v>48</v>
      </c>
      <c r="B70" s="34" t="s">
        <v>49</v>
      </c>
      <c r="C70" t="s">
        <v>183</v>
      </c>
      <c r="D70" s="34" t="s">
        <v>184</v>
      </c>
      <c r="E70">
        <v>2427923076608.0107</v>
      </c>
      <c r="F70">
        <v>2992537031512.7847</v>
      </c>
      <c r="H70" t="s">
        <v>471</v>
      </c>
      <c r="I70" s="34" t="s">
        <v>472</v>
      </c>
      <c r="J70" t="s">
        <v>183</v>
      </c>
      <c r="K70" s="34" t="s">
        <v>184</v>
      </c>
      <c r="L70">
        <v>2.0850182448033299</v>
      </c>
      <c r="M70">
        <v>1.9104541329462401</v>
      </c>
      <c r="O70" t="s">
        <v>474</v>
      </c>
      <c r="P70" s="34" t="s">
        <v>475</v>
      </c>
      <c r="Q70" t="s">
        <v>183</v>
      </c>
      <c r="R70" s="34" t="s">
        <v>184</v>
      </c>
      <c r="S70">
        <v>66.311101492305141</v>
      </c>
      <c r="T70">
        <v>70.285368280747079</v>
      </c>
      <c r="V70" t="s">
        <v>479</v>
      </c>
      <c r="W70" s="34" t="s">
        <v>480</v>
      </c>
      <c r="X70" t="s">
        <v>183</v>
      </c>
      <c r="Y70" s="34" t="s">
        <v>184</v>
      </c>
      <c r="Z70">
        <v>21.293939814079003</v>
      </c>
      <c r="AA70">
        <v>17.241152651745008</v>
      </c>
    </row>
    <row r="71" spans="1:27" x14ac:dyDescent="0.25">
      <c r="A71" t="s">
        <v>48</v>
      </c>
      <c r="B71" s="34" t="s">
        <v>49</v>
      </c>
      <c r="C71" t="s">
        <v>185</v>
      </c>
      <c r="D71" s="34" t="s">
        <v>186</v>
      </c>
      <c r="E71" t="s">
        <v>52</v>
      </c>
      <c r="F71" t="s">
        <v>52</v>
      </c>
      <c r="H71" t="s">
        <v>471</v>
      </c>
      <c r="I71" s="34" t="s">
        <v>472</v>
      </c>
      <c r="J71" t="s">
        <v>185</v>
      </c>
      <c r="K71" s="34" t="s">
        <v>186</v>
      </c>
      <c r="L71" t="s">
        <v>52</v>
      </c>
      <c r="M71" t="s">
        <v>52</v>
      </c>
      <c r="O71" t="s">
        <v>474</v>
      </c>
      <c r="P71" s="34" t="s">
        <v>475</v>
      </c>
      <c r="Q71" t="s">
        <v>185</v>
      </c>
      <c r="R71" s="34" t="s">
        <v>186</v>
      </c>
      <c r="S71" t="s">
        <v>52</v>
      </c>
      <c r="T71" t="s">
        <v>52</v>
      </c>
      <c r="V71" t="s">
        <v>479</v>
      </c>
      <c r="W71" s="34" t="s">
        <v>480</v>
      </c>
      <c r="X71" t="s">
        <v>185</v>
      </c>
      <c r="Y71" s="34" t="s">
        <v>186</v>
      </c>
      <c r="Z71" t="s">
        <v>52</v>
      </c>
      <c r="AA71" t="s">
        <v>52</v>
      </c>
    </row>
    <row r="72" spans="1:27" x14ac:dyDescent="0.25">
      <c r="A72" t="s">
        <v>48</v>
      </c>
      <c r="B72" s="34" t="s">
        <v>49</v>
      </c>
      <c r="C72" t="s">
        <v>187</v>
      </c>
      <c r="D72" s="34" t="s">
        <v>188</v>
      </c>
      <c r="E72">
        <v>20350525244.255074</v>
      </c>
      <c r="F72">
        <v>30986311650.755707</v>
      </c>
      <c r="H72" t="s">
        <v>471</v>
      </c>
      <c r="I72" s="34" t="s">
        <v>472</v>
      </c>
      <c r="J72" t="s">
        <v>187</v>
      </c>
      <c r="K72" s="34" t="s">
        <v>188</v>
      </c>
      <c r="L72">
        <v>1.8014522476581099</v>
      </c>
      <c r="M72">
        <v>1.8104894688118101</v>
      </c>
      <c r="O72" t="s">
        <v>474</v>
      </c>
      <c r="P72" s="34" t="s">
        <v>475</v>
      </c>
      <c r="Q72" t="s">
        <v>187</v>
      </c>
      <c r="R72" s="34" t="s">
        <v>188</v>
      </c>
      <c r="S72">
        <v>37.531178981209464</v>
      </c>
      <c r="T72">
        <v>42.649691255208488</v>
      </c>
      <c r="V72" t="s">
        <v>479</v>
      </c>
      <c r="W72" s="34" t="s">
        <v>480</v>
      </c>
      <c r="X72" t="s">
        <v>187</v>
      </c>
      <c r="Y72" s="34" t="s">
        <v>188</v>
      </c>
      <c r="Z72">
        <v>56.255196496868244</v>
      </c>
      <c r="AA72">
        <v>45.467308993816069</v>
      </c>
    </row>
    <row r="73" spans="1:27" x14ac:dyDescent="0.25">
      <c r="A73" t="s">
        <v>48</v>
      </c>
      <c r="B73" s="34" t="s">
        <v>49</v>
      </c>
      <c r="C73" t="s">
        <v>189</v>
      </c>
      <c r="D73" s="34" t="s">
        <v>190</v>
      </c>
      <c r="E73">
        <v>2991838218.6277509</v>
      </c>
      <c r="F73">
        <v>4588632823.2290659</v>
      </c>
      <c r="H73" t="s">
        <v>471</v>
      </c>
      <c r="I73" s="34" t="s">
        <v>472</v>
      </c>
      <c r="J73" t="s">
        <v>189</v>
      </c>
      <c r="K73" s="34" t="s">
        <v>190</v>
      </c>
      <c r="L73">
        <v>0.31579359886356001</v>
      </c>
      <c r="M73" t="s">
        <v>52</v>
      </c>
      <c r="O73" t="s">
        <v>474</v>
      </c>
      <c r="P73" s="34" t="s">
        <v>475</v>
      </c>
      <c r="Q73" t="s">
        <v>189</v>
      </c>
      <c r="R73" s="34" t="s">
        <v>190</v>
      </c>
      <c r="S73">
        <v>60.645042170544215</v>
      </c>
      <c r="T73">
        <v>53.425357066348269</v>
      </c>
      <c r="V73" t="s">
        <v>479</v>
      </c>
      <c r="W73" s="34" t="s">
        <v>480</v>
      </c>
      <c r="X73" t="s">
        <v>189</v>
      </c>
      <c r="Y73" s="34" t="s">
        <v>190</v>
      </c>
      <c r="Z73">
        <v>14.82267335849812</v>
      </c>
      <c r="AA73">
        <v>17.892755019581781</v>
      </c>
    </row>
    <row r="74" spans="1:27" x14ac:dyDescent="0.25">
      <c r="A74" t="s">
        <v>48</v>
      </c>
      <c r="B74" s="34" t="s">
        <v>49</v>
      </c>
      <c r="C74" t="s">
        <v>191</v>
      </c>
      <c r="D74" s="34" t="s">
        <v>192</v>
      </c>
      <c r="E74">
        <v>20056352793.957558</v>
      </c>
      <c r="F74">
        <v>50662483514.40094</v>
      </c>
      <c r="H74" t="s">
        <v>471</v>
      </c>
      <c r="I74" s="34" t="s">
        <v>472</v>
      </c>
      <c r="J74" t="s">
        <v>191</v>
      </c>
      <c r="K74" s="34" t="s">
        <v>192</v>
      </c>
      <c r="L74">
        <v>0.615582490752135</v>
      </c>
      <c r="M74">
        <v>2.0625356833310402</v>
      </c>
      <c r="O74" t="s">
        <v>474</v>
      </c>
      <c r="P74" s="34" t="s">
        <v>475</v>
      </c>
      <c r="Q74" t="s">
        <v>191</v>
      </c>
      <c r="R74" s="34" t="s">
        <v>192</v>
      </c>
      <c r="S74">
        <v>53.245850639572403</v>
      </c>
      <c r="T74">
        <v>60.263581409954469</v>
      </c>
      <c r="V74" t="s">
        <v>479</v>
      </c>
      <c r="W74" s="34" t="s">
        <v>480</v>
      </c>
      <c r="X74" t="s">
        <v>191</v>
      </c>
      <c r="Y74" s="34" t="s">
        <v>192</v>
      </c>
      <c r="Z74">
        <v>20.997501282454369</v>
      </c>
      <c r="AA74">
        <v>20.214368425184489</v>
      </c>
    </row>
    <row r="75" spans="1:27" x14ac:dyDescent="0.25">
      <c r="A75" t="s">
        <v>48</v>
      </c>
      <c r="B75" s="34" t="s">
        <v>49</v>
      </c>
      <c r="C75" t="s">
        <v>19</v>
      </c>
      <c r="D75" s="34" t="s">
        <v>193</v>
      </c>
      <c r="E75">
        <v>3535245146895.1909</v>
      </c>
      <c r="F75">
        <v>4390904241849.5264</v>
      </c>
      <c r="H75" t="s">
        <v>471</v>
      </c>
      <c r="I75" s="34" t="s">
        <v>472</v>
      </c>
      <c r="J75" t="s">
        <v>19</v>
      </c>
      <c r="K75" s="34" t="s">
        <v>193</v>
      </c>
      <c r="L75">
        <v>1.3807951998721602</v>
      </c>
      <c r="M75">
        <v>1.1636091328478699</v>
      </c>
      <c r="O75" t="s">
        <v>474</v>
      </c>
      <c r="P75" s="34" t="s">
        <v>475</v>
      </c>
      <c r="Q75" t="s">
        <v>19</v>
      </c>
      <c r="R75" s="34" t="s">
        <v>193</v>
      </c>
      <c r="S75">
        <v>61.464849769331799</v>
      </c>
      <c r="T75">
        <v>61.749522985649683</v>
      </c>
      <c r="V75" t="s">
        <v>479</v>
      </c>
      <c r="W75" s="34" t="s">
        <v>480</v>
      </c>
      <c r="X75" t="s">
        <v>19</v>
      </c>
      <c r="Y75" s="34" t="s">
        <v>193</v>
      </c>
      <c r="Z75">
        <v>27.712378324301</v>
      </c>
      <c r="AA75">
        <v>27.511089433288543</v>
      </c>
    </row>
    <row r="76" spans="1:27" x14ac:dyDescent="0.25">
      <c r="A76" t="s">
        <v>48</v>
      </c>
      <c r="B76" s="34" t="s">
        <v>49</v>
      </c>
      <c r="C76" t="s">
        <v>194</v>
      </c>
      <c r="D76" s="34" t="s">
        <v>195</v>
      </c>
      <c r="E76">
        <v>52765024658.989731</v>
      </c>
      <c r="F76">
        <v>145509469176.38367</v>
      </c>
      <c r="H76" t="s">
        <v>471</v>
      </c>
      <c r="I76" s="34" t="s">
        <v>472</v>
      </c>
      <c r="J76" t="s">
        <v>194</v>
      </c>
      <c r="K76" s="34" t="s">
        <v>195</v>
      </c>
      <c r="L76">
        <v>0.62727900612154697</v>
      </c>
      <c r="M76">
        <v>0.40162902072554901</v>
      </c>
      <c r="O76" t="s">
        <v>474</v>
      </c>
      <c r="P76" s="34" t="s">
        <v>475</v>
      </c>
      <c r="Q76" t="s">
        <v>194</v>
      </c>
      <c r="R76" s="34" t="s">
        <v>195</v>
      </c>
      <c r="S76">
        <v>28.815026240677653</v>
      </c>
      <c r="T76">
        <v>42.738536515112216</v>
      </c>
      <c r="V76" t="s">
        <v>479</v>
      </c>
      <c r="W76" s="34" t="s">
        <v>480</v>
      </c>
      <c r="X76" t="s">
        <v>194</v>
      </c>
      <c r="Y76" s="34" t="s">
        <v>195</v>
      </c>
      <c r="Z76">
        <v>25.403922290765124</v>
      </c>
      <c r="AA76">
        <v>30.394934570006026</v>
      </c>
    </row>
    <row r="77" spans="1:27" x14ac:dyDescent="0.25">
      <c r="A77" t="s">
        <v>48</v>
      </c>
      <c r="B77" s="34" t="s">
        <v>49</v>
      </c>
      <c r="C77" t="s">
        <v>196</v>
      </c>
      <c r="D77" s="34" t="s">
        <v>197</v>
      </c>
      <c r="E77" t="s">
        <v>52</v>
      </c>
      <c r="F77" t="s">
        <v>52</v>
      </c>
      <c r="H77" t="s">
        <v>471</v>
      </c>
      <c r="I77" s="34" t="s">
        <v>472</v>
      </c>
      <c r="J77" t="s">
        <v>196</v>
      </c>
      <c r="K77" s="34" t="s">
        <v>197</v>
      </c>
      <c r="L77" t="s">
        <v>52</v>
      </c>
      <c r="M77" t="s">
        <v>52</v>
      </c>
      <c r="O77" t="s">
        <v>474</v>
      </c>
      <c r="P77" s="34" t="s">
        <v>475</v>
      </c>
      <c r="Q77" t="s">
        <v>196</v>
      </c>
      <c r="R77" s="34" t="s">
        <v>197</v>
      </c>
      <c r="S77" t="s">
        <v>52</v>
      </c>
      <c r="T77" t="s">
        <v>52</v>
      </c>
      <c r="V77" t="s">
        <v>479</v>
      </c>
      <c r="W77" s="34" t="s">
        <v>480</v>
      </c>
      <c r="X77" t="s">
        <v>196</v>
      </c>
      <c r="Y77" s="34" t="s">
        <v>197</v>
      </c>
      <c r="Z77" t="s">
        <v>52</v>
      </c>
      <c r="AA77" t="s">
        <v>52</v>
      </c>
    </row>
    <row r="78" spans="1:27" x14ac:dyDescent="0.25">
      <c r="A78" t="s">
        <v>48</v>
      </c>
      <c r="B78" s="34" t="s">
        <v>49</v>
      </c>
      <c r="C78" t="s">
        <v>198</v>
      </c>
      <c r="D78" s="34" t="s">
        <v>199</v>
      </c>
      <c r="E78">
        <v>318943132948.85168</v>
      </c>
      <c r="F78">
        <v>314400098741.99902</v>
      </c>
      <c r="H78" t="s">
        <v>471</v>
      </c>
      <c r="I78" s="34" t="s">
        <v>472</v>
      </c>
      <c r="J78" t="s">
        <v>198</v>
      </c>
      <c r="K78" s="34" t="s">
        <v>199</v>
      </c>
      <c r="L78">
        <v>3.4653553200888103</v>
      </c>
      <c r="M78">
        <v>2.5163469807951597</v>
      </c>
      <c r="O78" t="s">
        <v>474</v>
      </c>
      <c r="P78" s="34" t="s">
        <v>475</v>
      </c>
      <c r="Q78" t="s">
        <v>198</v>
      </c>
      <c r="R78" s="34" t="s">
        <v>199</v>
      </c>
      <c r="S78">
        <v>65.150835192035856</v>
      </c>
      <c r="T78">
        <v>68.667851771077068</v>
      </c>
      <c r="V78" t="s">
        <v>479</v>
      </c>
      <c r="W78" s="34" t="s">
        <v>480</v>
      </c>
      <c r="X78" t="s">
        <v>198</v>
      </c>
      <c r="Y78" s="34" t="s">
        <v>199</v>
      </c>
      <c r="Z78">
        <v>18.74760260863367</v>
      </c>
      <c r="AA78">
        <v>15.038229202870006</v>
      </c>
    </row>
    <row r="79" spans="1:27" x14ac:dyDescent="0.25">
      <c r="A79" t="s">
        <v>48</v>
      </c>
      <c r="B79" s="34" t="s">
        <v>49</v>
      </c>
      <c r="C79" t="s">
        <v>200</v>
      </c>
      <c r="D79" s="34" t="s">
        <v>201</v>
      </c>
      <c r="E79" t="s">
        <v>52</v>
      </c>
      <c r="F79" t="s">
        <v>52</v>
      </c>
      <c r="H79" t="s">
        <v>471</v>
      </c>
      <c r="I79" s="34" t="s">
        <v>472</v>
      </c>
      <c r="J79" t="s">
        <v>200</v>
      </c>
      <c r="K79" s="34" t="s">
        <v>201</v>
      </c>
      <c r="L79" t="s">
        <v>52</v>
      </c>
      <c r="M79" t="s">
        <v>52</v>
      </c>
      <c r="O79" t="s">
        <v>474</v>
      </c>
      <c r="P79" s="34" t="s">
        <v>475</v>
      </c>
      <c r="Q79" t="s">
        <v>200</v>
      </c>
      <c r="R79" s="34" t="s">
        <v>201</v>
      </c>
      <c r="S79" t="s">
        <v>52</v>
      </c>
      <c r="T79">
        <v>60.337224939857805</v>
      </c>
      <c r="V79" t="s">
        <v>479</v>
      </c>
      <c r="W79" s="34" t="s">
        <v>480</v>
      </c>
      <c r="X79" t="s">
        <v>200</v>
      </c>
      <c r="Y79" s="34" t="s">
        <v>201</v>
      </c>
      <c r="Z79" t="s">
        <v>52</v>
      </c>
      <c r="AA79">
        <v>17.077169539383096</v>
      </c>
    </row>
    <row r="80" spans="1:27" x14ac:dyDescent="0.25">
      <c r="A80" t="s">
        <v>48</v>
      </c>
      <c r="B80" s="34" t="s">
        <v>49</v>
      </c>
      <c r="C80" t="s">
        <v>202</v>
      </c>
      <c r="D80" s="34" t="s">
        <v>203</v>
      </c>
      <c r="E80">
        <v>1194288798.3820019</v>
      </c>
      <c r="F80">
        <v>1798099078.351284</v>
      </c>
      <c r="H80" t="s">
        <v>471</v>
      </c>
      <c r="I80" s="34" t="s">
        <v>472</v>
      </c>
      <c r="J80" t="s">
        <v>202</v>
      </c>
      <c r="K80" s="34" t="s">
        <v>203</v>
      </c>
      <c r="L80" t="s">
        <v>52</v>
      </c>
      <c r="M80" t="s">
        <v>52</v>
      </c>
      <c r="O80" t="s">
        <v>474</v>
      </c>
      <c r="P80" s="34" t="s">
        <v>475</v>
      </c>
      <c r="Q80" t="s">
        <v>202</v>
      </c>
      <c r="R80" s="34" t="s">
        <v>203</v>
      </c>
      <c r="S80">
        <v>64.705661155123664</v>
      </c>
      <c r="T80">
        <v>67.022225146824155</v>
      </c>
      <c r="V80" t="s">
        <v>479</v>
      </c>
      <c r="W80" s="34" t="s">
        <v>480</v>
      </c>
      <c r="X80" t="s">
        <v>202</v>
      </c>
      <c r="Y80" s="34" t="s">
        <v>203</v>
      </c>
      <c r="Z80">
        <v>17.909518831655248</v>
      </c>
      <c r="AA80">
        <v>12.715876749962984</v>
      </c>
    </row>
    <row r="81" spans="1:27" x14ac:dyDescent="0.25">
      <c r="A81" t="s">
        <v>48</v>
      </c>
      <c r="B81" s="34" t="s">
        <v>49</v>
      </c>
      <c r="C81" t="s">
        <v>204</v>
      </c>
      <c r="D81" s="34" t="s">
        <v>205</v>
      </c>
      <c r="E81" t="s">
        <v>52</v>
      </c>
      <c r="F81" t="s">
        <v>52</v>
      </c>
      <c r="H81" t="s">
        <v>471</v>
      </c>
      <c r="I81" s="34" t="s">
        <v>472</v>
      </c>
      <c r="J81" t="s">
        <v>204</v>
      </c>
      <c r="K81" s="34" t="s">
        <v>205</v>
      </c>
      <c r="L81" t="s">
        <v>52</v>
      </c>
      <c r="M81" t="s">
        <v>52</v>
      </c>
      <c r="O81" t="s">
        <v>474</v>
      </c>
      <c r="P81" s="34" t="s">
        <v>475</v>
      </c>
      <c r="Q81" t="s">
        <v>204</v>
      </c>
      <c r="R81" s="34" t="s">
        <v>205</v>
      </c>
      <c r="S81" t="s">
        <v>52</v>
      </c>
      <c r="T81" t="s">
        <v>52</v>
      </c>
      <c r="V81" t="s">
        <v>479</v>
      </c>
      <c r="W81" s="34" t="s">
        <v>480</v>
      </c>
      <c r="X81" t="s">
        <v>204</v>
      </c>
      <c r="Y81" s="34" t="s">
        <v>205</v>
      </c>
      <c r="Z81" t="s">
        <v>52</v>
      </c>
      <c r="AA81" t="s">
        <v>52</v>
      </c>
    </row>
    <row r="82" spans="1:27" x14ac:dyDescent="0.25">
      <c r="A82" t="s">
        <v>48</v>
      </c>
      <c r="B82" s="34" t="s">
        <v>49</v>
      </c>
      <c r="C82" t="s">
        <v>206</v>
      </c>
      <c r="D82" s="34" t="s">
        <v>207</v>
      </c>
      <c r="E82">
        <v>75322007222.459579</v>
      </c>
      <c r="F82">
        <v>133804912953.52869</v>
      </c>
      <c r="H82" t="s">
        <v>471</v>
      </c>
      <c r="I82" s="34" t="s">
        <v>472</v>
      </c>
      <c r="J82" t="s">
        <v>206</v>
      </c>
      <c r="K82" s="34" t="s">
        <v>207</v>
      </c>
      <c r="L82">
        <v>0.91840163471874903</v>
      </c>
      <c r="M82">
        <v>0.363718887952446</v>
      </c>
      <c r="O82" t="s">
        <v>474</v>
      </c>
      <c r="P82" s="34" t="s">
        <v>475</v>
      </c>
      <c r="Q82" t="s">
        <v>206</v>
      </c>
      <c r="R82" s="34" t="s">
        <v>207</v>
      </c>
      <c r="S82">
        <v>57.387735787863711</v>
      </c>
      <c r="T82">
        <v>62.488165012932363</v>
      </c>
      <c r="V82" t="s">
        <v>479</v>
      </c>
      <c r="W82" s="34" t="s">
        <v>480</v>
      </c>
      <c r="X82" t="s">
        <v>206</v>
      </c>
      <c r="Y82" s="34" t="s">
        <v>207</v>
      </c>
      <c r="Z82">
        <v>19.791116277918338</v>
      </c>
      <c r="AA82">
        <v>21.902484621039996</v>
      </c>
    </row>
    <row r="83" spans="1:27" x14ac:dyDescent="0.25">
      <c r="A83" t="s">
        <v>48</v>
      </c>
      <c r="B83" s="34" t="s">
        <v>49</v>
      </c>
      <c r="C83" t="s">
        <v>208</v>
      </c>
      <c r="D83" s="34" t="s">
        <v>209</v>
      </c>
      <c r="E83">
        <v>14050333017.245516</v>
      </c>
      <c r="F83">
        <v>29176885979.995335</v>
      </c>
      <c r="H83" t="s">
        <v>471</v>
      </c>
      <c r="I83" s="34" t="s">
        <v>472</v>
      </c>
      <c r="J83" t="s">
        <v>208</v>
      </c>
      <c r="K83" s="34" t="s">
        <v>209</v>
      </c>
      <c r="L83">
        <v>1.53463751403247</v>
      </c>
      <c r="M83">
        <v>2.4680839313060696</v>
      </c>
      <c r="O83" t="s">
        <v>474</v>
      </c>
      <c r="P83" s="34" t="s">
        <v>475</v>
      </c>
      <c r="Q83" t="s">
        <v>208</v>
      </c>
      <c r="R83" s="34" t="s">
        <v>209</v>
      </c>
      <c r="S83">
        <v>41.407915491660916</v>
      </c>
      <c r="T83">
        <v>37.941511057572669</v>
      </c>
      <c r="V83" t="s">
        <v>479</v>
      </c>
      <c r="W83" s="34" t="s">
        <v>480</v>
      </c>
      <c r="X83" t="s">
        <v>208</v>
      </c>
      <c r="Y83" s="34" t="s">
        <v>209</v>
      </c>
      <c r="Z83">
        <v>31.382262580330501</v>
      </c>
      <c r="AA83">
        <v>31.653984495974296</v>
      </c>
    </row>
    <row r="84" spans="1:27" x14ac:dyDescent="0.25">
      <c r="A84" t="s">
        <v>48</v>
      </c>
      <c r="B84" s="34" t="s">
        <v>49</v>
      </c>
      <c r="C84" t="s">
        <v>210</v>
      </c>
      <c r="D84" s="34" t="s">
        <v>211</v>
      </c>
      <c r="E84">
        <v>2069557175.8252182</v>
      </c>
      <c r="F84">
        <v>3519615667.2134504</v>
      </c>
      <c r="H84" t="s">
        <v>471</v>
      </c>
      <c r="I84" s="34" t="s">
        <v>472</v>
      </c>
      <c r="J84" t="s">
        <v>210</v>
      </c>
      <c r="K84" s="34" t="s">
        <v>211</v>
      </c>
      <c r="L84">
        <v>2.6280303617070699</v>
      </c>
      <c r="M84">
        <v>1.4246748828860401</v>
      </c>
      <c r="O84" t="s">
        <v>474</v>
      </c>
      <c r="P84" s="34" t="s">
        <v>475</v>
      </c>
      <c r="Q84" t="s">
        <v>210</v>
      </c>
      <c r="R84" s="34" t="s">
        <v>211</v>
      </c>
      <c r="S84">
        <v>41.800383221718427</v>
      </c>
      <c r="T84">
        <v>32.523303252390306</v>
      </c>
      <c r="V84" t="s">
        <v>479</v>
      </c>
      <c r="W84" s="34" t="s">
        <v>480</v>
      </c>
      <c r="X84" t="s">
        <v>210</v>
      </c>
      <c r="Y84" s="34" t="s">
        <v>211</v>
      </c>
      <c r="Z84">
        <v>14.109388932101458</v>
      </c>
      <c r="AA84">
        <v>12.600170434983943</v>
      </c>
    </row>
    <row r="85" spans="1:27" x14ac:dyDescent="0.25">
      <c r="A85" t="s">
        <v>48</v>
      </c>
      <c r="B85" s="34" t="s">
        <v>49</v>
      </c>
      <c r="C85" t="s">
        <v>212</v>
      </c>
      <c r="D85" s="34" t="s">
        <v>213</v>
      </c>
      <c r="E85">
        <v>5806709573.5380678</v>
      </c>
      <c r="F85">
        <v>9306806134.435564</v>
      </c>
      <c r="H85" t="s">
        <v>471</v>
      </c>
      <c r="I85" s="34" t="s">
        <v>472</v>
      </c>
      <c r="J85" t="s">
        <v>212</v>
      </c>
      <c r="K85" s="34" t="s">
        <v>213</v>
      </c>
      <c r="L85">
        <v>1.7659772484290002</v>
      </c>
      <c r="M85">
        <v>1.6412869698509798</v>
      </c>
      <c r="O85" t="s">
        <v>474</v>
      </c>
      <c r="P85" s="34" t="s">
        <v>475</v>
      </c>
      <c r="Q85" t="s">
        <v>212</v>
      </c>
      <c r="R85" s="34" t="s">
        <v>213</v>
      </c>
      <c r="S85">
        <v>33.15186178300317</v>
      </c>
      <c r="T85">
        <v>44.323143892185399</v>
      </c>
      <c r="V85" t="s">
        <v>479</v>
      </c>
      <c r="W85" s="34" t="s">
        <v>480</v>
      </c>
      <c r="X85" t="s">
        <v>212</v>
      </c>
      <c r="Y85" s="34" t="s">
        <v>213</v>
      </c>
      <c r="Z85">
        <v>20.001229978729565</v>
      </c>
      <c r="AA85">
        <v>26.207147949307391</v>
      </c>
    </row>
    <row r="86" spans="1:27" x14ac:dyDescent="0.25">
      <c r="A86" t="s">
        <v>48</v>
      </c>
      <c r="B86" s="34" t="s">
        <v>49</v>
      </c>
      <c r="C86" t="s">
        <v>214</v>
      </c>
      <c r="D86" s="34" t="s">
        <v>215</v>
      </c>
      <c r="E86">
        <v>22721515956.948967</v>
      </c>
      <c r="F86">
        <v>32738003150.268398</v>
      </c>
      <c r="H86" t="s">
        <v>471</v>
      </c>
      <c r="I86" s="34" t="s">
        <v>472</v>
      </c>
      <c r="J86" t="s">
        <v>214</v>
      </c>
      <c r="K86" s="34" t="s">
        <v>215</v>
      </c>
      <c r="L86" t="s">
        <v>52</v>
      </c>
      <c r="M86">
        <v>8.8102973124289997E-4</v>
      </c>
      <c r="O86" t="s">
        <v>474</v>
      </c>
      <c r="P86" s="34" t="s">
        <v>475</v>
      </c>
      <c r="Q86" t="s">
        <v>214</v>
      </c>
      <c r="R86" s="34" t="s">
        <v>215</v>
      </c>
      <c r="S86">
        <v>57.184333143121435</v>
      </c>
      <c r="T86">
        <v>53.487438190880901</v>
      </c>
      <c r="V86" t="s">
        <v>479</v>
      </c>
      <c r="W86" s="34" t="s">
        <v>480</v>
      </c>
      <c r="X86" t="s">
        <v>214</v>
      </c>
      <c r="Y86" s="34" t="s">
        <v>215</v>
      </c>
      <c r="Z86">
        <v>23.053409466711464</v>
      </c>
      <c r="AA86">
        <v>23.508389315175876</v>
      </c>
    </row>
    <row r="87" spans="1:27" x14ac:dyDescent="0.25">
      <c r="A87" t="s">
        <v>48</v>
      </c>
      <c r="B87" s="34" t="s">
        <v>49</v>
      </c>
      <c r="C87" t="s">
        <v>216</v>
      </c>
      <c r="D87" s="34" t="s">
        <v>217</v>
      </c>
      <c r="E87">
        <v>27013182175.280704</v>
      </c>
      <c r="F87">
        <v>52444135530.233864</v>
      </c>
      <c r="H87" t="s">
        <v>471</v>
      </c>
      <c r="I87" s="34" t="s">
        <v>472</v>
      </c>
      <c r="J87" t="s">
        <v>216</v>
      </c>
      <c r="K87" s="34" t="s">
        <v>217</v>
      </c>
      <c r="L87">
        <v>0.72992906045894101</v>
      </c>
      <c r="M87">
        <v>1.7335770987945001</v>
      </c>
      <c r="O87" t="s">
        <v>474</v>
      </c>
      <c r="P87" s="34" t="s">
        <v>475</v>
      </c>
      <c r="Q87" t="s">
        <v>216</v>
      </c>
      <c r="R87" s="34" t="s">
        <v>217</v>
      </c>
      <c r="S87">
        <v>50.739680200123395</v>
      </c>
      <c r="T87">
        <v>56.84950211905344</v>
      </c>
      <c r="V87" t="s">
        <v>479</v>
      </c>
      <c r="W87" s="34" t="s">
        <v>480</v>
      </c>
      <c r="X87" t="s">
        <v>216</v>
      </c>
      <c r="Y87" s="34" t="s">
        <v>217</v>
      </c>
      <c r="Z87">
        <v>29.380933896649168</v>
      </c>
      <c r="AA87">
        <v>26.538922309961482</v>
      </c>
    </row>
    <row r="88" spans="1:27" x14ac:dyDescent="0.25">
      <c r="A88" t="s">
        <v>48</v>
      </c>
      <c r="B88" s="34" t="s">
        <v>49</v>
      </c>
      <c r="C88" t="s">
        <v>218</v>
      </c>
      <c r="D88" s="34" t="s">
        <v>219</v>
      </c>
      <c r="E88">
        <v>242053257536.8631</v>
      </c>
      <c r="F88">
        <v>442387687745.00964</v>
      </c>
      <c r="H88" t="s">
        <v>471</v>
      </c>
      <c r="I88" s="34" t="s">
        <v>472</v>
      </c>
      <c r="J88" t="s">
        <v>218</v>
      </c>
      <c r="K88" s="34" t="s">
        <v>219</v>
      </c>
      <c r="L88" t="s">
        <v>52</v>
      </c>
      <c r="M88" t="s">
        <v>52</v>
      </c>
      <c r="O88" t="s">
        <v>474</v>
      </c>
      <c r="P88" s="34" t="s">
        <v>475</v>
      </c>
      <c r="Q88" t="s">
        <v>218</v>
      </c>
      <c r="R88" s="34" t="s">
        <v>219</v>
      </c>
      <c r="S88">
        <v>83.758068218266757</v>
      </c>
      <c r="T88">
        <v>88.643046660429633</v>
      </c>
      <c r="V88" t="s">
        <v>479</v>
      </c>
      <c r="W88" s="34" t="s">
        <v>480</v>
      </c>
      <c r="X88" t="s">
        <v>218</v>
      </c>
      <c r="Y88" s="34" t="s">
        <v>219</v>
      </c>
      <c r="Z88">
        <v>12.082383489806736</v>
      </c>
      <c r="AA88">
        <v>7.2193786230194661</v>
      </c>
    </row>
    <row r="89" spans="1:27" x14ac:dyDescent="0.25">
      <c r="A89" t="s">
        <v>48</v>
      </c>
      <c r="B89" s="34" t="s">
        <v>49</v>
      </c>
      <c r="C89" t="s">
        <v>220</v>
      </c>
      <c r="D89" s="34" t="s">
        <v>221</v>
      </c>
      <c r="E89">
        <v>198792190592.71585</v>
      </c>
      <c r="F89">
        <v>289324586224.58173</v>
      </c>
      <c r="H89" t="s">
        <v>471</v>
      </c>
      <c r="I89" s="34" t="s">
        <v>472</v>
      </c>
      <c r="J89" t="s">
        <v>220</v>
      </c>
      <c r="K89" s="34" t="s">
        <v>221</v>
      </c>
      <c r="L89">
        <v>1.51310022700998</v>
      </c>
      <c r="M89">
        <v>1.0501676243181599</v>
      </c>
      <c r="O89" t="s">
        <v>474</v>
      </c>
      <c r="P89" s="34" t="s">
        <v>475</v>
      </c>
      <c r="Q89" t="s">
        <v>220</v>
      </c>
      <c r="R89" s="34" t="s">
        <v>221</v>
      </c>
      <c r="S89">
        <v>53.259511445917504</v>
      </c>
      <c r="T89">
        <v>55.860010200484631</v>
      </c>
      <c r="V89" t="s">
        <v>479</v>
      </c>
      <c r="W89" s="34" t="s">
        <v>480</v>
      </c>
      <c r="X89" t="s">
        <v>220</v>
      </c>
      <c r="Y89" s="34" t="s">
        <v>221</v>
      </c>
      <c r="Z89">
        <v>27.04855099634856</v>
      </c>
      <c r="AA89">
        <v>25.219602262662221</v>
      </c>
    </row>
    <row r="90" spans="1:27" x14ac:dyDescent="0.25">
      <c r="A90" t="s">
        <v>48</v>
      </c>
      <c r="B90" s="34" t="s">
        <v>49</v>
      </c>
      <c r="C90" t="s">
        <v>222</v>
      </c>
      <c r="D90" s="34" t="s">
        <v>223</v>
      </c>
      <c r="E90">
        <v>11408149081.023258</v>
      </c>
      <c r="F90">
        <v>18981156544.482571</v>
      </c>
      <c r="H90" t="s">
        <v>471</v>
      </c>
      <c r="I90" s="34" t="s">
        <v>472</v>
      </c>
      <c r="J90" t="s">
        <v>222</v>
      </c>
      <c r="K90" s="34" t="s">
        <v>223</v>
      </c>
      <c r="L90">
        <v>0</v>
      </c>
      <c r="M90">
        <v>0</v>
      </c>
      <c r="O90" t="s">
        <v>474</v>
      </c>
      <c r="P90" s="34" t="s">
        <v>475</v>
      </c>
      <c r="Q90" t="s">
        <v>222</v>
      </c>
      <c r="R90" s="34" t="s">
        <v>223</v>
      </c>
      <c r="S90">
        <v>56.629530228347967</v>
      </c>
      <c r="T90">
        <v>65.266679683007027</v>
      </c>
      <c r="V90" t="s">
        <v>479</v>
      </c>
      <c r="W90" s="34" t="s">
        <v>480</v>
      </c>
      <c r="X90" t="s">
        <v>222</v>
      </c>
      <c r="Y90" s="34" t="s">
        <v>223</v>
      </c>
      <c r="Z90">
        <v>22.870546040657317</v>
      </c>
      <c r="AA90">
        <v>19.540297548669933</v>
      </c>
    </row>
    <row r="91" spans="1:27" x14ac:dyDescent="0.25">
      <c r="A91" t="s">
        <v>48</v>
      </c>
      <c r="B91" s="34" t="s">
        <v>49</v>
      </c>
      <c r="C91" t="s">
        <v>28</v>
      </c>
      <c r="D91" s="34" t="s">
        <v>224</v>
      </c>
      <c r="E91">
        <v>2719467508259.8696</v>
      </c>
      <c r="F91">
        <v>8280935377565.5234</v>
      </c>
      <c r="H91" t="s">
        <v>471</v>
      </c>
      <c r="I91" s="34" t="s">
        <v>472</v>
      </c>
      <c r="J91" t="s">
        <v>28</v>
      </c>
      <c r="K91" s="34" t="s">
        <v>224</v>
      </c>
      <c r="L91">
        <v>2.9489299062257199</v>
      </c>
      <c r="M91">
        <v>2.5096245584148202</v>
      </c>
      <c r="O91" t="s">
        <v>474</v>
      </c>
      <c r="P91" s="34" t="s">
        <v>475</v>
      </c>
      <c r="Q91" t="s">
        <v>28</v>
      </c>
      <c r="R91" s="34" t="s">
        <v>224</v>
      </c>
      <c r="S91">
        <v>42.732926642954581</v>
      </c>
      <c r="T91">
        <v>47.89239125883352</v>
      </c>
      <c r="V91" t="s">
        <v>479</v>
      </c>
      <c r="W91" s="34" t="s">
        <v>480</v>
      </c>
      <c r="X91" t="s">
        <v>28</v>
      </c>
      <c r="Y91" s="34" t="s">
        <v>224</v>
      </c>
      <c r="Z91">
        <v>27.325828377208655</v>
      </c>
      <c r="AA91">
        <v>26.478809656721619</v>
      </c>
    </row>
    <row r="92" spans="1:27" x14ac:dyDescent="0.25">
      <c r="A92" t="s">
        <v>48</v>
      </c>
      <c r="B92" s="34" t="s">
        <v>49</v>
      </c>
      <c r="C92" t="s">
        <v>225</v>
      </c>
      <c r="D92" s="34" t="s">
        <v>226</v>
      </c>
      <c r="E92">
        <v>1203357174106.1865</v>
      </c>
      <c r="F92">
        <v>2894125530220.3696</v>
      </c>
      <c r="H92" t="s">
        <v>471</v>
      </c>
      <c r="I92" s="34" t="s">
        <v>472</v>
      </c>
      <c r="J92" t="s">
        <v>225</v>
      </c>
      <c r="K92" s="34" t="s">
        <v>226</v>
      </c>
      <c r="L92">
        <v>0.68448376350043494</v>
      </c>
      <c r="M92">
        <v>0.86525685389390594</v>
      </c>
      <c r="O92" t="s">
        <v>474</v>
      </c>
      <c r="P92" s="34" t="s">
        <v>475</v>
      </c>
      <c r="Q92" t="s">
        <v>225</v>
      </c>
      <c r="R92" s="34" t="s">
        <v>226</v>
      </c>
      <c r="S92">
        <v>33.368636507403131</v>
      </c>
      <c r="T92">
        <v>43.614055329642675</v>
      </c>
      <c r="V92" t="s">
        <v>479</v>
      </c>
      <c r="W92" s="34" t="s">
        <v>480</v>
      </c>
      <c r="X92" t="s">
        <v>225</v>
      </c>
      <c r="Y92" s="34" t="s">
        <v>226</v>
      </c>
      <c r="Z92">
        <v>41.969074643356429</v>
      </c>
      <c r="AA92">
        <v>39.37915480402372</v>
      </c>
    </row>
    <row r="93" spans="1:27" x14ac:dyDescent="0.25">
      <c r="A93" t="s">
        <v>48</v>
      </c>
      <c r="B93" s="34" t="s">
        <v>49</v>
      </c>
      <c r="C93" t="s">
        <v>227</v>
      </c>
      <c r="D93" s="34" t="s">
        <v>228</v>
      </c>
      <c r="E93">
        <v>661165243825.96838</v>
      </c>
      <c r="F93">
        <v>1172665437001.4907</v>
      </c>
      <c r="H93" t="s">
        <v>471</v>
      </c>
      <c r="I93" s="34" t="s">
        <v>472</v>
      </c>
      <c r="J93" t="s">
        <v>227</v>
      </c>
      <c r="K93" s="34" t="s">
        <v>228</v>
      </c>
      <c r="L93">
        <v>2.29504222152572</v>
      </c>
      <c r="M93">
        <v>3.1051841694763103</v>
      </c>
      <c r="O93" t="s">
        <v>474</v>
      </c>
      <c r="P93" s="34" t="s">
        <v>475</v>
      </c>
      <c r="Q93" t="s">
        <v>227</v>
      </c>
      <c r="R93" s="34" t="s">
        <v>228</v>
      </c>
      <c r="S93">
        <v>51.416644262233589</v>
      </c>
      <c r="T93">
        <v>54.352923490590143</v>
      </c>
      <c r="V93" t="s">
        <v>479</v>
      </c>
      <c r="W93" s="34" t="s">
        <v>480</v>
      </c>
      <c r="X93" t="s">
        <v>227</v>
      </c>
      <c r="Y93" s="34" t="s">
        <v>228</v>
      </c>
      <c r="Z93">
        <v>40.305910160131972</v>
      </c>
      <c r="AA93">
        <v>34.910109015400067</v>
      </c>
    </row>
    <row r="94" spans="1:27" x14ac:dyDescent="0.25">
      <c r="A94" t="s">
        <v>48</v>
      </c>
      <c r="B94" s="34" t="s">
        <v>49</v>
      </c>
      <c r="C94" t="s">
        <v>229</v>
      </c>
      <c r="D94" s="34" t="s">
        <v>230</v>
      </c>
      <c r="E94">
        <v>197718931444.53729</v>
      </c>
      <c r="F94">
        <v>412027987017.23535</v>
      </c>
      <c r="H94" t="s">
        <v>471</v>
      </c>
      <c r="I94" s="34" t="s">
        <v>472</v>
      </c>
      <c r="J94" t="s">
        <v>229</v>
      </c>
      <c r="K94" s="34" t="s">
        <v>230</v>
      </c>
      <c r="L94" t="s">
        <v>52</v>
      </c>
      <c r="M94">
        <v>3.8620320191056496</v>
      </c>
      <c r="O94" t="s">
        <v>474</v>
      </c>
      <c r="P94" s="34" t="s">
        <v>475</v>
      </c>
      <c r="Q94" t="s">
        <v>229</v>
      </c>
      <c r="R94" s="34" t="s">
        <v>230</v>
      </c>
      <c r="S94">
        <v>10.569275338342475</v>
      </c>
      <c r="T94">
        <v>47.89909851168224</v>
      </c>
      <c r="V94" t="s">
        <v>479</v>
      </c>
      <c r="W94" s="34" t="s">
        <v>480</v>
      </c>
      <c r="X94" t="s">
        <v>229</v>
      </c>
      <c r="Y94" s="34" t="s">
        <v>230</v>
      </c>
      <c r="Z94">
        <v>84.795979154684829</v>
      </c>
      <c r="AA94">
        <v>49.245065427367209</v>
      </c>
    </row>
    <row r="95" spans="1:27" x14ac:dyDescent="0.25">
      <c r="A95" t="s">
        <v>48</v>
      </c>
      <c r="B95" s="34" t="s">
        <v>49</v>
      </c>
      <c r="C95" t="s">
        <v>231</v>
      </c>
      <c r="D95" s="34" t="s">
        <v>232</v>
      </c>
      <c r="E95">
        <v>182535510644.62796</v>
      </c>
      <c r="F95">
        <v>375223945415.69763</v>
      </c>
      <c r="H95" t="s">
        <v>471</v>
      </c>
      <c r="I95" s="34" t="s">
        <v>472</v>
      </c>
      <c r="J95" t="s">
        <v>231</v>
      </c>
      <c r="K95" s="34" t="s">
        <v>232</v>
      </c>
      <c r="L95">
        <v>0.69569774211354696</v>
      </c>
      <c r="M95">
        <v>0.30747397588866998</v>
      </c>
      <c r="O95" t="s">
        <v>474</v>
      </c>
      <c r="P95" s="34" t="s">
        <v>475</v>
      </c>
      <c r="Q95" t="s">
        <v>231</v>
      </c>
      <c r="R95" s="34" t="s">
        <v>232</v>
      </c>
      <c r="S95">
        <v>54.909759929749654</v>
      </c>
      <c r="T95">
        <v>56.380654627240858</v>
      </c>
      <c r="V95" t="s">
        <v>479</v>
      </c>
      <c r="W95" s="34" t="s">
        <v>480</v>
      </c>
      <c r="X95" t="s">
        <v>231</v>
      </c>
      <c r="Y95" s="34" t="s">
        <v>232</v>
      </c>
      <c r="Z95">
        <v>31.488374913837053</v>
      </c>
      <c r="AA95">
        <v>35.754419525294843</v>
      </c>
    </row>
    <row r="96" spans="1:27" x14ac:dyDescent="0.25">
      <c r="A96" t="s">
        <v>48</v>
      </c>
      <c r="B96" s="34" t="s">
        <v>49</v>
      </c>
      <c r="C96" t="s">
        <v>233</v>
      </c>
      <c r="D96" s="34" t="s">
        <v>234</v>
      </c>
      <c r="E96" t="s">
        <v>52</v>
      </c>
      <c r="F96" t="s">
        <v>52</v>
      </c>
      <c r="H96" t="s">
        <v>471</v>
      </c>
      <c r="I96" s="34" t="s">
        <v>472</v>
      </c>
      <c r="J96" t="s">
        <v>233</v>
      </c>
      <c r="K96" s="34" t="s">
        <v>234</v>
      </c>
      <c r="L96" t="s">
        <v>52</v>
      </c>
      <c r="M96" t="s">
        <v>52</v>
      </c>
      <c r="O96" t="s">
        <v>474</v>
      </c>
      <c r="P96" s="34" t="s">
        <v>475</v>
      </c>
      <c r="Q96" t="s">
        <v>233</v>
      </c>
      <c r="R96" s="34" t="s">
        <v>234</v>
      </c>
      <c r="S96" t="s">
        <v>52</v>
      </c>
      <c r="T96">
        <v>93.662429572562729</v>
      </c>
      <c r="V96" t="s">
        <v>479</v>
      </c>
      <c r="W96" s="34" t="s">
        <v>480</v>
      </c>
      <c r="X96" t="s">
        <v>233</v>
      </c>
      <c r="Y96" s="34" t="s">
        <v>234</v>
      </c>
      <c r="Z96" t="s">
        <v>52</v>
      </c>
      <c r="AA96">
        <v>7.4319558705435131</v>
      </c>
    </row>
    <row r="97" spans="1:27" x14ac:dyDescent="0.25">
      <c r="A97" t="s">
        <v>48</v>
      </c>
      <c r="B97" s="34" t="s">
        <v>49</v>
      </c>
      <c r="C97" t="s">
        <v>235</v>
      </c>
      <c r="D97" s="34" t="s">
        <v>236</v>
      </c>
      <c r="E97">
        <v>198817887968.474</v>
      </c>
      <c r="F97">
        <v>340018130214.19543</v>
      </c>
      <c r="H97" t="s">
        <v>471</v>
      </c>
      <c r="I97" s="34" t="s">
        <v>472</v>
      </c>
      <c r="J97" t="s">
        <v>235</v>
      </c>
      <c r="K97" s="34" t="s">
        <v>236</v>
      </c>
      <c r="L97">
        <v>6.2971649834627303</v>
      </c>
      <c r="M97">
        <v>5.5285063789662399</v>
      </c>
      <c r="O97" t="s">
        <v>474</v>
      </c>
      <c r="P97" s="34" t="s">
        <v>475</v>
      </c>
      <c r="Q97" t="s">
        <v>235</v>
      </c>
      <c r="R97" s="34" t="s">
        <v>236</v>
      </c>
      <c r="S97">
        <v>64.954633216825798</v>
      </c>
      <c r="T97">
        <v>69.674009236787697</v>
      </c>
      <c r="V97" t="s">
        <v>479</v>
      </c>
      <c r="W97" s="34" t="s">
        <v>480</v>
      </c>
      <c r="X97" t="s">
        <v>235</v>
      </c>
      <c r="Y97" s="34" t="s">
        <v>236</v>
      </c>
      <c r="Z97">
        <v>23.241662199920103</v>
      </c>
      <c r="AA97">
        <v>19.402560357933197</v>
      </c>
    </row>
    <row r="98" spans="1:27" x14ac:dyDescent="0.25">
      <c r="A98" t="s">
        <v>48</v>
      </c>
      <c r="B98" s="34" t="s">
        <v>49</v>
      </c>
      <c r="C98" t="s">
        <v>237</v>
      </c>
      <c r="D98" s="34" t="s">
        <v>238</v>
      </c>
      <c r="E98">
        <v>2459410238079.7642</v>
      </c>
      <c r="F98">
        <v>2525222226584.5962</v>
      </c>
      <c r="H98" t="s">
        <v>471</v>
      </c>
      <c r="I98" s="34" t="s">
        <v>472</v>
      </c>
      <c r="J98" t="s">
        <v>237</v>
      </c>
      <c r="K98" s="34" t="s">
        <v>238</v>
      </c>
      <c r="L98">
        <v>1.74105950432123</v>
      </c>
      <c r="M98">
        <v>1.36460876766366</v>
      </c>
      <c r="O98" t="s">
        <v>474</v>
      </c>
      <c r="P98" s="34" t="s">
        <v>475</v>
      </c>
      <c r="Q98" t="s">
        <v>237</v>
      </c>
      <c r="R98" s="34" t="s">
        <v>238</v>
      </c>
      <c r="S98">
        <v>62.731937783328704</v>
      </c>
      <c r="T98">
        <v>66.431059716474692</v>
      </c>
      <c r="V98" t="s">
        <v>479</v>
      </c>
      <c r="W98" s="34" t="s">
        <v>480</v>
      </c>
      <c r="X98" t="s">
        <v>237</v>
      </c>
      <c r="Y98" s="34" t="s">
        <v>238</v>
      </c>
      <c r="Z98">
        <v>24.309308425228608</v>
      </c>
      <c r="AA98">
        <v>21.300405022985238</v>
      </c>
    </row>
    <row r="99" spans="1:27" x14ac:dyDescent="0.25">
      <c r="A99" t="s">
        <v>48</v>
      </c>
      <c r="B99" s="34" t="s">
        <v>49</v>
      </c>
      <c r="C99" t="s">
        <v>239</v>
      </c>
      <c r="D99" s="34" t="s">
        <v>240</v>
      </c>
      <c r="E99">
        <v>24804122879.405167</v>
      </c>
      <c r="F99">
        <v>28035430606.17942</v>
      </c>
      <c r="H99" t="s">
        <v>471</v>
      </c>
      <c r="I99" s="34" t="s">
        <v>472</v>
      </c>
      <c r="J99" t="s">
        <v>239</v>
      </c>
      <c r="K99" s="34" t="s">
        <v>240</v>
      </c>
      <c r="L99">
        <v>0.48631976129697396</v>
      </c>
      <c r="M99">
        <v>0.9722643141343259</v>
      </c>
      <c r="O99" t="s">
        <v>474</v>
      </c>
      <c r="P99" s="34" t="s">
        <v>475</v>
      </c>
      <c r="Q99" t="s">
        <v>239</v>
      </c>
      <c r="R99" s="34" t="s">
        <v>240</v>
      </c>
      <c r="S99">
        <v>63.877816212808938</v>
      </c>
      <c r="T99">
        <v>59.777820704855579</v>
      </c>
      <c r="V99" t="s">
        <v>479</v>
      </c>
      <c r="W99" s="34" t="s">
        <v>480</v>
      </c>
      <c r="X99" t="s">
        <v>239</v>
      </c>
      <c r="Y99" s="34" t="s">
        <v>240</v>
      </c>
      <c r="Z99">
        <v>22.563544817858425</v>
      </c>
      <c r="AA99">
        <v>19.432349212481643</v>
      </c>
    </row>
    <row r="100" spans="1:27" x14ac:dyDescent="0.25">
      <c r="A100" t="s">
        <v>48</v>
      </c>
      <c r="B100" s="34" t="s">
        <v>49</v>
      </c>
      <c r="C100" t="s">
        <v>31</v>
      </c>
      <c r="D100" s="34" t="s">
        <v>241</v>
      </c>
      <c r="E100">
        <v>4531101261674.8672</v>
      </c>
      <c r="F100">
        <v>5210072229467.9063</v>
      </c>
      <c r="H100" t="s">
        <v>471</v>
      </c>
      <c r="I100" s="34" t="s">
        <v>472</v>
      </c>
      <c r="J100" t="s">
        <v>31</v>
      </c>
      <c r="K100" s="34" t="s">
        <v>241</v>
      </c>
      <c r="L100">
        <v>0.93113615565419794</v>
      </c>
      <c r="M100">
        <v>0.93330611006455599</v>
      </c>
      <c r="O100" t="s">
        <v>474</v>
      </c>
      <c r="P100" s="34" t="s">
        <v>475</v>
      </c>
      <c r="Q100" t="s">
        <v>31</v>
      </c>
      <c r="R100" s="34" t="s">
        <v>241</v>
      </c>
      <c r="S100">
        <v>65.861581223680759</v>
      </c>
      <c r="T100">
        <v>68.980911064973014</v>
      </c>
      <c r="V100" t="s">
        <v>479</v>
      </c>
      <c r="W100" s="34" t="s">
        <v>480</v>
      </c>
      <c r="X100" t="s">
        <v>31</v>
      </c>
      <c r="Y100" s="34" t="s">
        <v>241</v>
      </c>
      <c r="Z100">
        <v>32.758256028980114</v>
      </c>
      <c r="AA100">
        <v>29.162512955731241</v>
      </c>
    </row>
    <row r="101" spans="1:27" x14ac:dyDescent="0.25">
      <c r="A101" t="s">
        <v>48</v>
      </c>
      <c r="B101" s="34" t="s">
        <v>49</v>
      </c>
      <c r="C101" t="s">
        <v>242</v>
      </c>
      <c r="D101" s="34" t="s">
        <v>243</v>
      </c>
      <c r="E101">
        <v>44779454819.841171</v>
      </c>
      <c r="F101">
        <v>97893384071.248093</v>
      </c>
      <c r="H101" t="s">
        <v>471</v>
      </c>
      <c r="I101" s="34" t="s">
        <v>472</v>
      </c>
      <c r="J101" t="s">
        <v>242</v>
      </c>
      <c r="K101" s="34" t="s">
        <v>243</v>
      </c>
      <c r="L101">
        <v>6.2565564256482604</v>
      </c>
      <c r="M101">
        <v>4.8410286874756698</v>
      </c>
      <c r="O101" t="s">
        <v>474</v>
      </c>
      <c r="P101" s="34" t="s">
        <v>475</v>
      </c>
      <c r="Q101" t="s">
        <v>242</v>
      </c>
      <c r="R101" s="34" t="s">
        <v>243</v>
      </c>
      <c r="S101">
        <v>63.811564768438409</v>
      </c>
      <c r="T101">
        <v>60.607638206623115</v>
      </c>
      <c r="V101" t="s">
        <v>479</v>
      </c>
      <c r="W101" s="34" t="s">
        <v>480</v>
      </c>
      <c r="X101" t="s">
        <v>242</v>
      </c>
      <c r="Y101" s="34" t="s">
        <v>243</v>
      </c>
      <c r="Z101">
        <v>21.945819287808604</v>
      </c>
      <c r="AA101">
        <v>24.603546967726633</v>
      </c>
    </row>
    <row r="102" spans="1:27" x14ac:dyDescent="0.25">
      <c r="A102" t="s">
        <v>48</v>
      </c>
      <c r="B102" s="34" t="s">
        <v>49</v>
      </c>
      <c r="C102" t="s">
        <v>244</v>
      </c>
      <c r="D102" s="34" t="s">
        <v>245</v>
      </c>
      <c r="E102">
        <v>152940596557.46622</v>
      </c>
      <c r="F102">
        <v>448472613650.92255</v>
      </c>
      <c r="H102" t="s">
        <v>471</v>
      </c>
      <c r="I102" s="34" t="s">
        <v>472</v>
      </c>
      <c r="J102" t="s">
        <v>244</v>
      </c>
      <c r="K102" s="34" t="s">
        <v>245</v>
      </c>
      <c r="L102">
        <v>0.78464508041381309</v>
      </c>
      <c r="M102">
        <v>0.87050737374347698</v>
      </c>
      <c r="O102" t="s">
        <v>474</v>
      </c>
      <c r="P102" s="34" t="s">
        <v>475</v>
      </c>
      <c r="Q102" t="s">
        <v>244</v>
      </c>
      <c r="R102" s="34" t="s">
        <v>245</v>
      </c>
      <c r="S102">
        <v>48.381538747466443</v>
      </c>
      <c r="T102">
        <v>57.304415099355033</v>
      </c>
      <c r="V102" t="s">
        <v>479</v>
      </c>
      <c r="W102" s="34" t="s">
        <v>480</v>
      </c>
      <c r="X102" t="s">
        <v>244</v>
      </c>
      <c r="Y102" s="34" t="s">
        <v>245</v>
      </c>
      <c r="Z102">
        <v>37.775829669861352</v>
      </c>
      <c r="AA102">
        <v>32.325225301072805</v>
      </c>
    </row>
    <row r="103" spans="1:27" x14ac:dyDescent="0.25">
      <c r="A103" t="s">
        <v>48</v>
      </c>
      <c r="B103" s="34" t="s">
        <v>49</v>
      </c>
      <c r="C103" t="s">
        <v>246</v>
      </c>
      <c r="D103" s="34" t="s">
        <v>247</v>
      </c>
      <c r="E103">
        <v>91666253120.59845</v>
      </c>
      <c r="F103">
        <v>203206547190.57095</v>
      </c>
      <c r="H103" t="s">
        <v>471</v>
      </c>
      <c r="I103" s="34" t="s">
        <v>472</v>
      </c>
      <c r="J103" t="s">
        <v>246</v>
      </c>
      <c r="K103" s="34" t="s">
        <v>247</v>
      </c>
      <c r="L103">
        <v>1.3137420322459701</v>
      </c>
      <c r="M103">
        <v>1.28102938901278</v>
      </c>
      <c r="O103" t="s">
        <v>474</v>
      </c>
      <c r="P103" s="34" t="s">
        <v>475</v>
      </c>
      <c r="Q103" t="s">
        <v>246</v>
      </c>
      <c r="R103" s="34" t="s">
        <v>247</v>
      </c>
      <c r="S103" t="s">
        <v>52</v>
      </c>
      <c r="T103">
        <v>42.328741057474758</v>
      </c>
      <c r="V103" t="s">
        <v>479</v>
      </c>
      <c r="W103" s="34" t="s">
        <v>480</v>
      </c>
      <c r="X103" t="s">
        <v>246</v>
      </c>
      <c r="Y103" s="34" t="s">
        <v>247</v>
      </c>
      <c r="Z103">
        <v>15.015856028556382</v>
      </c>
      <c r="AA103">
        <v>16.789435387326002</v>
      </c>
    </row>
    <row r="104" spans="1:27" x14ac:dyDescent="0.25">
      <c r="A104" t="s">
        <v>48</v>
      </c>
      <c r="B104" s="34" t="s">
        <v>49</v>
      </c>
      <c r="C104" t="s">
        <v>248</v>
      </c>
      <c r="D104" s="34" t="s">
        <v>249</v>
      </c>
      <c r="E104">
        <v>184456490.58677438</v>
      </c>
      <c r="F104">
        <v>255409849.76733696</v>
      </c>
      <c r="H104" t="s">
        <v>471</v>
      </c>
      <c r="I104" s="34" t="s">
        <v>472</v>
      </c>
      <c r="J104" t="s">
        <v>248</v>
      </c>
      <c r="K104" s="34" t="s">
        <v>249</v>
      </c>
      <c r="L104" t="s">
        <v>52</v>
      </c>
      <c r="M104" t="s">
        <v>52</v>
      </c>
      <c r="O104" t="s">
        <v>474</v>
      </c>
      <c r="P104" s="34" t="s">
        <v>475</v>
      </c>
      <c r="Q104" t="s">
        <v>248</v>
      </c>
      <c r="R104" s="34" t="s">
        <v>249</v>
      </c>
      <c r="S104">
        <v>58.287327586206892</v>
      </c>
      <c r="T104">
        <v>63.306214652272487</v>
      </c>
      <c r="V104" t="s">
        <v>479</v>
      </c>
      <c r="W104" s="34" t="s">
        <v>480</v>
      </c>
      <c r="X104" t="s">
        <v>248</v>
      </c>
      <c r="Y104" s="34" t="s">
        <v>249</v>
      </c>
      <c r="Z104">
        <v>10.493362068965517</v>
      </c>
      <c r="AA104">
        <v>12.486188297497932</v>
      </c>
    </row>
    <row r="105" spans="1:27" x14ac:dyDescent="0.25">
      <c r="A105" t="s">
        <v>48</v>
      </c>
      <c r="B105" s="34" t="s">
        <v>49</v>
      </c>
      <c r="C105" t="s">
        <v>250</v>
      </c>
      <c r="D105" s="34" t="s">
        <v>251</v>
      </c>
      <c r="E105" t="s">
        <v>52</v>
      </c>
      <c r="F105" t="s">
        <v>52</v>
      </c>
      <c r="H105" t="s">
        <v>471</v>
      </c>
      <c r="I105" s="34" t="s">
        <v>472</v>
      </c>
      <c r="J105" t="s">
        <v>250</v>
      </c>
      <c r="K105" s="34" t="s">
        <v>251</v>
      </c>
      <c r="L105" t="s">
        <v>52</v>
      </c>
      <c r="M105" t="s">
        <v>52</v>
      </c>
      <c r="O105" t="s">
        <v>474</v>
      </c>
      <c r="P105" s="34" t="s">
        <v>475</v>
      </c>
      <c r="Q105" t="s">
        <v>250</v>
      </c>
      <c r="R105" s="34" t="s">
        <v>251</v>
      </c>
      <c r="S105" t="s">
        <v>52</v>
      </c>
      <c r="T105" t="s">
        <v>52</v>
      </c>
      <c r="V105" t="s">
        <v>479</v>
      </c>
      <c r="W105" s="34" t="s">
        <v>480</v>
      </c>
      <c r="X105" t="s">
        <v>250</v>
      </c>
      <c r="Y105" s="34" t="s">
        <v>251</v>
      </c>
      <c r="Z105" t="s">
        <v>52</v>
      </c>
      <c r="AA105" t="s">
        <v>52</v>
      </c>
    </row>
    <row r="106" spans="1:27" x14ac:dyDescent="0.25">
      <c r="A106" t="s">
        <v>48</v>
      </c>
      <c r="B106" s="34" t="s">
        <v>49</v>
      </c>
      <c r="C106" t="s">
        <v>252</v>
      </c>
      <c r="D106" s="34" t="s">
        <v>253</v>
      </c>
      <c r="E106">
        <v>1083515726994.0109</v>
      </c>
      <c r="F106">
        <v>2111521279567.0005</v>
      </c>
      <c r="H106" t="s">
        <v>471</v>
      </c>
      <c r="I106" s="34" t="s">
        <v>472</v>
      </c>
      <c r="J106" t="s">
        <v>252</v>
      </c>
      <c r="K106" s="34" t="s">
        <v>253</v>
      </c>
      <c r="L106">
        <v>2.4573175195553398</v>
      </c>
      <c r="M106">
        <v>2.4214890007518699</v>
      </c>
      <c r="O106" t="s">
        <v>474</v>
      </c>
      <c r="P106" s="34" t="s">
        <v>475</v>
      </c>
      <c r="Q106" t="s">
        <v>252</v>
      </c>
      <c r="R106" s="34" t="s">
        <v>253</v>
      </c>
      <c r="S106">
        <v>51.618438191722227</v>
      </c>
      <c r="T106">
        <v>54.84779033939239</v>
      </c>
      <c r="V106" t="s">
        <v>479</v>
      </c>
      <c r="W106" s="34" t="s">
        <v>480</v>
      </c>
      <c r="X106" t="s">
        <v>252</v>
      </c>
      <c r="Y106" s="34" t="s">
        <v>253</v>
      </c>
      <c r="Z106">
        <v>34.755316784994776</v>
      </c>
      <c r="AA106">
        <v>34.766308535902034</v>
      </c>
    </row>
    <row r="107" spans="1:27" x14ac:dyDescent="0.25">
      <c r="A107" t="s">
        <v>48</v>
      </c>
      <c r="B107" s="34" t="s">
        <v>49</v>
      </c>
      <c r="C107" t="s">
        <v>254</v>
      </c>
      <c r="D107" s="34" t="s">
        <v>255</v>
      </c>
      <c r="E107">
        <v>8016355163.4747496</v>
      </c>
      <c r="F107">
        <v>18860124253.050232</v>
      </c>
      <c r="H107" t="s">
        <v>471</v>
      </c>
      <c r="I107" s="34" t="s">
        <v>472</v>
      </c>
      <c r="J107" t="s">
        <v>254</v>
      </c>
      <c r="K107" s="34" t="s">
        <v>255</v>
      </c>
      <c r="L107" t="s">
        <v>52</v>
      </c>
      <c r="M107">
        <v>0.79572420631827101</v>
      </c>
      <c r="O107" t="s">
        <v>474</v>
      </c>
      <c r="P107" s="34" t="s">
        <v>475</v>
      </c>
      <c r="Q107" t="s">
        <v>254</v>
      </c>
      <c r="R107" s="34" t="s">
        <v>255</v>
      </c>
      <c r="S107" t="s">
        <v>52</v>
      </c>
      <c r="T107">
        <v>45.79959151218447</v>
      </c>
      <c r="V107" t="s">
        <v>479</v>
      </c>
      <c r="W107" s="34" t="s">
        <v>480</v>
      </c>
      <c r="X107" t="s">
        <v>254</v>
      </c>
      <c r="Y107" s="34" t="s">
        <v>255</v>
      </c>
      <c r="Z107" t="s">
        <v>52</v>
      </c>
      <c r="AA107">
        <v>25.565272299225121</v>
      </c>
    </row>
    <row r="108" spans="1:27" x14ac:dyDescent="0.25">
      <c r="A108" t="s">
        <v>48</v>
      </c>
      <c r="B108" s="34" t="s">
        <v>49</v>
      </c>
      <c r="C108" t="s">
        <v>256</v>
      </c>
      <c r="D108" s="34" t="s">
        <v>257</v>
      </c>
      <c r="E108">
        <v>112450790558.89468</v>
      </c>
      <c r="F108">
        <v>206274942530.64999</v>
      </c>
      <c r="H108" t="s">
        <v>471</v>
      </c>
      <c r="I108" s="34" t="s">
        <v>472</v>
      </c>
      <c r="J108" t="s">
        <v>256</v>
      </c>
      <c r="K108" s="34" t="s">
        <v>257</v>
      </c>
      <c r="L108">
        <v>7.1501486565455501</v>
      </c>
      <c r="M108">
        <v>5.6345850455449202</v>
      </c>
      <c r="O108" t="s">
        <v>474</v>
      </c>
      <c r="P108" s="34" t="s">
        <v>475</v>
      </c>
      <c r="Q108" t="s">
        <v>256</v>
      </c>
      <c r="R108" s="34" t="s">
        <v>257</v>
      </c>
      <c r="S108" t="s">
        <v>52</v>
      </c>
      <c r="T108">
        <v>56.789445650837877</v>
      </c>
      <c r="V108" t="s">
        <v>479</v>
      </c>
      <c r="W108" s="34" t="s">
        <v>480</v>
      </c>
      <c r="X108" t="s">
        <v>256</v>
      </c>
      <c r="Y108" s="34" t="s">
        <v>257</v>
      </c>
      <c r="Z108" t="s">
        <v>52</v>
      </c>
      <c r="AA108">
        <v>55.619016402398216</v>
      </c>
    </row>
    <row r="109" spans="1:27" x14ac:dyDescent="0.25">
      <c r="A109" t="s">
        <v>48</v>
      </c>
      <c r="B109" s="34" t="s">
        <v>49</v>
      </c>
      <c r="C109" t="s">
        <v>258</v>
      </c>
      <c r="D109" s="34" t="s">
        <v>259</v>
      </c>
      <c r="E109">
        <v>15081729076.766922</v>
      </c>
      <c r="F109">
        <v>31280403475.279873</v>
      </c>
      <c r="H109" t="s">
        <v>471</v>
      </c>
      <c r="I109" s="34" t="s">
        <v>472</v>
      </c>
      <c r="J109" t="s">
        <v>258</v>
      </c>
      <c r="K109" s="34" t="s">
        <v>259</v>
      </c>
      <c r="L109">
        <v>1.8826786815365901</v>
      </c>
      <c r="M109">
        <v>1.6048032575256801</v>
      </c>
      <c r="O109" t="s">
        <v>474</v>
      </c>
      <c r="P109" s="34" t="s">
        <v>475</v>
      </c>
      <c r="Q109" t="s">
        <v>258</v>
      </c>
      <c r="R109" s="34" t="s">
        <v>259</v>
      </c>
      <c r="S109">
        <v>29.972479141707865</v>
      </c>
      <c r="T109">
        <v>49.932447424076173</v>
      </c>
      <c r="V109" t="s">
        <v>479</v>
      </c>
      <c r="W109" s="34" t="s">
        <v>480</v>
      </c>
      <c r="X109" t="s">
        <v>258</v>
      </c>
      <c r="Y109" s="34" t="s">
        <v>259</v>
      </c>
      <c r="Z109">
        <v>29.199619937666103</v>
      </c>
      <c r="AA109">
        <v>27.308093471576552</v>
      </c>
    </row>
    <row r="110" spans="1:27" x14ac:dyDescent="0.25">
      <c r="A110" t="s">
        <v>48</v>
      </c>
      <c r="B110" s="34" t="s">
        <v>49</v>
      </c>
      <c r="C110" t="s">
        <v>260</v>
      </c>
      <c r="D110" s="34" t="s">
        <v>261</v>
      </c>
      <c r="E110">
        <v>15232555754.103645</v>
      </c>
      <c r="F110">
        <v>50463792572.059074</v>
      </c>
      <c r="H110" t="s">
        <v>471</v>
      </c>
      <c r="I110" s="34" t="s">
        <v>472</v>
      </c>
      <c r="J110" t="s">
        <v>260</v>
      </c>
      <c r="K110" s="34" t="s">
        <v>261</v>
      </c>
      <c r="L110">
        <v>0.7915432166502071</v>
      </c>
      <c r="M110" t="s">
        <v>52</v>
      </c>
      <c r="O110" t="s">
        <v>474</v>
      </c>
      <c r="P110" s="34" t="s">
        <v>475</v>
      </c>
      <c r="Q110" t="s">
        <v>260</v>
      </c>
      <c r="R110" s="34" t="s">
        <v>261</v>
      </c>
      <c r="S110">
        <v>42.231701082588955</v>
      </c>
      <c r="T110">
        <v>41.527826130203408</v>
      </c>
      <c r="V110" t="s">
        <v>479</v>
      </c>
      <c r="W110" s="34" t="s">
        <v>480</v>
      </c>
      <c r="X110" t="s">
        <v>260</v>
      </c>
      <c r="Y110" s="34" t="s">
        <v>261</v>
      </c>
      <c r="Z110">
        <v>16.477069401920762</v>
      </c>
      <c r="AA110">
        <v>30.912475399469979</v>
      </c>
    </row>
    <row r="111" spans="1:27" x14ac:dyDescent="0.25">
      <c r="A111" t="s">
        <v>48</v>
      </c>
      <c r="B111" s="34" t="s">
        <v>49</v>
      </c>
      <c r="C111" t="s">
        <v>262</v>
      </c>
      <c r="D111" s="34" t="s">
        <v>263</v>
      </c>
      <c r="E111">
        <v>30551756551.483372</v>
      </c>
      <c r="F111">
        <v>55823072702.615967</v>
      </c>
      <c r="H111" t="s">
        <v>471</v>
      </c>
      <c r="I111" s="34" t="s">
        <v>472</v>
      </c>
      <c r="J111" t="s">
        <v>262</v>
      </c>
      <c r="K111" s="34" t="s">
        <v>263</v>
      </c>
      <c r="L111">
        <v>0.88171501160681487</v>
      </c>
      <c r="M111">
        <v>1.5906451716002801</v>
      </c>
      <c r="O111" t="s">
        <v>474</v>
      </c>
      <c r="P111" s="34" t="s">
        <v>475</v>
      </c>
      <c r="Q111" t="s">
        <v>262</v>
      </c>
      <c r="R111" s="34" t="s">
        <v>263</v>
      </c>
      <c r="S111">
        <v>61.370183344348547</v>
      </c>
      <c r="T111">
        <v>64.757790193071685</v>
      </c>
      <c r="V111" t="s">
        <v>479</v>
      </c>
      <c r="W111" s="34" t="s">
        <v>480</v>
      </c>
      <c r="X111" t="s">
        <v>262</v>
      </c>
      <c r="Y111" s="34" t="s">
        <v>263</v>
      </c>
      <c r="Z111">
        <v>23.648546413912353</v>
      </c>
      <c r="AA111">
        <v>19.041968469637101</v>
      </c>
    </row>
    <row r="112" spans="1:27" x14ac:dyDescent="0.25">
      <c r="A112" t="s">
        <v>48</v>
      </c>
      <c r="B112" s="34" t="s">
        <v>49</v>
      </c>
      <c r="C112" t="s">
        <v>264</v>
      </c>
      <c r="D112" s="34" t="s">
        <v>265</v>
      </c>
      <c r="E112">
        <v>55188702122.189224</v>
      </c>
      <c r="F112">
        <v>109025778306.58846</v>
      </c>
      <c r="H112" t="s">
        <v>471</v>
      </c>
      <c r="I112" s="34" t="s">
        <v>472</v>
      </c>
      <c r="J112" t="s">
        <v>264</v>
      </c>
      <c r="K112" s="34" t="s">
        <v>265</v>
      </c>
      <c r="L112">
        <v>5.3921003038344697</v>
      </c>
      <c r="M112">
        <v>4.5051398006513699</v>
      </c>
      <c r="O112" t="s">
        <v>474</v>
      </c>
      <c r="P112" s="34" t="s">
        <v>475</v>
      </c>
      <c r="Q112" t="s">
        <v>264</v>
      </c>
      <c r="R112" s="34" t="s">
        <v>265</v>
      </c>
      <c r="S112">
        <v>61.521906225980018</v>
      </c>
      <c r="T112">
        <v>75.180253508136786</v>
      </c>
      <c r="V112" t="s">
        <v>479</v>
      </c>
      <c r="W112" s="34" t="s">
        <v>480</v>
      </c>
      <c r="X112" t="s">
        <v>264</v>
      </c>
      <c r="Y112" s="34" t="s">
        <v>265</v>
      </c>
      <c r="Z112">
        <v>19.965411222136815</v>
      </c>
      <c r="AA112">
        <v>15.039453474039091</v>
      </c>
    </row>
    <row r="113" spans="1:27" x14ac:dyDescent="0.25">
      <c r="A113" t="s">
        <v>48</v>
      </c>
      <c r="B113" s="34" t="s">
        <v>49</v>
      </c>
      <c r="C113" t="s">
        <v>266</v>
      </c>
      <c r="D113" s="34" t="s">
        <v>267</v>
      </c>
      <c r="E113">
        <v>3291731022.4430618</v>
      </c>
      <c r="F113">
        <v>5820641497.4000282</v>
      </c>
      <c r="H113" t="s">
        <v>471</v>
      </c>
      <c r="I113" s="34" t="s">
        <v>472</v>
      </c>
      <c r="J113" t="s">
        <v>266</v>
      </c>
      <c r="K113" s="34" t="s">
        <v>267</v>
      </c>
      <c r="L113">
        <v>3.2849261283703299</v>
      </c>
      <c r="M113">
        <v>1.9530556124855201</v>
      </c>
      <c r="O113" t="s">
        <v>474</v>
      </c>
      <c r="P113" s="34" t="s">
        <v>475</v>
      </c>
      <c r="Q113" t="s">
        <v>266</v>
      </c>
      <c r="R113" s="34" t="s">
        <v>267</v>
      </c>
      <c r="S113">
        <v>51.318810383510325</v>
      </c>
      <c r="T113">
        <v>54.853333433133756</v>
      </c>
      <c r="V113" t="s">
        <v>479</v>
      </c>
      <c r="W113" s="34" t="s">
        <v>480</v>
      </c>
      <c r="X113" t="s">
        <v>266</v>
      </c>
      <c r="Y113" s="34" t="s">
        <v>267</v>
      </c>
      <c r="Z113">
        <v>35.164307848071367</v>
      </c>
      <c r="AA113">
        <v>28.524513884968723</v>
      </c>
    </row>
    <row r="114" spans="1:27" x14ac:dyDescent="0.25">
      <c r="A114" t="s">
        <v>48</v>
      </c>
      <c r="B114" s="34" t="s">
        <v>49</v>
      </c>
      <c r="C114" t="s">
        <v>268</v>
      </c>
      <c r="D114" s="34" t="s">
        <v>269</v>
      </c>
      <c r="E114">
        <v>4839570802.8424053</v>
      </c>
      <c r="F114">
        <v>7126900130.2969618</v>
      </c>
      <c r="H114" t="s">
        <v>471</v>
      </c>
      <c r="I114" s="34" t="s">
        <v>472</v>
      </c>
      <c r="J114" t="s">
        <v>268</v>
      </c>
      <c r="K114" s="34" t="s">
        <v>269</v>
      </c>
      <c r="L114" t="s">
        <v>52</v>
      </c>
      <c r="M114">
        <v>0.40598461334355201</v>
      </c>
      <c r="O114" t="s">
        <v>474</v>
      </c>
      <c r="P114" s="34" t="s">
        <v>475</v>
      </c>
      <c r="Q114" t="s">
        <v>268</v>
      </c>
      <c r="R114" s="34" t="s">
        <v>269</v>
      </c>
      <c r="S114">
        <v>19.680194508009151</v>
      </c>
      <c r="T114">
        <v>48.240137210827719</v>
      </c>
      <c r="V114" t="s">
        <v>479</v>
      </c>
      <c r="W114" s="34" t="s">
        <v>480</v>
      </c>
      <c r="X114" t="s">
        <v>268</v>
      </c>
      <c r="Y114" s="34" t="s">
        <v>269</v>
      </c>
      <c r="Z114">
        <v>4.2471510297482844</v>
      </c>
      <c r="AA114">
        <v>10.199841422268758</v>
      </c>
    </row>
    <row r="115" spans="1:27" x14ac:dyDescent="0.25">
      <c r="A115" t="s">
        <v>48</v>
      </c>
      <c r="B115" s="34" t="s">
        <v>49</v>
      </c>
      <c r="C115" t="s">
        <v>270</v>
      </c>
      <c r="D115" s="34" t="s">
        <v>271</v>
      </c>
      <c r="E115">
        <v>89724743548.124802</v>
      </c>
      <c r="F115">
        <v>87115614620.681671</v>
      </c>
      <c r="H115" t="s">
        <v>471</v>
      </c>
      <c r="I115" s="34" t="s">
        <v>472</v>
      </c>
      <c r="J115" t="s">
        <v>270</v>
      </c>
      <c r="K115" s="34" t="s">
        <v>271</v>
      </c>
      <c r="L115">
        <v>3.1468636735809601</v>
      </c>
      <c r="M115" t="s">
        <v>52</v>
      </c>
      <c r="O115" t="s">
        <v>474</v>
      </c>
      <c r="P115" s="34" t="s">
        <v>475</v>
      </c>
      <c r="Q115" t="s">
        <v>270</v>
      </c>
      <c r="R115" s="34" t="s">
        <v>271</v>
      </c>
      <c r="S115" t="s">
        <v>52</v>
      </c>
      <c r="T115" t="s">
        <v>52</v>
      </c>
      <c r="V115" t="s">
        <v>479</v>
      </c>
      <c r="W115" s="34" t="s">
        <v>480</v>
      </c>
      <c r="X115" t="s">
        <v>270</v>
      </c>
      <c r="Y115" s="34" t="s">
        <v>271</v>
      </c>
      <c r="Z115" t="s">
        <v>52</v>
      </c>
      <c r="AA115" t="s">
        <v>52</v>
      </c>
    </row>
    <row r="116" spans="1:27" x14ac:dyDescent="0.25">
      <c r="A116" t="s">
        <v>48</v>
      </c>
      <c r="B116" s="34" t="s">
        <v>49</v>
      </c>
      <c r="C116" t="s">
        <v>272</v>
      </c>
      <c r="D116" s="34" t="s">
        <v>273</v>
      </c>
      <c r="E116" t="s">
        <v>52</v>
      </c>
      <c r="F116" t="s">
        <v>52</v>
      </c>
      <c r="H116" t="s">
        <v>471</v>
      </c>
      <c r="I116" s="34" t="s">
        <v>472</v>
      </c>
      <c r="J116" t="s">
        <v>272</v>
      </c>
      <c r="K116" s="34" t="s">
        <v>273</v>
      </c>
      <c r="L116" t="s">
        <v>52</v>
      </c>
      <c r="M116" t="s">
        <v>52</v>
      </c>
      <c r="O116" t="s">
        <v>474</v>
      </c>
      <c r="P116" s="34" t="s">
        <v>475</v>
      </c>
      <c r="Q116" t="s">
        <v>272</v>
      </c>
      <c r="R116" s="34" t="s">
        <v>273</v>
      </c>
      <c r="S116" t="s">
        <v>52</v>
      </c>
      <c r="T116">
        <v>51.008895638967232</v>
      </c>
      <c r="V116" t="s">
        <v>479</v>
      </c>
      <c r="W116" s="34" t="s">
        <v>480</v>
      </c>
      <c r="X116" t="s">
        <v>272</v>
      </c>
      <c r="Y116" s="34" t="s">
        <v>273</v>
      </c>
      <c r="Z116" t="s">
        <v>52</v>
      </c>
      <c r="AA116">
        <v>44.637820413476739</v>
      </c>
    </row>
    <row r="117" spans="1:27" x14ac:dyDescent="0.25">
      <c r="A117" t="s">
        <v>48</v>
      </c>
      <c r="B117" s="34" t="s">
        <v>49</v>
      </c>
      <c r="C117" t="s">
        <v>274</v>
      </c>
      <c r="D117" s="34" t="s">
        <v>275</v>
      </c>
      <c r="E117">
        <v>48611788254.636597</v>
      </c>
      <c r="F117">
        <v>95797278557.023193</v>
      </c>
      <c r="H117" t="s">
        <v>471</v>
      </c>
      <c r="I117" s="34" t="s">
        <v>472</v>
      </c>
      <c r="J117" t="s">
        <v>274</v>
      </c>
      <c r="K117" s="34" t="s">
        <v>275</v>
      </c>
      <c r="L117">
        <v>1.2166999904796301</v>
      </c>
      <c r="M117">
        <v>1.7155386268148503</v>
      </c>
      <c r="O117" t="s">
        <v>474</v>
      </c>
      <c r="P117" s="34" t="s">
        <v>475</v>
      </c>
      <c r="Q117" t="s">
        <v>274</v>
      </c>
      <c r="R117" s="34" t="s">
        <v>275</v>
      </c>
      <c r="S117">
        <v>56.9388472596318</v>
      </c>
      <c r="T117">
        <v>60.438126830266135</v>
      </c>
      <c r="V117" t="s">
        <v>479</v>
      </c>
      <c r="W117" s="34" t="s">
        <v>480</v>
      </c>
      <c r="X117" t="s">
        <v>274</v>
      </c>
      <c r="Y117" s="34" t="s">
        <v>275</v>
      </c>
      <c r="Z117">
        <v>26.335558659004484</v>
      </c>
      <c r="AA117">
        <v>25.896343286641212</v>
      </c>
    </row>
    <row r="118" spans="1:27" x14ac:dyDescent="0.25">
      <c r="A118" t="s">
        <v>48</v>
      </c>
      <c r="B118" s="34" t="s">
        <v>49</v>
      </c>
      <c r="C118" t="s">
        <v>276</v>
      </c>
      <c r="D118" s="34" t="s">
        <v>277</v>
      </c>
      <c r="E118">
        <v>41975213860.418907</v>
      </c>
      <c r="F118">
        <v>67187250623.81015</v>
      </c>
      <c r="H118" t="s">
        <v>471</v>
      </c>
      <c r="I118" s="34" t="s">
        <v>472</v>
      </c>
      <c r="J118" t="s">
        <v>276</v>
      </c>
      <c r="K118" s="34" t="s">
        <v>277</v>
      </c>
      <c r="L118">
        <v>0.60287479507174802</v>
      </c>
      <c r="M118">
        <v>0.57645930150336699</v>
      </c>
      <c r="O118" t="s">
        <v>474</v>
      </c>
      <c r="P118" s="34" t="s">
        <v>475</v>
      </c>
      <c r="Q118" t="s">
        <v>276</v>
      </c>
      <c r="R118" s="34" t="s">
        <v>277</v>
      </c>
      <c r="S118">
        <v>72.105974591474762</v>
      </c>
      <c r="T118">
        <v>79.331952704579493</v>
      </c>
      <c r="V118" t="s">
        <v>479</v>
      </c>
      <c r="W118" s="34" t="s">
        <v>480</v>
      </c>
      <c r="X118" t="s">
        <v>276</v>
      </c>
      <c r="Y118" s="34" t="s">
        <v>277</v>
      </c>
      <c r="Z118">
        <v>16.612298602490817</v>
      </c>
      <c r="AA118">
        <v>11.243961479989576</v>
      </c>
    </row>
    <row r="119" spans="1:27" x14ac:dyDescent="0.25">
      <c r="A119" t="s">
        <v>48</v>
      </c>
      <c r="B119" s="34" t="s">
        <v>49</v>
      </c>
      <c r="C119" t="s">
        <v>278</v>
      </c>
      <c r="D119" s="34" t="s">
        <v>279</v>
      </c>
      <c r="E119">
        <v>21684154269.084625</v>
      </c>
      <c r="F119">
        <v>79017384059.023987</v>
      </c>
      <c r="H119" t="s">
        <v>471</v>
      </c>
      <c r="I119" s="34" t="s">
        <v>472</v>
      </c>
      <c r="J119" t="s">
        <v>278</v>
      </c>
      <c r="K119" s="34" t="s">
        <v>279</v>
      </c>
      <c r="L119" t="s">
        <v>52</v>
      </c>
      <c r="M119" t="s">
        <v>52</v>
      </c>
      <c r="O119" t="s">
        <v>474</v>
      </c>
      <c r="P119" s="34" t="s">
        <v>475</v>
      </c>
      <c r="Q119" t="s">
        <v>278</v>
      </c>
      <c r="R119" s="34" t="s">
        <v>279</v>
      </c>
      <c r="S119">
        <v>81.335978345507812</v>
      </c>
      <c r="T119">
        <v>92.675927017047684</v>
      </c>
      <c r="V119" t="s">
        <v>479</v>
      </c>
      <c r="W119" s="34" t="s">
        <v>480</v>
      </c>
      <c r="X119" t="s">
        <v>278</v>
      </c>
      <c r="Y119" s="34" t="s">
        <v>279</v>
      </c>
      <c r="Z119">
        <v>11.550298490859875</v>
      </c>
      <c r="AA119">
        <v>4.9439272527299867</v>
      </c>
    </row>
    <row r="120" spans="1:27" x14ac:dyDescent="0.25">
      <c r="A120" t="s">
        <v>48</v>
      </c>
      <c r="B120" s="34" t="s">
        <v>49</v>
      </c>
      <c r="C120" t="s">
        <v>280</v>
      </c>
      <c r="D120" s="34" t="s">
        <v>281</v>
      </c>
      <c r="E120">
        <v>25453652252.687275</v>
      </c>
      <c r="F120">
        <v>40514543473.317139</v>
      </c>
      <c r="H120" t="s">
        <v>471</v>
      </c>
      <c r="I120" s="34" t="s">
        <v>472</v>
      </c>
      <c r="J120" t="s">
        <v>280</v>
      </c>
      <c r="K120" s="34" t="s">
        <v>281</v>
      </c>
      <c r="L120">
        <v>1.21751390900084</v>
      </c>
      <c r="M120">
        <v>0.58002234956568899</v>
      </c>
      <c r="O120" t="s">
        <v>474</v>
      </c>
      <c r="P120" s="34" t="s">
        <v>475</v>
      </c>
      <c r="Q120" t="s">
        <v>280</v>
      </c>
      <c r="R120" s="34" t="s">
        <v>281</v>
      </c>
      <c r="S120">
        <v>48.369598719551377</v>
      </c>
      <c r="T120">
        <v>55.485749919026325</v>
      </c>
      <c r="V120" t="s">
        <v>479</v>
      </c>
      <c r="W120" s="34" t="s">
        <v>480</v>
      </c>
      <c r="X120" t="s">
        <v>280</v>
      </c>
      <c r="Y120" s="34" t="s">
        <v>281</v>
      </c>
      <c r="Z120">
        <v>13.919833441027791</v>
      </c>
      <c r="AA120">
        <v>13.513915729164852</v>
      </c>
    </row>
    <row r="121" spans="1:27" x14ac:dyDescent="0.25">
      <c r="A121" t="s">
        <v>48</v>
      </c>
      <c r="B121" s="34" t="s">
        <v>49</v>
      </c>
      <c r="C121" t="s">
        <v>282</v>
      </c>
      <c r="D121" s="34" t="s">
        <v>283</v>
      </c>
      <c r="E121">
        <v>8856934066.8426991</v>
      </c>
      <c r="F121">
        <v>18333705241.290768</v>
      </c>
      <c r="H121" t="s">
        <v>471</v>
      </c>
      <c r="I121" s="34" t="s">
        <v>472</v>
      </c>
      <c r="J121" t="s">
        <v>282</v>
      </c>
      <c r="K121" s="34" t="s">
        <v>283</v>
      </c>
      <c r="L121">
        <v>0.67263882868564295</v>
      </c>
      <c r="M121">
        <v>0.76464284774572799</v>
      </c>
      <c r="O121" t="s">
        <v>474</v>
      </c>
      <c r="P121" s="34" t="s">
        <v>475</v>
      </c>
      <c r="Q121" t="s">
        <v>282</v>
      </c>
      <c r="R121" s="34" t="s">
        <v>283</v>
      </c>
      <c r="S121">
        <v>38.370743715675736</v>
      </c>
      <c r="T121">
        <v>52.428428451044404</v>
      </c>
      <c r="V121" t="s">
        <v>479</v>
      </c>
      <c r="W121" s="34" t="s">
        <v>480</v>
      </c>
      <c r="X121" t="s">
        <v>282</v>
      </c>
      <c r="Y121" s="34" t="s">
        <v>283</v>
      </c>
      <c r="Z121">
        <v>16.158722266853211</v>
      </c>
      <c r="AA121">
        <v>14.351262980052013</v>
      </c>
    </row>
    <row r="122" spans="1:27" x14ac:dyDescent="0.25">
      <c r="A122" t="s">
        <v>48</v>
      </c>
      <c r="B122" s="34" t="s">
        <v>49</v>
      </c>
      <c r="C122" t="s">
        <v>284</v>
      </c>
      <c r="D122" s="34" t="s">
        <v>285</v>
      </c>
      <c r="E122">
        <v>369184235021.7135</v>
      </c>
      <c r="F122">
        <v>829296989955.65771</v>
      </c>
      <c r="H122" t="s">
        <v>471</v>
      </c>
      <c r="I122" s="34" t="s">
        <v>472</v>
      </c>
      <c r="J122" t="s">
        <v>284</v>
      </c>
      <c r="K122" s="34" t="s">
        <v>285</v>
      </c>
      <c r="L122">
        <v>1.6346755480484101</v>
      </c>
      <c r="M122">
        <v>1.11572424912127</v>
      </c>
      <c r="O122" t="s">
        <v>474</v>
      </c>
      <c r="P122" s="34" t="s">
        <v>475</v>
      </c>
      <c r="Q122" t="s">
        <v>284</v>
      </c>
      <c r="R122" s="34" t="s">
        <v>285</v>
      </c>
      <c r="S122">
        <v>46.301497470545819</v>
      </c>
      <c r="T122">
        <v>51.882111706680533</v>
      </c>
      <c r="V122" t="s">
        <v>479</v>
      </c>
      <c r="W122" s="34" t="s">
        <v>480</v>
      </c>
      <c r="X122" t="s">
        <v>284</v>
      </c>
      <c r="Y122" s="34" t="s">
        <v>285</v>
      </c>
      <c r="Z122">
        <v>48.320571491101319</v>
      </c>
      <c r="AA122">
        <v>38.114672197437116</v>
      </c>
    </row>
    <row r="123" spans="1:27" x14ac:dyDescent="0.25">
      <c r="A123" t="s">
        <v>48</v>
      </c>
      <c r="B123" s="34" t="s">
        <v>49</v>
      </c>
      <c r="C123" t="s">
        <v>286</v>
      </c>
      <c r="D123" s="34" t="s">
        <v>287</v>
      </c>
      <c r="E123">
        <v>3732335815.3191938</v>
      </c>
      <c r="F123">
        <v>8964243526.1206989</v>
      </c>
      <c r="H123" t="s">
        <v>471</v>
      </c>
      <c r="I123" s="34" t="s">
        <v>472</v>
      </c>
      <c r="J123" t="s">
        <v>286</v>
      </c>
      <c r="K123" s="34" t="s">
        <v>287</v>
      </c>
      <c r="L123" t="s">
        <v>52</v>
      </c>
      <c r="M123" t="s">
        <v>52</v>
      </c>
      <c r="O123" t="s">
        <v>474</v>
      </c>
      <c r="P123" s="34" t="s">
        <v>475</v>
      </c>
      <c r="Q123" t="s">
        <v>286</v>
      </c>
      <c r="R123" s="34" t="s">
        <v>287</v>
      </c>
      <c r="S123" t="s">
        <v>52</v>
      </c>
      <c r="T123">
        <v>69.409823941615329</v>
      </c>
      <c r="V123" t="s">
        <v>479</v>
      </c>
      <c r="W123" s="34" t="s">
        <v>480</v>
      </c>
      <c r="X123" t="s">
        <v>286</v>
      </c>
      <c r="Y123" s="34" t="s">
        <v>287</v>
      </c>
      <c r="Z123" t="s">
        <v>52</v>
      </c>
      <c r="AA123">
        <v>11.247880421989207</v>
      </c>
    </row>
    <row r="124" spans="1:27" x14ac:dyDescent="0.25">
      <c r="A124" t="s">
        <v>48</v>
      </c>
      <c r="B124" s="34" t="s">
        <v>49</v>
      </c>
      <c r="C124" t="s">
        <v>288</v>
      </c>
      <c r="D124" s="34" t="s">
        <v>289</v>
      </c>
      <c r="E124">
        <v>17817887173.752071</v>
      </c>
      <c r="F124">
        <v>41593677730.773315</v>
      </c>
      <c r="H124" t="s">
        <v>471</v>
      </c>
      <c r="I124" s="34" t="s">
        <v>472</v>
      </c>
      <c r="J124" t="s">
        <v>288</v>
      </c>
      <c r="K124" s="34" t="s">
        <v>289</v>
      </c>
      <c r="L124">
        <v>1.47864974445751</v>
      </c>
      <c r="M124">
        <v>3.02714458735776</v>
      </c>
      <c r="O124" t="s">
        <v>474</v>
      </c>
      <c r="P124" s="34" t="s">
        <v>475</v>
      </c>
      <c r="Q124" t="s">
        <v>288</v>
      </c>
      <c r="R124" s="34" t="s">
        <v>289</v>
      </c>
      <c r="S124">
        <v>37.262642932904946</v>
      </c>
      <c r="T124">
        <v>34.886958997243397</v>
      </c>
      <c r="V124" t="s">
        <v>479</v>
      </c>
      <c r="W124" s="34" t="s">
        <v>480</v>
      </c>
      <c r="X124" t="s">
        <v>288</v>
      </c>
      <c r="Y124" s="34" t="s">
        <v>289</v>
      </c>
      <c r="Z124">
        <v>21.520947794631422</v>
      </c>
      <c r="AA124">
        <v>18.847089929002976</v>
      </c>
    </row>
    <row r="125" spans="1:27" x14ac:dyDescent="0.25">
      <c r="A125" t="s">
        <v>48</v>
      </c>
      <c r="B125" s="34" t="s">
        <v>49</v>
      </c>
      <c r="C125" t="s">
        <v>290</v>
      </c>
      <c r="D125" s="34" t="s">
        <v>291</v>
      </c>
      <c r="E125">
        <v>10725396005.509708</v>
      </c>
      <c r="F125">
        <v>19908554074.048149</v>
      </c>
      <c r="H125" t="s">
        <v>471</v>
      </c>
      <c r="I125" s="34" t="s">
        <v>472</v>
      </c>
      <c r="J125" t="s">
        <v>290</v>
      </c>
      <c r="K125" s="34" t="s">
        <v>291</v>
      </c>
      <c r="L125">
        <v>0.62551734867882491</v>
      </c>
      <c r="M125">
        <v>0.50651924695848094</v>
      </c>
      <c r="O125" t="s">
        <v>474</v>
      </c>
      <c r="P125" s="34" t="s">
        <v>475</v>
      </c>
      <c r="Q125" t="s">
        <v>290</v>
      </c>
      <c r="R125" s="34" t="s">
        <v>291</v>
      </c>
      <c r="S125">
        <v>60.339417037038423</v>
      </c>
      <c r="T125">
        <v>75.986710565195096</v>
      </c>
      <c r="V125" t="s">
        <v>479</v>
      </c>
      <c r="W125" s="34" t="s">
        <v>480</v>
      </c>
      <c r="X125" t="s">
        <v>290</v>
      </c>
      <c r="Y125" s="34" t="s">
        <v>291</v>
      </c>
      <c r="Z125">
        <v>26.93848592243598</v>
      </c>
      <c r="AA125">
        <v>12.091872016389072</v>
      </c>
    </row>
    <row r="126" spans="1:27" x14ac:dyDescent="0.25">
      <c r="A126" t="s">
        <v>48</v>
      </c>
      <c r="B126" s="34" t="s">
        <v>49</v>
      </c>
      <c r="C126" t="s">
        <v>292</v>
      </c>
      <c r="D126" s="34" t="s">
        <v>293</v>
      </c>
      <c r="E126">
        <v>173509306.12722534</v>
      </c>
      <c r="F126">
        <v>219199428.86480626</v>
      </c>
      <c r="H126" t="s">
        <v>471</v>
      </c>
      <c r="I126" s="34" t="s">
        <v>472</v>
      </c>
      <c r="J126" t="s">
        <v>292</v>
      </c>
      <c r="K126" s="34" t="s">
        <v>293</v>
      </c>
      <c r="L126" t="s">
        <v>52</v>
      </c>
      <c r="M126" t="s">
        <v>52</v>
      </c>
      <c r="O126" t="s">
        <v>474</v>
      </c>
      <c r="P126" s="34" t="s">
        <v>475</v>
      </c>
      <c r="Q126" t="s">
        <v>292</v>
      </c>
      <c r="R126" s="34" t="s">
        <v>293</v>
      </c>
      <c r="S126">
        <v>72.59671861115325</v>
      </c>
      <c r="T126">
        <v>70.58300177094246</v>
      </c>
      <c r="V126" t="s">
        <v>479</v>
      </c>
      <c r="W126" s="34" t="s">
        <v>480</v>
      </c>
      <c r="X126" t="s">
        <v>292</v>
      </c>
      <c r="Y126" s="34" t="s">
        <v>293</v>
      </c>
      <c r="Z126">
        <v>12.68107241162574</v>
      </c>
      <c r="AA126">
        <v>13.361079664225553</v>
      </c>
    </row>
    <row r="127" spans="1:27" x14ac:dyDescent="0.25">
      <c r="A127" t="s">
        <v>48</v>
      </c>
      <c r="B127" s="34" t="s">
        <v>49</v>
      </c>
      <c r="C127" t="s">
        <v>294</v>
      </c>
      <c r="D127" s="34" t="s">
        <v>295</v>
      </c>
      <c r="E127">
        <v>11470937921.295048</v>
      </c>
      <c r="F127">
        <v>21743465320.102833</v>
      </c>
      <c r="H127" t="s">
        <v>471</v>
      </c>
      <c r="I127" s="34" t="s">
        <v>472</v>
      </c>
      <c r="J127" t="s">
        <v>294</v>
      </c>
      <c r="K127" s="34" t="s">
        <v>295</v>
      </c>
      <c r="L127">
        <v>2.9280054454635498</v>
      </c>
      <c r="M127">
        <v>2.9339756331354798</v>
      </c>
      <c r="O127" t="s">
        <v>474</v>
      </c>
      <c r="P127" s="34" t="s">
        <v>475</v>
      </c>
      <c r="Q127" t="s">
        <v>294</v>
      </c>
      <c r="R127" s="34" t="s">
        <v>295</v>
      </c>
      <c r="S127">
        <v>40.367653425841034</v>
      </c>
      <c r="T127">
        <v>44.083738864913272</v>
      </c>
      <c r="V127" t="s">
        <v>479</v>
      </c>
      <c r="W127" s="34" t="s">
        <v>480</v>
      </c>
      <c r="X127" t="s">
        <v>294</v>
      </c>
      <c r="Y127" s="34" t="s">
        <v>295</v>
      </c>
      <c r="Z127">
        <v>29.951850258829747</v>
      </c>
      <c r="AA127">
        <v>25.478826942883121</v>
      </c>
    </row>
    <row r="128" spans="1:27" x14ac:dyDescent="0.25">
      <c r="A128" t="s">
        <v>48</v>
      </c>
      <c r="B128" s="34" t="s">
        <v>49</v>
      </c>
      <c r="C128" t="s">
        <v>296</v>
      </c>
      <c r="D128" s="34" t="s">
        <v>297</v>
      </c>
      <c r="E128">
        <v>14112618620.853369</v>
      </c>
      <c r="F128">
        <v>27081834228.73629</v>
      </c>
      <c r="H128" t="s">
        <v>471</v>
      </c>
      <c r="I128" s="34" t="s">
        <v>472</v>
      </c>
      <c r="J128" t="s">
        <v>296</v>
      </c>
      <c r="K128" s="34" t="s">
        <v>297</v>
      </c>
      <c r="L128">
        <v>0.20071881608957598</v>
      </c>
      <c r="M128">
        <v>0.17094241295489901</v>
      </c>
      <c r="O128" t="s">
        <v>474</v>
      </c>
      <c r="P128" s="34" t="s">
        <v>475</v>
      </c>
      <c r="Q128" t="s">
        <v>296</v>
      </c>
      <c r="R128" s="34" t="s">
        <v>297</v>
      </c>
      <c r="S128">
        <v>55.986013466540498</v>
      </c>
      <c r="T128">
        <v>67.413238378743699</v>
      </c>
      <c r="V128" t="s">
        <v>479</v>
      </c>
      <c r="W128" s="34" t="s">
        <v>480</v>
      </c>
      <c r="X128" t="s">
        <v>296</v>
      </c>
      <c r="Y128" s="34" t="s">
        <v>297</v>
      </c>
      <c r="Z128">
        <v>25.98549051956957</v>
      </c>
      <c r="AA128">
        <v>17.635569476007269</v>
      </c>
    </row>
    <row r="129" spans="1:27" x14ac:dyDescent="0.25">
      <c r="A129" t="s">
        <v>48</v>
      </c>
      <c r="B129" s="34" t="s">
        <v>49</v>
      </c>
      <c r="C129" t="s">
        <v>298</v>
      </c>
      <c r="D129" s="34" t="s">
        <v>299</v>
      </c>
      <c r="E129">
        <v>1761878008669.9336</v>
      </c>
      <c r="F129">
        <v>2468832279842.3872</v>
      </c>
      <c r="H129" t="s">
        <v>471</v>
      </c>
      <c r="I129" s="34" t="s">
        <v>472</v>
      </c>
      <c r="J129" t="s">
        <v>298</v>
      </c>
      <c r="K129" s="34" t="s">
        <v>299</v>
      </c>
      <c r="L129">
        <v>0.44604782044975905</v>
      </c>
      <c r="M129">
        <v>0.43949373555408699</v>
      </c>
      <c r="O129" t="s">
        <v>474</v>
      </c>
      <c r="P129" s="34" t="s">
        <v>475</v>
      </c>
      <c r="Q129" t="s">
        <v>298</v>
      </c>
      <c r="R129" s="34" t="s">
        <v>299</v>
      </c>
      <c r="S129">
        <v>57.802339458078201</v>
      </c>
      <c r="T129">
        <v>60.146591862647412</v>
      </c>
      <c r="V129" t="s">
        <v>479</v>
      </c>
      <c r="W129" s="34" t="s">
        <v>480</v>
      </c>
      <c r="X129" t="s">
        <v>298</v>
      </c>
      <c r="Y129" s="34" t="s">
        <v>299</v>
      </c>
      <c r="Z129">
        <v>34.209705691330782</v>
      </c>
      <c r="AA129">
        <v>30.946234976635019</v>
      </c>
    </row>
    <row r="130" spans="1:27" x14ac:dyDescent="0.25">
      <c r="A130" t="s">
        <v>48</v>
      </c>
      <c r="B130" s="34" t="s">
        <v>49</v>
      </c>
      <c r="C130" t="s">
        <v>300</v>
      </c>
      <c r="D130" s="34" t="s">
        <v>301</v>
      </c>
      <c r="E130">
        <v>369126270.95417964</v>
      </c>
      <c r="F130">
        <v>389316095.39931643</v>
      </c>
      <c r="H130" t="s">
        <v>471</v>
      </c>
      <c r="I130" s="34" t="s">
        <v>472</v>
      </c>
      <c r="J130" t="s">
        <v>300</v>
      </c>
      <c r="K130" s="34" t="s">
        <v>301</v>
      </c>
      <c r="L130" t="s">
        <v>52</v>
      </c>
      <c r="M130" t="s">
        <v>52</v>
      </c>
      <c r="O130" t="s">
        <v>474</v>
      </c>
      <c r="P130" s="34" t="s">
        <v>475</v>
      </c>
      <c r="Q130" t="s">
        <v>300</v>
      </c>
      <c r="R130" s="34" t="s">
        <v>301</v>
      </c>
      <c r="S130">
        <v>62.762579960372413</v>
      </c>
      <c r="T130">
        <v>60.709532469260921</v>
      </c>
      <c r="V130" t="s">
        <v>479</v>
      </c>
      <c r="W130" s="34" t="s">
        <v>480</v>
      </c>
      <c r="X130" t="s">
        <v>300</v>
      </c>
      <c r="Y130" s="34" t="s">
        <v>301</v>
      </c>
      <c r="Z130">
        <v>8.1825149889527999</v>
      </c>
      <c r="AA130">
        <v>5.4294252983908002</v>
      </c>
    </row>
    <row r="131" spans="1:27" x14ac:dyDescent="0.25">
      <c r="A131" t="s">
        <v>48</v>
      </c>
      <c r="B131" s="34" t="s">
        <v>49</v>
      </c>
      <c r="C131" t="s">
        <v>302</v>
      </c>
      <c r="D131" s="34" t="s">
        <v>303</v>
      </c>
      <c r="E131">
        <v>14836377395.875017</v>
      </c>
      <c r="F131">
        <v>32101220495.818424</v>
      </c>
      <c r="H131" t="s">
        <v>471</v>
      </c>
      <c r="I131" s="34" t="s">
        <v>472</v>
      </c>
      <c r="J131" t="s">
        <v>302</v>
      </c>
      <c r="K131" s="34" t="s">
        <v>303</v>
      </c>
      <c r="L131">
        <v>0.38728249927285102</v>
      </c>
      <c r="M131">
        <v>0.32311881927167402</v>
      </c>
      <c r="O131" t="s">
        <v>474</v>
      </c>
      <c r="P131" s="34" t="s">
        <v>475</v>
      </c>
      <c r="Q131" t="s">
        <v>302</v>
      </c>
      <c r="R131" s="34" t="s">
        <v>303</v>
      </c>
      <c r="S131">
        <v>45.343142426276678</v>
      </c>
      <c r="T131">
        <v>53.1992942342807</v>
      </c>
      <c r="V131" t="s">
        <v>479</v>
      </c>
      <c r="W131" s="34" t="s">
        <v>480</v>
      </c>
      <c r="X131" t="s">
        <v>302</v>
      </c>
      <c r="Y131" s="34" t="s">
        <v>303</v>
      </c>
      <c r="Z131">
        <v>19.147669367656711</v>
      </c>
      <c r="AA131">
        <v>21.874630096037649</v>
      </c>
    </row>
    <row r="132" spans="1:27" x14ac:dyDescent="0.25">
      <c r="A132" t="s">
        <v>48</v>
      </c>
      <c r="B132" s="34" t="s">
        <v>49</v>
      </c>
      <c r="C132" t="s">
        <v>304</v>
      </c>
      <c r="D132" s="34" t="s">
        <v>305</v>
      </c>
      <c r="E132" t="s">
        <v>52</v>
      </c>
      <c r="F132" t="s">
        <v>52</v>
      </c>
      <c r="H132" t="s">
        <v>471</v>
      </c>
      <c r="I132" s="34" t="s">
        <v>472</v>
      </c>
      <c r="J132" t="s">
        <v>304</v>
      </c>
      <c r="K132" s="34" t="s">
        <v>305</v>
      </c>
      <c r="L132" t="s">
        <v>52</v>
      </c>
      <c r="M132" t="s">
        <v>52</v>
      </c>
      <c r="O132" t="s">
        <v>474</v>
      </c>
      <c r="P132" s="34" t="s">
        <v>475</v>
      </c>
      <c r="Q132" t="s">
        <v>304</v>
      </c>
      <c r="R132" s="34" t="s">
        <v>305</v>
      </c>
      <c r="S132" t="s">
        <v>52</v>
      </c>
      <c r="T132">
        <v>87.194800632355538</v>
      </c>
      <c r="V132" t="s">
        <v>479</v>
      </c>
      <c r="W132" s="34" t="s">
        <v>480</v>
      </c>
      <c r="X132" t="s">
        <v>304</v>
      </c>
      <c r="Y132" s="34" t="s">
        <v>305</v>
      </c>
      <c r="Z132" t="s">
        <v>52</v>
      </c>
      <c r="AA132">
        <v>12.799929738275079</v>
      </c>
    </row>
    <row r="133" spans="1:27" x14ac:dyDescent="0.25">
      <c r="A133" t="s">
        <v>48</v>
      </c>
      <c r="B133" s="34" t="s">
        <v>49</v>
      </c>
      <c r="C133" t="s">
        <v>306</v>
      </c>
      <c r="D133" s="34" t="s">
        <v>307</v>
      </c>
      <c r="E133">
        <v>10857795978.150717</v>
      </c>
      <c r="F133">
        <v>35222426052.784409</v>
      </c>
      <c r="H133" t="s">
        <v>471</v>
      </c>
      <c r="I133" s="34" t="s">
        <v>472</v>
      </c>
      <c r="J133" t="s">
        <v>306</v>
      </c>
      <c r="K133" s="34" t="s">
        <v>307</v>
      </c>
      <c r="L133">
        <v>2.0224806081530899</v>
      </c>
      <c r="M133">
        <v>0.76530091076510698</v>
      </c>
      <c r="O133" t="s">
        <v>474</v>
      </c>
      <c r="P133" s="34" t="s">
        <v>475</v>
      </c>
      <c r="Q133" t="s">
        <v>306</v>
      </c>
      <c r="R133" s="34" t="s">
        <v>307</v>
      </c>
      <c r="S133">
        <v>39.197923705344181</v>
      </c>
      <c r="T133">
        <v>42.252847035020928</v>
      </c>
      <c r="V133" t="s">
        <v>479</v>
      </c>
      <c r="W133" s="34" t="s">
        <v>480</v>
      </c>
      <c r="X133" t="s">
        <v>306</v>
      </c>
      <c r="Y133" s="34" t="s">
        <v>307</v>
      </c>
      <c r="Z133">
        <v>22.196142155726942</v>
      </c>
      <c r="AA133">
        <v>38.356415473900071</v>
      </c>
    </row>
    <row r="134" spans="1:27" x14ac:dyDescent="0.25">
      <c r="A134" t="s">
        <v>48</v>
      </c>
      <c r="B134" s="34" t="s">
        <v>49</v>
      </c>
      <c r="C134" t="s">
        <v>308</v>
      </c>
      <c r="D134" s="34" t="s">
        <v>309</v>
      </c>
      <c r="E134">
        <v>7536849187.490963</v>
      </c>
      <c r="F134">
        <v>12288825201.41893</v>
      </c>
      <c r="H134" t="s">
        <v>471</v>
      </c>
      <c r="I134" s="34" t="s">
        <v>472</v>
      </c>
      <c r="J134" t="s">
        <v>308</v>
      </c>
      <c r="K134" s="34" t="s">
        <v>309</v>
      </c>
      <c r="L134" t="s">
        <v>52</v>
      </c>
      <c r="M134">
        <v>1.36277638600831</v>
      </c>
      <c r="O134" t="s">
        <v>474</v>
      </c>
      <c r="P134" s="34" t="s">
        <v>475</v>
      </c>
      <c r="Q134" t="s">
        <v>308</v>
      </c>
      <c r="R134" s="34" t="s">
        <v>309</v>
      </c>
      <c r="S134">
        <v>58.176933636983797</v>
      </c>
      <c r="T134">
        <v>60.12903658005844</v>
      </c>
      <c r="V134" t="s">
        <v>479</v>
      </c>
      <c r="W134" s="34" t="s">
        <v>480</v>
      </c>
      <c r="X134" t="s">
        <v>308</v>
      </c>
      <c r="Y134" s="34" t="s">
        <v>309</v>
      </c>
      <c r="Z134">
        <v>21.259004653283899</v>
      </c>
      <c r="AA134">
        <v>14.86137418351926</v>
      </c>
    </row>
    <row r="135" spans="1:27" x14ac:dyDescent="0.25">
      <c r="A135" t="s">
        <v>48</v>
      </c>
      <c r="B135" s="34" t="s">
        <v>49</v>
      </c>
      <c r="C135" t="s">
        <v>310</v>
      </c>
      <c r="D135" s="34" t="s">
        <v>311</v>
      </c>
      <c r="E135">
        <v>127224304964.79179</v>
      </c>
      <c r="F135">
        <v>264212938334.62549</v>
      </c>
      <c r="H135" t="s">
        <v>471</v>
      </c>
      <c r="I135" s="34" t="s">
        <v>472</v>
      </c>
      <c r="J135" t="s">
        <v>310</v>
      </c>
      <c r="K135" s="34" t="s">
        <v>311</v>
      </c>
      <c r="L135">
        <v>2.2109622069717298</v>
      </c>
      <c r="M135">
        <v>3.1930718412106298</v>
      </c>
      <c r="O135" t="s">
        <v>474</v>
      </c>
      <c r="P135" s="34" t="s">
        <v>475</v>
      </c>
      <c r="Q135" t="s">
        <v>310</v>
      </c>
      <c r="R135" s="34" t="s">
        <v>311</v>
      </c>
      <c r="S135">
        <v>50.553383944417781</v>
      </c>
      <c r="T135">
        <v>49.986783250003533</v>
      </c>
      <c r="V135" t="s">
        <v>479</v>
      </c>
      <c r="W135" s="34" t="s">
        <v>480</v>
      </c>
      <c r="X135" t="s">
        <v>310</v>
      </c>
      <c r="Y135" s="34" t="s">
        <v>311</v>
      </c>
      <c r="Z135">
        <v>26.959914756515591</v>
      </c>
      <c r="AA135">
        <v>26.159475845331098</v>
      </c>
    </row>
    <row r="136" spans="1:27" x14ac:dyDescent="0.25">
      <c r="A136" t="s">
        <v>48</v>
      </c>
      <c r="B136" s="34" t="s">
        <v>49</v>
      </c>
      <c r="C136" t="s">
        <v>312</v>
      </c>
      <c r="D136" s="34" t="s">
        <v>313</v>
      </c>
      <c r="E136">
        <v>11170939678.119019</v>
      </c>
      <c r="F136">
        <v>36775580595.801834</v>
      </c>
      <c r="H136" t="s">
        <v>471</v>
      </c>
      <c r="I136" s="34" t="s">
        <v>472</v>
      </c>
      <c r="J136" t="s">
        <v>312</v>
      </c>
      <c r="K136" s="34" t="s">
        <v>313</v>
      </c>
      <c r="L136">
        <v>1.28445790695832</v>
      </c>
      <c r="M136">
        <v>1.0322531724559301</v>
      </c>
      <c r="O136" t="s">
        <v>474</v>
      </c>
      <c r="P136" s="34" t="s">
        <v>475</v>
      </c>
      <c r="Q136" t="s">
        <v>312</v>
      </c>
      <c r="R136" s="34" t="s">
        <v>313</v>
      </c>
      <c r="S136">
        <v>45.936165870013511</v>
      </c>
      <c r="T136">
        <v>40.947329108386882</v>
      </c>
      <c r="V136" t="s">
        <v>479</v>
      </c>
      <c r="W136" s="34" t="s">
        <v>480</v>
      </c>
      <c r="X136" t="s">
        <v>312</v>
      </c>
      <c r="Y136" s="34" t="s">
        <v>313</v>
      </c>
      <c r="Z136">
        <v>17.90235828910534</v>
      </c>
      <c r="AA136">
        <v>24.015343964414587</v>
      </c>
    </row>
    <row r="137" spans="1:27" x14ac:dyDescent="0.25">
      <c r="A137" t="s">
        <v>48</v>
      </c>
      <c r="B137" s="34" t="s">
        <v>49</v>
      </c>
      <c r="C137" t="s">
        <v>314</v>
      </c>
      <c r="D137" s="34" t="s">
        <v>315</v>
      </c>
      <c r="E137">
        <v>51101454718.187302</v>
      </c>
      <c r="F137">
        <v>253028635780.98697</v>
      </c>
      <c r="H137" t="s">
        <v>471</v>
      </c>
      <c r="I137" s="34" t="s">
        <v>472</v>
      </c>
      <c r="J137" t="s">
        <v>314</v>
      </c>
      <c r="K137" s="34" t="s">
        <v>315</v>
      </c>
      <c r="L137">
        <v>2.0011992218027199</v>
      </c>
      <c r="M137" t="s">
        <v>52</v>
      </c>
      <c r="O137" t="s">
        <v>474</v>
      </c>
      <c r="P137" s="34" t="s">
        <v>475</v>
      </c>
      <c r="Q137" t="s">
        <v>314</v>
      </c>
      <c r="R137" s="34" t="s">
        <v>315</v>
      </c>
      <c r="S137" t="s">
        <v>52</v>
      </c>
      <c r="T137">
        <v>40.254444680129822</v>
      </c>
      <c r="V137" t="s">
        <v>479</v>
      </c>
      <c r="W137" s="34" t="s">
        <v>480</v>
      </c>
      <c r="X137" t="s">
        <v>314</v>
      </c>
      <c r="Y137" s="34" t="s">
        <v>315</v>
      </c>
      <c r="Z137">
        <v>9.6922611358612798</v>
      </c>
      <c r="AA137">
        <v>36.742769722169236</v>
      </c>
    </row>
    <row r="138" spans="1:27" x14ac:dyDescent="0.25">
      <c r="A138" t="s">
        <v>48</v>
      </c>
      <c r="B138" s="34" t="s">
        <v>49</v>
      </c>
      <c r="C138" t="s">
        <v>316</v>
      </c>
      <c r="D138" s="34" t="s">
        <v>317</v>
      </c>
      <c r="E138">
        <v>12018858610.014996</v>
      </c>
      <c r="F138">
        <v>24147364523.117535</v>
      </c>
      <c r="H138" t="s">
        <v>471</v>
      </c>
      <c r="I138" s="34" t="s">
        <v>472</v>
      </c>
      <c r="J138" t="s">
        <v>316</v>
      </c>
      <c r="K138" s="34" t="s">
        <v>317</v>
      </c>
      <c r="L138">
        <v>2.7067327986492198</v>
      </c>
      <c r="M138">
        <v>3.4274192476363199</v>
      </c>
      <c r="O138" t="s">
        <v>474</v>
      </c>
      <c r="P138" s="34" t="s">
        <v>475</v>
      </c>
      <c r="Q138" t="s">
        <v>316</v>
      </c>
      <c r="R138" s="34" t="s">
        <v>317</v>
      </c>
      <c r="S138">
        <v>58.212114379257351</v>
      </c>
      <c r="T138">
        <v>59.273306010072766</v>
      </c>
      <c r="V138" t="s">
        <v>479</v>
      </c>
      <c r="W138" s="34" t="s">
        <v>480</v>
      </c>
      <c r="X138" t="s">
        <v>316</v>
      </c>
      <c r="Y138" s="34" t="s">
        <v>317</v>
      </c>
      <c r="Z138">
        <v>24.012468904269507</v>
      </c>
      <c r="AA138">
        <v>25.948415679771486</v>
      </c>
    </row>
    <row r="139" spans="1:27" x14ac:dyDescent="0.25">
      <c r="A139" t="s">
        <v>48</v>
      </c>
      <c r="B139" s="34" t="s">
        <v>49</v>
      </c>
      <c r="C139" t="s">
        <v>318</v>
      </c>
      <c r="D139" s="34" t="s">
        <v>319</v>
      </c>
      <c r="E139" t="s">
        <v>52</v>
      </c>
      <c r="F139">
        <v>137347501.60012245</v>
      </c>
      <c r="H139" t="s">
        <v>471</v>
      </c>
      <c r="I139" s="34" t="s">
        <v>472</v>
      </c>
      <c r="J139" t="s">
        <v>318</v>
      </c>
      <c r="K139" s="34" t="s">
        <v>319</v>
      </c>
      <c r="L139" t="s">
        <v>52</v>
      </c>
      <c r="M139" t="s">
        <v>52</v>
      </c>
      <c r="O139" t="s">
        <v>474</v>
      </c>
      <c r="P139" s="34" t="s">
        <v>475</v>
      </c>
      <c r="Q139" t="s">
        <v>318</v>
      </c>
      <c r="R139" s="34" t="s">
        <v>319</v>
      </c>
      <c r="S139" t="s">
        <v>52</v>
      </c>
      <c r="T139" t="s">
        <v>52</v>
      </c>
      <c r="V139" t="s">
        <v>479</v>
      </c>
      <c r="W139" s="34" t="s">
        <v>480</v>
      </c>
      <c r="X139" t="s">
        <v>318</v>
      </c>
      <c r="Y139" s="34" t="s">
        <v>319</v>
      </c>
      <c r="Z139" t="s">
        <v>52</v>
      </c>
      <c r="AA139" t="s">
        <v>52</v>
      </c>
    </row>
    <row r="140" spans="1:27" x14ac:dyDescent="0.25">
      <c r="A140" t="s">
        <v>48</v>
      </c>
      <c r="B140" s="34" t="s">
        <v>49</v>
      </c>
      <c r="C140" t="s">
        <v>320</v>
      </c>
      <c r="D140" s="34" t="s">
        <v>321</v>
      </c>
      <c r="E140">
        <v>43354426157.020454</v>
      </c>
      <c r="F140">
        <v>85624913439.659088</v>
      </c>
      <c r="H140" t="s">
        <v>471</v>
      </c>
      <c r="I140" s="34" t="s">
        <v>472</v>
      </c>
      <c r="J140" t="s">
        <v>320</v>
      </c>
      <c r="K140" s="34" t="s">
        <v>321</v>
      </c>
      <c r="L140">
        <v>0.96215031832363596</v>
      </c>
      <c r="M140">
        <v>1.7291675346580702</v>
      </c>
      <c r="O140" t="s">
        <v>474</v>
      </c>
      <c r="P140" s="34" t="s">
        <v>475</v>
      </c>
      <c r="Q140" t="s">
        <v>320</v>
      </c>
      <c r="R140" s="34" t="s">
        <v>321</v>
      </c>
      <c r="S140">
        <v>34.710715490344882</v>
      </c>
      <c r="T140">
        <v>51.024334607454058</v>
      </c>
      <c r="V140" t="s">
        <v>479</v>
      </c>
      <c r="W140" s="34" t="s">
        <v>480</v>
      </c>
      <c r="X140" t="s">
        <v>320</v>
      </c>
      <c r="Y140" s="34" t="s">
        <v>321</v>
      </c>
      <c r="Z140">
        <v>20.735570031199931</v>
      </c>
      <c r="AA140">
        <v>13.236266062424665</v>
      </c>
    </row>
    <row r="141" spans="1:27" x14ac:dyDescent="0.25">
      <c r="A141" t="s">
        <v>48</v>
      </c>
      <c r="B141" s="34" t="s">
        <v>49</v>
      </c>
      <c r="C141" t="s">
        <v>322</v>
      </c>
      <c r="D141" s="34" t="s">
        <v>323</v>
      </c>
      <c r="E141">
        <v>757634872103.39941</v>
      </c>
      <c r="F141">
        <v>946753713157.01587</v>
      </c>
      <c r="H141" t="s">
        <v>471</v>
      </c>
      <c r="I141" s="34" t="s">
        <v>472</v>
      </c>
      <c r="J141" t="s">
        <v>322</v>
      </c>
      <c r="K141" s="34" t="s">
        <v>323</v>
      </c>
      <c r="L141">
        <v>1.4340043406407399</v>
      </c>
      <c r="M141">
        <v>1.1568036675671201</v>
      </c>
      <c r="O141" t="s">
        <v>474</v>
      </c>
      <c r="P141" s="34" t="s">
        <v>475</v>
      </c>
      <c r="Q141" t="s">
        <v>322</v>
      </c>
      <c r="R141" s="34" t="s">
        <v>323</v>
      </c>
      <c r="S141">
        <v>65.745441995367329</v>
      </c>
      <c r="T141">
        <v>70.066626385565996</v>
      </c>
      <c r="V141" t="s">
        <v>479</v>
      </c>
      <c r="W141" s="34" t="s">
        <v>480</v>
      </c>
      <c r="X141" t="s">
        <v>322</v>
      </c>
      <c r="Y141" s="34" t="s">
        <v>323</v>
      </c>
      <c r="Z141">
        <v>21.740371277435969</v>
      </c>
      <c r="AA141">
        <v>17.703137319717239</v>
      </c>
    </row>
    <row r="142" spans="1:27" x14ac:dyDescent="0.25">
      <c r="A142" t="s">
        <v>48</v>
      </c>
      <c r="B142" s="34" t="s">
        <v>49</v>
      </c>
      <c r="C142" t="s">
        <v>324</v>
      </c>
      <c r="D142" s="34" t="s">
        <v>325</v>
      </c>
      <c r="E142" t="s">
        <v>52</v>
      </c>
      <c r="F142" t="s">
        <v>52</v>
      </c>
      <c r="H142" t="s">
        <v>471</v>
      </c>
      <c r="I142" s="34" t="s">
        <v>472</v>
      </c>
      <c r="J142" t="s">
        <v>324</v>
      </c>
      <c r="K142" s="34" t="s">
        <v>325</v>
      </c>
      <c r="L142" t="s">
        <v>52</v>
      </c>
      <c r="M142" t="s">
        <v>52</v>
      </c>
      <c r="O142" t="s">
        <v>474</v>
      </c>
      <c r="P142" s="34" t="s">
        <v>475</v>
      </c>
      <c r="Q142" t="s">
        <v>324</v>
      </c>
      <c r="R142" s="34" t="s">
        <v>325</v>
      </c>
      <c r="S142" t="s">
        <v>52</v>
      </c>
      <c r="T142" t="s">
        <v>52</v>
      </c>
      <c r="V142" t="s">
        <v>479</v>
      </c>
      <c r="W142" s="34" t="s">
        <v>480</v>
      </c>
      <c r="X142" t="s">
        <v>324</v>
      </c>
      <c r="Y142" s="34" t="s">
        <v>325</v>
      </c>
      <c r="Z142" t="s">
        <v>52</v>
      </c>
      <c r="AA142" t="s">
        <v>52</v>
      </c>
    </row>
    <row r="143" spans="1:27" x14ac:dyDescent="0.25">
      <c r="A143" t="s">
        <v>48</v>
      </c>
      <c r="B143" s="34" t="s">
        <v>49</v>
      </c>
      <c r="C143" t="s">
        <v>326</v>
      </c>
      <c r="D143" s="34" t="s">
        <v>327</v>
      </c>
      <c r="E143">
        <v>126896668492.67468</v>
      </c>
      <c r="F143">
        <v>202659279157.01566</v>
      </c>
      <c r="H143" t="s">
        <v>471</v>
      </c>
      <c r="I143" s="34" t="s">
        <v>472</v>
      </c>
      <c r="J143" t="s">
        <v>326</v>
      </c>
      <c r="K143" s="34" t="s">
        <v>327</v>
      </c>
      <c r="L143">
        <v>1.6687421067041099</v>
      </c>
      <c r="M143">
        <v>1.2118084763411701</v>
      </c>
      <c r="O143" t="s">
        <v>474</v>
      </c>
      <c r="P143" s="34" t="s">
        <v>475</v>
      </c>
      <c r="Q143" t="s">
        <v>326</v>
      </c>
      <c r="R143" s="34" t="s">
        <v>327</v>
      </c>
      <c r="S143">
        <v>61.811263445122208</v>
      </c>
      <c r="T143">
        <v>65.183463390337039</v>
      </c>
      <c r="V143" t="s">
        <v>479</v>
      </c>
      <c r="W143" s="34" t="s">
        <v>480</v>
      </c>
      <c r="X143" t="s">
        <v>326</v>
      </c>
      <c r="Y143" s="34" t="s">
        <v>327</v>
      </c>
      <c r="Z143">
        <v>23.589983227496891</v>
      </c>
      <c r="AA143">
        <v>20.430018263323927</v>
      </c>
    </row>
    <row r="144" spans="1:27" x14ac:dyDescent="0.25">
      <c r="A144" t="s">
        <v>48</v>
      </c>
      <c r="B144" s="34" t="s">
        <v>49</v>
      </c>
      <c r="C144" t="s">
        <v>328</v>
      </c>
      <c r="D144" s="34" t="s">
        <v>40</v>
      </c>
      <c r="E144">
        <v>20119656726.216461</v>
      </c>
      <c r="F144">
        <v>38334779852.671402</v>
      </c>
      <c r="H144" t="s">
        <v>471</v>
      </c>
      <c r="I144" s="34" t="s">
        <v>472</v>
      </c>
      <c r="J144" t="s">
        <v>328</v>
      </c>
      <c r="K144" s="34" t="s">
        <v>40</v>
      </c>
      <c r="L144">
        <v>0.78275144138372799</v>
      </c>
      <c r="M144">
        <v>0.62523058054676806</v>
      </c>
      <c r="O144" t="s">
        <v>474</v>
      </c>
      <c r="P144" s="34" t="s">
        <v>475</v>
      </c>
      <c r="Q144" t="s">
        <v>328</v>
      </c>
      <c r="R144" s="34" t="s">
        <v>40</v>
      </c>
      <c r="S144">
        <v>49.73587755889379</v>
      </c>
      <c r="T144">
        <v>50.277952780614029</v>
      </c>
      <c r="V144" t="s">
        <v>479</v>
      </c>
      <c r="W144" s="34" t="s">
        <v>480</v>
      </c>
      <c r="X144" t="s">
        <v>328</v>
      </c>
      <c r="Y144" s="34" t="s">
        <v>40</v>
      </c>
      <c r="Z144">
        <v>20.155328136885554</v>
      </c>
      <c r="AA144">
        <v>24.816850479990539</v>
      </c>
    </row>
    <row r="145" spans="1:27" x14ac:dyDescent="0.25">
      <c r="A145" t="s">
        <v>48</v>
      </c>
      <c r="B145" s="34" t="s">
        <v>49</v>
      </c>
      <c r="C145" t="s">
        <v>329</v>
      </c>
      <c r="D145" s="34" t="s">
        <v>330</v>
      </c>
      <c r="E145">
        <v>10576271392.684288</v>
      </c>
      <c r="F145">
        <v>25138435012.433247</v>
      </c>
      <c r="H145" t="s">
        <v>471</v>
      </c>
      <c r="I145" s="34" t="s">
        <v>472</v>
      </c>
      <c r="J145" t="s">
        <v>329</v>
      </c>
      <c r="K145" s="34" t="s">
        <v>330</v>
      </c>
      <c r="L145">
        <v>1.1646108163840401</v>
      </c>
      <c r="M145">
        <v>2.4603677732564102</v>
      </c>
      <c r="O145" t="s">
        <v>474</v>
      </c>
      <c r="P145" s="34" t="s">
        <v>475</v>
      </c>
      <c r="Q145" t="s">
        <v>329</v>
      </c>
      <c r="R145" s="34" t="s">
        <v>330</v>
      </c>
      <c r="S145">
        <v>40.363128293952123</v>
      </c>
      <c r="T145">
        <v>37.83773067981334</v>
      </c>
      <c r="V145" t="s">
        <v>479</v>
      </c>
      <c r="W145" s="34" t="s">
        <v>480</v>
      </c>
      <c r="X145" t="s">
        <v>329</v>
      </c>
      <c r="Y145" s="34" t="s">
        <v>330</v>
      </c>
      <c r="Z145">
        <v>18.098379158503644</v>
      </c>
      <c r="AA145">
        <v>21.070970790445763</v>
      </c>
    </row>
    <row r="146" spans="1:27" x14ac:dyDescent="0.25">
      <c r="A146" t="s">
        <v>48</v>
      </c>
      <c r="B146" s="34" t="s">
        <v>49</v>
      </c>
      <c r="C146" t="s">
        <v>23</v>
      </c>
      <c r="D146" s="34" t="s">
        <v>331</v>
      </c>
      <c r="E146">
        <v>364044102047.62964</v>
      </c>
      <c r="F146">
        <v>990700126987.35095</v>
      </c>
      <c r="H146" t="s">
        <v>471</v>
      </c>
      <c r="I146" s="34" t="s">
        <v>472</v>
      </c>
      <c r="J146" t="s">
        <v>23</v>
      </c>
      <c r="K146" s="34" t="s">
        <v>331</v>
      </c>
      <c r="L146">
        <v>0.54353164518657804</v>
      </c>
      <c r="M146">
        <v>0.43067121510711304</v>
      </c>
      <c r="O146" t="s">
        <v>474</v>
      </c>
      <c r="P146" s="34" t="s">
        <v>475</v>
      </c>
      <c r="Q146" t="s">
        <v>23</v>
      </c>
      <c r="R146" s="34" t="s">
        <v>331</v>
      </c>
      <c r="S146">
        <v>43.798454922761074</v>
      </c>
      <c r="T146">
        <v>55.804696889220949</v>
      </c>
      <c r="V146" t="s">
        <v>479</v>
      </c>
      <c r="W146" s="34" t="s">
        <v>480</v>
      </c>
      <c r="X146" t="s">
        <v>23</v>
      </c>
      <c r="Y146" s="34" t="s">
        <v>331</v>
      </c>
      <c r="Z146">
        <v>33.823003290999019</v>
      </c>
      <c r="AA146">
        <v>22.315117195219607</v>
      </c>
    </row>
    <row r="147" spans="1:27" x14ac:dyDescent="0.25">
      <c r="A147" t="s">
        <v>48</v>
      </c>
      <c r="B147" s="34" t="s">
        <v>49</v>
      </c>
      <c r="C147" t="s">
        <v>332</v>
      </c>
      <c r="D147" s="34" t="s">
        <v>333</v>
      </c>
      <c r="E147">
        <v>20784974986.509644</v>
      </c>
      <c r="F147">
        <v>32687116945.821095</v>
      </c>
      <c r="H147" t="s">
        <v>471</v>
      </c>
      <c r="I147" s="34" t="s">
        <v>472</v>
      </c>
      <c r="J147" t="s">
        <v>332</v>
      </c>
      <c r="K147" s="34" t="s">
        <v>333</v>
      </c>
      <c r="L147">
        <v>1.8508214595570001</v>
      </c>
      <c r="M147">
        <v>0.89722675268707697</v>
      </c>
      <c r="O147" t="s">
        <v>474</v>
      </c>
      <c r="P147" s="34" t="s">
        <v>475</v>
      </c>
      <c r="Q147" t="s">
        <v>332</v>
      </c>
      <c r="R147" s="34" t="s">
        <v>333</v>
      </c>
      <c r="S147">
        <v>52.795138469953265</v>
      </c>
      <c r="T147">
        <v>54.539189071130188</v>
      </c>
      <c r="V147" t="s">
        <v>479</v>
      </c>
      <c r="W147" s="34" t="s">
        <v>480</v>
      </c>
      <c r="X147" t="s">
        <v>332</v>
      </c>
      <c r="Y147" s="34" t="s">
        <v>333</v>
      </c>
      <c r="Z147">
        <v>21.406336719673753</v>
      </c>
      <c r="AA147">
        <v>24.258945876597217</v>
      </c>
    </row>
    <row r="148" spans="1:27" x14ac:dyDescent="0.25">
      <c r="A148" t="s">
        <v>48</v>
      </c>
      <c r="B148" s="34" t="s">
        <v>49</v>
      </c>
      <c r="C148" t="s">
        <v>334</v>
      </c>
      <c r="D148" s="34" t="s">
        <v>335</v>
      </c>
      <c r="E148" t="s">
        <v>52</v>
      </c>
      <c r="F148" t="s">
        <v>52</v>
      </c>
      <c r="H148" t="s">
        <v>471</v>
      </c>
      <c r="I148" s="34" t="s">
        <v>472</v>
      </c>
      <c r="J148" t="s">
        <v>334</v>
      </c>
      <c r="K148" s="34" t="s">
        <v>335</v>
      </c>
      <c r="L148" t="s">
        <v>52</v>
      </c>
      <c r="M148" t="s">
        <v>52</v>
      </c>
      <c r="O148" t="s">
        <v>474</v>
      </c>
      <c r="P148" s="34" t="s">
        <v>475</v>
      </c>
      <c r="Q148" t="s">
        <v>334</v>
      </c>
      <c r="R148" s="34" t="s">
        <v>335</v>
      </c>
      <c r="S148" t="s">
        <v>52</v>
      </c>
      <c r="T148" t="s">
        <v>52</v>
      </c>
      <c r="V148" t="s">
        <v>479</v>
      </c>
      <c r="W148" s="34" t="s">
        <v>480</v>
      </c>
      <c r="X148" t="s">
        <v>334</v>
      </c>
      <c r="Y148" s="34" t="s">
        <v>335</v>
      </c>
      <c r="Z148" t="s">
        <v>52</v>
      </c>
      <c r="AA148" t="s">
        <v>52</v>
      </c>
    </row>
    <row r="149" spans="1:27" x14ac:dyDescent="0.25">
      <c r="A149" t="s">
        <v>48</v>
      </c>
      <c r="B149" s="34" t="s">
        <v>49</v>
      </c>
      <c r="C149" t="s">
        <v>336</v>
      </c>
      <c r="D149" s="34" t="s">
        <v>337</v>
      </c>
      <c r="E149">
        <v>257376504174.44812</v>
      </c>
      <c r="F149">
        <v>339073070367.97467</v>
      </c>
      <c r="H149" t="s">
        <v>471</v>
      </c>
      <c r="I149" s="34" t="s">
        <v>472</v>
      </c>
      <c r="J149" t="s">
        <v>336</v>
      </c>
      <c r="K149" s="34" t="s">
        <v>337</v>
      </c>
      <c r="L149">
        <v>1.7058318732318001</v>
      </c>
      <c r="M149">
        <v>1.6222701950790501</v>
      </c>
      <c r="O149" t="s">
        <v>474</v>
      </c>
      <c r="P149" s="34" t="s">
        <v>475</v>
      </c>
      <c r="Q149" t="s">
        <v>336</v>
      </c>
      <c r="R149" s="34" t="s">
        <v>337</v>
      </c>
      <c r="S149">
        <v>49.882868711449674</v>
      </c>
      <c r="T149">
        <v>56.83547461265492</v>
      </c>
      <c r="V149" t="s">
        <v>479</v>
      </c>
      <c r="W149" s="34" t="s">
        <v>480</v>
      </c>
      <c r="X149" t="s">
        <v>336</v>
      </c>
      <c r="Y149" s="34" t="s">
        <v>337</v>
      </c>
      <c r="Z149">
        <v>36.494805554099663</v>
      </c>
      <c r="AA149">
        <v>29.791265473926849</v>
      </c>
    </row>
    <row r="150" spans="1:27" x14ac:dyDescent="0.25">
      <c r="A150" t="s">
        <v>48</v>
      </c>
      <c r="B150" s="34" t="s">
        <v>49</v>
      </c>
      <c r="C150" t="s">
        <v>338</v>
      </c>
      <c r="D150" s="34" t="s">
        <v>339</v>
      </c>
      <c r="E150">
        <v>76760622472.245621</v>
      </c>
      <c r="F150">
        <v>135696698275.15483</v>
      </c>
      <c r="H150" t="s">
        <v>471</v>
      </c>
      <c r="I150" s="34" t="s">
        <v>472</v>
      </c>
      <c r="J150" t="s">
        <v>338</v>
      </c>
      <c r="K150" s="34" t="s">
        <v>339</v>
      </c>
      <c r="L150">
        <v>8.0852670608468813</v>
      </c>
      <c r="M150">
        <v>9.6105091434177297</v>
      </c>
      <c r="O150" t="s">
        <v>474</v>
      </c>
      <c r="P150" s="34" t="s">
        <v>475</v>
      </c>
      <c r="Q150" t="s">
        <v>338</v>
      </c>
      <c r="R150" s="34" t="s">
        <v>339</v>
      </c>
      <c r="S150">
        <v>39.986552754084833</v>
      </c>
      <c r="T150">
        <v>52.057537887751138</v>
      </c>
      <c r="V150" t="s">
        <v>479</v>
      </c>
      <c r="W150" s="34" t="s">
        <v>480</v>
      </c>
      <c r="X150" t="s">
        <v>338</v>
      </c>
      <c r="Y150" s="34" t="s">
        <v>339</v>
      </c>
      <c r="Z150">
        <v>59.156654163883836</v>
      </c>
      <c r="AA150">
        <v>49.780822590825295</v>
      </c>
    </row>
    <row r="151" spans="1:27" x14ac:dyDescent="0.25">
      <c r="A151" t="s">
        <v>48</v>
      </c>
      <c r="B151" s="34" t="s">
        <v>49</v>
      </c>
      <c r="C151" t="s">
        <v>340</v>
      </c>
      <c r="D151" s="34" t="s">
        <v>341</v>
      </c>
      <c r="E151">
        <v>461958781374.91217</v>
      </c>
      <c r="F151">
        <v>950381922984.56775</v>
      </c>
      <c r="H151" t="s">
        <v>471</v>
      </c>
      <c r="I151" s="34" t="s">
        <v>472</v>
      </c>
      <c r="J151" t="s">
        <v>340</v>
      </c>
      <c r="K151" s="34" t="s">
        <v>341</v>
      </c>
      <c r="L151">
        <v>4.1687227138149607</v>
      </c>
      <c r="M151">
        <v>3.7696902004217403</v>
      </c>
      <c r="O151" t="s">
        <v>474</v>
      </c>
      <c r="P151" s="34" t="s">
        <v>475</v>
      </c>
      <c r="Q151" t="s">
        <v>340</v>
      </c>
      <c r="R151" s="34" t="s">
        <v>341</v>
      </c>
      <c r="S151">
        <v>50.326802160440955</v>
      </c>
      <c r="T151">
        <v>53.177707853868824</v>
      </c>
      <c r="V151" t="s">
        <v>479</v>
      </c>
      <c r="W151" s="34" t="s">
        <v>480</v>
      </c>
      <c r="X151" t="s">
        <v>340</v>
      </c>
      <c r="Y151" s="34" t="s">
        <v>341</v>
      </c>
      <c r="Z151">
        <v>17.54845709553652</v>
      </c>
      <c r="AA151">
        <v>17.804307396929335</v>
      </c>
    </row>
    <row r="152" spans="1:27" x14ac:dyDescent="0.25">
      <c r="A152" t="s">
        <v>48</v>
      </c>
      <c r="B152" s="34" t="s">
        <v>49</v>
      </c>
      <c r="C152" t="s">
        <v>342</v>
      </c>
      <c r="D152" s="34" t="s">
        <v>343</v>
      </c>
      <c r="E152">
        <v>259764268.87140167</v>
      </c>
      <c r="F152">
        <v>317717242.81593287</v>
      </c>
      <c r="H152" t="s">
        <v>471</v>
      </c>
      <c r="I152" s="34" t="s">
        <v>472</v>
      </c>
      <c r="J152" t="s">
        <v>342</v>
      </c>
      <c r="K152" s="34" t="s">
        <v>343</v>
      </c>
      <c r="L152" t="s">
        <v>52</v>
      </c>
      <c r="M152" t="s">
        <v>52</v>
      </c>
      <c r="O152" t="s">
        <v>474</v>
      </c>
      <c r="P152" s="34" t="s">
        <v>475</v>
      </c>
      <c r="Q152" t="s">
        <v>342</v>
      </c>
      <c r="R152" s="34" t="s">
        <v>343</v>
      </c>
      <c r="S152">
        <v>73.455961009658409</v>
      </c>
      <c r="T152">
        <v>78.181284980381449</v>
      </c>
      <c r="V152" t="s">
        <v>479</v>
      </c>
      <c r="W152" s="34" t="s">
        <v>480</v>
      </c>
      <c r="X152" t="s">
        <v>342</v>
      </c>
      <c r="Y152" s="34" t="s">
        <v>343</v>
      </c>
      <c r="Z152">
        <v>14.151916471573337</v>
      </c>
      <c r="AA152">
        <v>8.3323779791322679</v>
      </c>
    </row>
    <row r="153" spans="1:27" x14ac:dyDescent="0.25">
      <c r="A153" t="s">
        <v>48</v>
      </c>
      <c r="B153" s="34" t="s">
        <v>49</v>
      </c>
      <c r="C153" t="s">
        <v>344</v>
      </c>
      <c r="D153" s="34" t="s">
        <v>345</v>
      </c>
      <c r="E153">
        <v>43971701074.589752</v>
      </c>
      <c r="F153">
        <v>125070740811.5786</v>
      </c>
      <c r="H153" t="s">
        <v>471</v>
      </c>
      <c r="I153" s="34" t="s">
        <v>472</v>
      </c>
      <c r="J153" t="s">
        <v>344</v>
      </c>
      <c r="K153" s="34" t="s">
        <v>345</v>
      </c>
      <c r="L153">
        <v>0</v>
      </c>
      <c r="M153">
        <v>0</v>
      </c>
      <c r="O153" t="s">
        <v>474</v>
      </c>
      <c r="P153" s="34" t="s">
        <v>475</v>
      </c>
      <c r="Q153" t="s">
        <v>344</v>
      </c>
      <c r="R153" s="34" t="s">
        <v>345</v>
      </c>
      <c r="S153">
        <v>69.021533039962634</v>
      </c>
      <c r="T153">
        <v>64.580755074816381</v>
      </c>
      <c r="V153" t="s">
        <v>479</v>
      </c>
      <c r="W153" s="34" t="s">
        <v>480</v>
      </c>
      <c r="X153" t="s">
        <v>344</v>
      </c>
      <c r="Y153" s="34" t="s">
        <v>345</v>
      </c>
      <c r="Z153">
        <v>21.548300710778467</v>
      </c>
      <c r="AA153">
        <v>29.346341149809547</v>
      </c>
    </row>
    <row r="154" spans="1:27" x14ac:dyDescent="0.25">
      <c r="A154" t="s">
        <v>48</v>
      </c>
      <c r="B154" s="34" t="s">
        <v>49</v>
      </c>
      <c r="C154" t="s">
        <v>346</v>
      </c>
      <c r="D154" s="34" t="s">
        <v>347</v>
      </c>
      <c r="E154">
        <v>16803929366.700645</v>
      </c>
      <c r="F154">
        <v>36190433384.830383</v>
      </c>
      <c r="H154" t="s">
        <v>471</v>
      </c>
      <c r="I154" s="34" t="s">
        <v>472</v>
      </c>
      <c r="J154" t="s">
        <v>346</v>
      </c>
      <c r="K154" s="34" t="s">
        <v>347</v>
      </c>
      <c r="L154">
        <v>0.63910765431766203</v>
      </c>
      <c r="M154">
        <v>0.40322112422494694</v>
      </c>
      <c r="O154" t="s">
        <v>474</v>
      </c>
      <c r="P154" s="34" t="s">
        <v>475</v>
      </c>
      <c r="Q154" t="s">
        <v>346</v>
      </c>
      <c r="R154" s="34" t="s">
        <v>347</v>
      </c>
      <c r="S154" t="s">
        <v>52</v>
      </c>
      <c r="T154">
        <v>41.502118355678803</v>
      </c>
      <c r="V154" t="s">
        <v>479</v>
      </c>
      <c r="W154" s="34" t="s">
        <v>480</v>
      </c>
      <c r="X154" t="s">
        <v>346</v>
      </c>
      <c r="Y154" s="34" t="s">
        <v>347</v>
      </c>
      <c r="Z154">
        <v>39.329074138745661</v>
      </c>
      <c r="AA154">
        <v>36.359859719477718</v>
      </c>
    </row>
    <row r="155" spans="1:27" x14ac:dyDescent="0.25">
      <c r="A155" t="s">
        <v>48</v>
      </c>
      <c r="B155" s="34" t="s">
        <v>49</v>
      </c>
      <c r="C155" t="s">
        <v>348</v>
      </c>
      <c r="D155" s="34" t="s">
        <v>349</v>
      </c>
      <c r="E155">
        <v>45399831806.588089</v>
      </c>
      <c r="F155">
        <v>86486123430.181</v>
      </c>
      <c r="H155" t="s">
        <v>471</v>
      </c>
      <c r="I155" s="34" t="s">
        <v>472</v>
      </c>
      <c r="J155" t="s">
        <v>348</v>
      </c>
      <c r="K155" s="34" t="s">
        <v>349</v>
      </c>
      <c r="L155">
        <v>1.24493945384649</v>
      </c>
      <c r="M155">
        <v>0.89394825379958098</v>
      </c>
      <c r="O155" t="s">
        <v>474</v>
      </c>
      <c r="P155" s="34" t="s">
        <v>475</v>
      </c>
      <c r="Q155" t="s">
        <v>348</v>
      </c>
      <c r="R155" s="34" t="s">
        <v>349</v>
      </c>
      <c r="S155">
        <v>44.90751311701046</v>
      </c>
      <c r="T155">
        <v>47.877093439649428</v>
      </c>
      <c r="V155" t="s">
        <v>479</v>
      </c>
      <c r="W155" s="34" t="s">
        <v>480</v>
      </c>
      <c r="X155" t="s">
        <v>348</v>
      </c>
      <c r="Y155" s="34" t="s">
        <v>349</v>
      </c>
      <c r="Z155">
        <v>35.563532998688679</v>
      </c>
      <c r="AA155">
        <v>34.383380665082996</v>
      </c>
    </row>
    <row r="156" spans="1:27" x14ac:dyDescent="0.25">
      <c r="A156" t="s">
        <v>48</v>
      </c>
      <c r="B156" s="34" t="s">
        <v>49</v>
      </c>
      <c r="C156" t="s">
        <v>350</v>
      </c>
      <c r="D156" s="34" t="s">
        <v>351</v>
      </c>
      <c r="E156">
        <v>169938476178.58124</v>
      </c>
      <c r="F156">
        <v>393259049121.62598</v>
      </c>
      <c r="H156" t="s">
        <v>471</v>
      </c>
      <c r="I156" s="34" t="s">
        <v>472</v>
      </c>
      <c r="J156" t="s">
        <v>350</v>
      </c>
      <c r="K156" s="34" t="s">
        <v>351</v>
      </c>
      <c r="L156">
        <v>1.7889668486954402</v>
      </c>
      <c r="M156">
        <v>1.24595780284389</v>
      </c>
      <c r="O156" t="s">
        <v>474</v>
      </c>
      <c r="P156" s="34" t="s">
        <v>475</v>
      </c>
      <c r="Q156" t="s">
        <v>350</v>
      </c>
      <c r="R156" s="34" t="s">
        <v>351</v>
      </c>
      <c r="S156">
        <v>54.027488592566343</v>
      </c>
      <c r="T156">
        <v>53.928333156489416</v>
      </c>
      <c r="V156" t="s">
        <v>479</v>
      </c>
      <c r="W156" s="34" t="s">
        <v>480</v>
      </c>
      <c r="X156" t="s">
        <v>350</v>
      </c>
      <c r="Y156" s="34" t="s">
        <v>351</v>
      </c>
      <c r="Z156">
        <v>29.034133699552562</v>
      </c>
      <c r="AA156">
        <v>31.29788412314732</v>
      </c>
    </row>
    <row r="157" spans="1:27" x14ac:dyDescent="0.25">
      <c r="A157" t="s">
        <v>48</v>
      </c>
      <c r="B157" s="34" t="s">
        <v>49</v>
      </c>
      <c r="C157" t="s">
        <v>352</v>
      </c>
      <c r="D157" s="34" t="s">
        <v>353</v>
      </c>
      <c r="E157">
        <v>347356308077.20111</v>
      </c>
      <c r="F157">
        <v>854095492048.79382</v>
      </c>
      <c r="H157" t="s">
        <v>471</v>
      </c>
      <c r="I157" s="34" t="s">
        <v>472</v>
      </c>
      <c r="J157" t="s">
        <v>352</v>
      </c>
      <c r="K157" s="34" t="s">
        <v>353</v>
      </c>
      <c r="L157">
        <v>1.6082266208679599</v>
      </c>
      <c r="M157">
        <v>1.30617080668409</v>
      </c>
      <c r="O157" t="s">
        <v>474</v>
      </c>
      <c r="P157" s="34" t="s">
        <v>475</v>
      </c>
      <c r="Q157" t="s">
        <v>352</v>
      </c>
      <c r="R157" s="34" t="s">
        <v>353</v>
      </c>
      <c r="S157">
        <v>51.083620020203732</v>
      </c>
      <c r="T157">
        <v>59.690495291816617</v>
      </c>
      <c r="V157" t="s">
        <v>479</v>
      </c>
      <c r="W157" s="34" t="s">
        <v>480</v>
      </c>
      <c r="X157" t="s">
        <v>352</v>
      </c>
      <c r="Y157" s="34" t="s">
        <v>353</v>
      </c>
      <c r="Z157">
        <v>34.975284768121568</v>
      </c>
      <c r="AA157">
        <v>30.126550576772498</v>
      </c>
    </row>
    <row r="158" spans="1:27" x14ac:dyDescent="0.25">
      <c r="A158" t="s">
        <v>48</v>
      </c>
      <c r="B158" s="34" t="s">
        <v>49</v>
      </c>
      <c r="C158" t="s">
        <v>354</v>
      </c>
      <c r="D158" s="34" t="s">
        <v>355</v>
      </c>
      <c r="E158">
        <v>623981165014.1593</v>
      </c>
      <c r="F158">
        <v>1145339520598.2505</v>
      </c>
      <c r="H158" t="s">
        <v>471</v>
      </c>
      <c r="I158" s="34" t="s">
        <v>472</v>
      </c>
      <c r="J158" t="s">
        <v>354</v>
      </c>
      <c r="K158" s="34" t="s">
        <v>355</v>
      </c>
      <c r="L158">
        <v>1.8303365853136098</v>
      </c>
      <c r="M158">
        <v>1.8954272678923498</v>
      </c>
      <c r="O158" t="s">
        <v>474</v>
      </c>
      <c r="P158" s="34" t="s">
        <v>475</v>
      </c>
      <c r="Q158" t="s">
        <v>354</v>
      </c>
      <c r="R158" s="34" t="s">
        <v>355</v>
      </c>
      <c r="S158">
        <v>56.835893400384506</v>
      </c>
      <c r="T158">
        <v>56.59881346945852</v>
      </c>
      <c r="V158" t="s">
        <v>479</v>
      </c>
      <c r="W158" s="34" t="s">
        <v>480</v>
      </c>
      <c r="X158" t="s">
        <v>354</v>
      </c>
      <c r="Y158" s="34" t="s">
        <v>355</v>
      </c>
      <c r="Z158">
        <v>28.793172323219096</v>
      </c>
      <c r="AA158">
        <v>28.351496480863993</v>
      </c>
    </row>
    <row r="159" spans="1:27" x14ac:dyDescent="0.25">
      <c r="A159" t="s">
        <v>48</v>
      </c>
      <c r="B159" s="34" t="s">
        <v>49</v>
      </c>
      <c r="C159" t="s">
        <v>356</v>
      </c>
      <c r="D159" s="34" t="s">
        <v>357</v>
      </c>
      <c r="E159">
        <v>313637472743.79108</v>
      </c>
      <c r="F159">
        <v>341457107706.46295</v>
      </c>
      <c r="H159" t="s">
        <v>471</v>
      </c>
      <c r="I159" s="34" t="s">
        <v>472</v>
      </c>
      <c r="J159" t="s">
        <v>356</v>
      </c>
      <c r="K159" s="34" t="s">
        <v>357</v>
      </c>
      <c r="L159">
        <v>1.86235604736978</v>
      </c>
      <c r="M159">
        <v>1.68333673597554</v>
      </c>
      <c r="O159" t="s">
        <v>474</v>
      </c>
      <c r="P159" s="34" t="s">
        <v>475</v>
      </c>
      <c r="Q159" t="s">
        <v>356</v>
      </c>
      <c r="R159" s="34" t="s">
        <v>357</v>
      </c>
      <c r="S159">
        <v>60.052512005171998</v>
      </c>
      <c r="T159">
        <v>65.362351931420719</v>
      </c>
      <c r="V159" t="s">
        <v>479</v>
      </c>
      <c r="W159" s="34" t="s">
        <v>480</v>
      </c>
      <c r="X159" t="s">
        <v>356</v>
      </c>
      <c r="Y159" s="34" t="s">
        <v>357</v>
      </c>
      <c r="Z159">
        <v>24.461574396867892</v>
      </c>
      <c r="AA159">
        <v>19.117265818686572</v>
      </c>
    </row>
    <row r="160" spans="1:27" x14ac:dyDescent="0.25">
      <c r="A160" t="s">
        <v>48</v>
      </c>
      <c r="B160" s="34" t="s">
        <v>49</v>
      </c>
      <c r="C160" t="s">
        <v>358</v>
      </c>
      <c r="D160" s="34" t="s">
        <v>359</v>
      </c>
      <c r="E160">
        <v>114793306229.86931</v>
      </c>
      <c r="F160">
        <v>114269283455.23619</v>
      </c>
      <c r="H160" t="s">
        <v>471</v>
      </c>
      <c r="I160" s="34" t="s">
        <v>472</v>
      </c>
      <c r="J160" t="s">
        <v>358</v>
      </c>
      <c r="K160" s="34" t="s">
        <v>359</v>
      </c>
      <c r="L160" t="s">
        <v>52</v>
      </c>
      <c r="M160" t="s">
        <v>52</v>
      </c>
      <c r="O160" t="s">
        <v>474</v>
      </c>
      <c r="P160" s="34" t="s">
        <v>475</v>
      </c>
      <c r="Q160" t="s">
        <v>358</v>
      </c>
      <c r="R160" s="34" t="s">
        <v>359</v>
      </c>
      <c r="S160">
        <v>52.32926754162763</v>
      </c>
      <c r="T160">
        <v>48.441063168528352</v>
      </c>
      <c r="V160" t="s">
        <v>479</v>
      </c>
      <c r="W160" s="34" t="s">
        <v>480</v>
      </c>
      <c r="X160" t="s">
        <v>358</v>
      </c>
      <c r="Y160" s="34" t="s">
        <v>359</v>
      </c>
      <c r="Z160">
        <v>46.061865294043287</v>
      </c>
      <c r="AA160">
        <v>48.364984460416352</v>
      </c>
    </row>
    <row r="161" spans="1:27" x14ac:dyDescent="0.25">
      <c r="A161" t="s">
        <v>48</v>
      </c>
      <c r="B161" s="34" t="s">
        <v>49</v>
      </c>
      <c r="C161" t="s">
        <v>360</v>
      </c>
      <c r="D161" s="34" t="s">
        <v>361</v>
      </c>
      <c r="E161">
        <v>51287677760.496994</v>
      </c>
      <c r="F161">
        <v>249963056673.09372</v>
      </c>
      <c r="H161" t="s">
        <v>471</v>
      </c>
      <c r="I161" s="34" t="s">
        <v>472</v>
      </c>
      <c r="J161" t="s">
        <v>360</v>
      </c>
      <c r="K161" s="34" t="s">
        <v>361</v>
      </c>
      <c r="L161" t="s">
        <v>52</v>
      </c>
      <c r="M161" t="s">
        <v>52</v>
      </c>
      <c r="O161" t="s">
        <v>474</v>
      </c>
      <c r="P161" s="34" t="s">
        <v>475</v>
      </c>
      <c r="Q161" t="s">
        <v>360</v>
      </c>
      <c r="R161" s="34" t="s">
        <v>361</v>
      </c>
      <c r="S161" t="s">
        <v>52</v>
      </c>
      <c r="T161">
        <v>47.300340970304568</v>
      </c>
      <c r="V161" t="s">
        <v>479</v>
      </c>
      <c r="W161" s="34" t="s">
        <v>480</v>
      </c>
      <c r="X161" t="s">
        <v>360</v>
      </c>
      <c r="Y161" s="34" t="s">
        <v>361</v>
      </c>
      <c r="Z161" t="s">
        <v>52</v>
      </c>
      <c r="AA161">
        <v>56.687965314613379</v>
      </c>
    </row>
    <row r="162" spans="1:27" x14ac:dyDescent="0.25">
      <c r="A162" t="s">
        <v>48</v>
      </c>
      <c r="B162" s="34" t="s">
        <v>49</v>
      </c>
      <c r="C162" t="s">
        <v>362</v>
      </c>
      <c r="D162" s="34" t="s">
        <v>363</v>
      </c>
      <c r="E162">
        <v>272641702513.88098</v>
      </c>
      <c r="F162">
        <v>533372166899.8819</v>
      </c>
      <c r="H162" t="s">
        <v>471</v>
      </c>
      <c r="I162" s="34" t="s">
        <v>472</v>
      </c>
      <c r="J162" t="s">
        <v>362</v>
      </c>
      <c r="K162" s="34" t="s">
        <v>363</v>
      </c>
      <c r="L162">
        <v>2.4989141842601601</v>
      </c>
      <c r="M162">
        <v>1.72342028367043</v>
      </c>
      <c r="O162" t="s">
        <v>474</v>
      </c>
      <c r="P162" s="34" t="s">
        <v>475</v>
      </c>
      <c r="Q162" t="s">
        <v>362</v>
      </c>
      <c r="R162" s="34" t="s">
        <v>363</v>
      </c>
      <c r="S162">
        <v>49.180877201442755</v>
      </c>
      <c r="T162">
        <v>57.323227054291102</v>
      </c>
      <c r="V162" t="s">
        <v>479</v>
      </c>
      <c r="W162" s="34" t="s">
        <v>480</v>
      </c>
      <c r="X162" t="s">
        <v>362</v>
      </c>
      <c r="Y162" s="34" t="s">
        <v>363</v>
      </c>
      <c r="Z162">
        <v>30.263462140068825</v>
      </c>
      <c r="AA162">
        <v>28.892031980111337</v>
      </c>
    </row>
    <row r="163" spans="1:27" x14ac:dyDescent="0.25">
      <c r="A163" t="s">
        <v>48</v>
      </c>
      <c r="B163" s="34" t="s">
        <v>49</v>
      </c>
      <c r="C163" t="s">
        <v>364</v>
      </c>
      <c r="D163" s="34" t="s">
        <v>365</v>
      </c>
      <c r="E163">
        <v>2142459547755.9143</v>
      </c>
      <c r="F163">
        <v>3818780560822.29</v>
      </c>
      <c r="H163" t="s">
        <v>471</v>
      </c>
      <c r="I163" s="34" t="s">
        <v>472</v>
      </c>
      <c r="J163" t="s">
        <v>364</v>
      </c>
      <c r="K163" s="34" t="s">
        <v>365</v>
      </c>
      <c r="L163">
        <v>3.3070298366754098</v>
      </c>
      <c r="M163">
        <v>4.23340736959348</v>
      </c>
      <c r="O163" t="s">
        <v>474</v>
      </c>
      <c r="P163" s="34" t="s">
        <v>475</v>
      </c>
      <c r="Q163" t="s">
        <v>364</v>
      </c>
      <c r="R163" s="34" t="s">
        <v>365</v>
      </c>
      <c r="S163">
        <v>49.717709437972651</v>
      </c>
      <c r="T163">
        <v>56.032768470393016</v>
      </c>
      <c r="V163" t="s">
        <v>479</v>
      </c>
      <c r="W163" s="34" t="s">
        <v>480</v>
      </c>
      <c r="X163" t="s">
        <v>364</v>
      </c>
      <c r="Y163" s="34" t="s">
        <v>365</v>
      </c>
      <c r="Z163">
        <v>33.918970317520028</v>
      </c>
      <c r="AA163">
        <v>30.67329688501707</v>
      </c>
    </row>
    <row r="164" spans="1:27" x14ac:dyDescent="0.25">
      <c r="A164" t="s">
        <v>48</v>
      </c>
      <c r="B164" s="34" t="s">
        <v>49</v>
      </c>
      <c r="C164" t="s">
        <v>366</v>
      </c>
      <c r="D164" s="34" t="s">
        <v>367</v>
      </c>
      <c r="E164">
        <v>6883388227.3786402</v>
      </c>
      <c r="F164">
        <v>23665375199.085091</v>
      </c>
      <c r="H164" t="s">
        <v>471</v>
      </c>
      <c r="I164" s="34" t="s">
        <v>472</v>
      </c>
      <c r="J164" t="s">
        <v>366</v>
      </c>
      <c r="K164" s="34" t="s">
        <v>367</v>
      </c>
      <c r="L164">
        <v>3.5355029585798801</v>
      </c>
      <c r="M164">
        <v>1.26467491445117</v>
      </c>
      <c r="O164" t="s">
        <v>474</v>
      </c>
      <c r="P164" s="34" t="s">
        <v>475</v>
      </c>
      <c r="Q164" t="s">
        <v>366</v>
      </c>
      <c r="R164" s="34" t="s">
        <v>367</v>
      </c>
      <c r="S164">
        <v>44.31122202184423</v>
      </c>
      <c r="T164">
        <v>47.876474773187297</v>
      </c>
      <c r="V164" t="s">
        <v>479</v>
      </c>
      <c r="W164" s="34" t="s">
        <v>480</v>
      </c>
      <c r="X164" t="s">
        <v>366</v>
      </c>
      <c r="Y164" s="34" t="s">
        <v>367</v>
      </c>
      <c r="Z164">
        <v>16.843079228134062</v>
      </c>
      <c r="AA164">
        <v>17.284215686707736</v>
      </c>
    </row>
    <row r="165" spans="1:27" x14ac:dyDescent="0.25">
      <c r="A165" t="s">
        <v>48</v>
      </c>
      <c r="B165" s="34" t="s">
        <v>49</v>
      </c>
      <c r="C165" t="s">
        <v>368</v>
      </c>
      <c r="D165" s="34" t="s">
        <v>369</v>
      </c>
      <c r="E165">
        <v>839643888.87432957</v>
      </c>
      <c r="F165">
        <v>1267070039.567657</v>
      </c>
      <c r="H165" t="s">
        <v>471</v>
      </c>
      <c r="I165" s="34" t="s">
        <v>472</v>
      </c>
      <c r="J165" t="s">
        <v>368</v>
      </c>
      <c r="K165" s="34" t="s">
        <v>369</v>
      </c>
      <c r="L165" t="s">
        <v>52</v>
      </c>
      <c r="M165" t="s">
        <v>52</v>
      </c>
      <c r="O165" t="s">
        <v>474</v>
      </c>
      <c r="P165" s="34" t="s">
        <v>475</v>
      </c>
      <c r="Q165" t="s">
        <v>368</v>
      </c>
      <c r="R165" s="34" t="s">
        <v>369</v>
      </c>
      <c r="S165" t="s">
        <v>52</v>
      </c>
      <c r="T165">
        <v>72.60513191248927</v>
      </c>
      <c r="V165" t="s">
        <v>479</v>
      </c>
      <c r="W165" s="34" t="s">
        <v>480</v>
      </c>
      <c r="X165" t="s">
        <v>368</v>
      </c>
      <c r="Y165" s="34" t="s">
        <v>369</v>
      </c>
      <c r="Z165">
        <v>24.707463636165734</v>
      </c>
      <c r="AA165">
        <v>16.861774077045276</v>
      </c>
    </row>
    <row r="166" spans="1:27" x14ac:dyDescent="0.25">
      <c r="A166" t="s">
        <v>48</v>
      </c>
      <c r="B166" s="34" t="s">
        <v>49</v>
      </c>
      <c r="C166" t="s">
        <v>370</v>
      </c>
      <c r="D166" s="34" t="s">
        <v>371</v>
      </c>
      <c r="E166">
        <v>2022861391.9573228</v>
      </c>
      <c r="F166">
        <v>1982111206.9537377</v>
      </c>
      <c r="H166" t="s">
        <v>471</v>
      </c>
      <c r="I166" s="34" t="s">
        <v>472</v>
      </c>
      <c r="J166" t="s">
        <v>370</v>
      </c>
      <c r="K166" s="34" t="s">
        <v>371</v>
      </c>
      <c r="L166" t="s">
        <v>52</v>
      </c>
      <c r="M166" t="s">
        <v>52</v>
      </c>
      <c r="O166" t="s">
        <v>474</v>
      </c>
      <c r="P166" s="34" t="s">
        <v>475</v>
      </c>
      <c r="Q166" t="s">
        <v>370</v>
      </c>
      <c r="R166" s="34" t="s">
        <v>371</v>
      </c>
      <c r="S166" t="s">
        <v>52</v>
      </c>
      <c r="T166" t="s">
        <v>52</v>
      </c>
      <c r="V166" t="s">
        <v>479</v>
      </c>
      <c r="W166" s="34" t="s">
        <v>480</v>
      </c>
      <c r="X166" t="s">
        <v>370</v>
      </c>
      <c r="Y166" s="34" t="s">
        <v>371</v>
      </c>
      <c r="Z166" t="s">
        <v>52</v>
      </c>
      <c r="AA166" t="s">
        <v>52</v>
      </c>
    </row>
    <row r="167" spans="1:27" x14ac:dyDescent="0.25">
      <c r="A167" t="s">
        <v>48</v>
      </c>
      <c r="B167" s="34" t="s">
        <v>49</v>
      </c>
      <c r="C167" t="s">
        <v>372</v>
      </c>
      <c r="D167" s="34" t="s">
        <v>373</v>
      </c>
      <c r="E167" t="s">
        <v>52</v>
      </c>
      <c r="F167">
        <v>818599653.52311969</v>
      </c>
      <c r="H167" t="s">
        <v>471</v>
      </c>
      <c r="I167" s="34" t="s">
        <v>472</v>
      </c>
      <c r="J167" t="s">
        <v>372</v>
      </c>
      <c r="K167" s="34" t="s">
        <v>373</v>
      </c>
      <c r="L167" t="s">
        <v>52</v>
      </c>
      <c r="M167" t="s">
        <v>52</v>
      </c>
      <c r="O167" t="s">
        <v>474</v>
      </c>
      <c r="P167" s="34" t="s">
        <v>475</v>
      </c>
      <c r="Q167" t="s">
        <v>372</v>
      </c>
      <c r="R167" s="34" t="s">
        <v>373</v>
      </c>
      <c r="S167" t="s">
        <v>52</v>
      </c>
      <c r="T167">
        <v>71.125172733616935</v>
      </c>
      <c r="V167" t="s">
        <v>479</v>
      </c>
      <c r="W167" s="34" t="s">
        <v>480</v>
      </c>
      <c r="X167" t="s">
        <v>372</v>
      </c>
      <c r="Y167" s="34" t="s">
        <v>373</v>
      </c>
      <c r="Z167" t="s">
        <v>52</v>
      </c>
      <c r="AA167">
        <v>15.829232273317803</v>
      </c>
    </row>
    <row r="168" spans="1:27" x14ac:dyDescent="0.25">
      <c r="A168" t="s">
        <v>48</v>
      </c>
      <c r="B168" s="34" t="s">
        <v>49</v>
      </c>
      <c r="C168" t="s">
        <v>26</v>
      </c>
      <c r="D168" s="34" t="s">
        <v>374</v>
      </c>
      <c r="E168">
        <v>866955700958.224</v>
      </c>
      <c r="F168">
        <v>1565891922021.0027</v>
      </c>
      <c r="H168" t="s">
        <v>471</v>
      </c>
      <c r="I168" s="34" t="s">
        <v>472</v>
      </c>
      <c r="J168" t="s">
        <v>26</v>
      </c>
      <c r="K168" s="34" t="s">
        <v>374</v>
      </c>
      <c r="L168">
        <v>10.5344033130193</v>
      </c>
      <c r="M168">
        <v>10.2238481379874</v>
      </c>
      <c r="O168" t="s">
        <v>474</v>
      </c>
      <c r="P168" s="34" t="s">
        <v>475</v>
      </c>
      <c r="Q168" t="s">
        <v>26</v>
      </c>
      <c r="R168" s="34" t="s">
        <v>374</v>
      </c>
      <c r="S168">
        <v>41.430562152000597</v>
      </c>
      <c r="T168">
        <v>51.602589794476394</v>
      </c>
      <c r="V168" t="s">
        <v>479</v>
      </c>
      <c r="W168" s="34" t="s">
        <v>480</v>
      </c>
      <c r="X168" t="s">
        <v>26</v>
      </c>
      <c r="Y168" s="34" t="s">
        <v>374</v>
      </c>
      <c r="Z168">
        <v>54.166682825141798</v>
      </c>
      <c r="AA168">
        <v>45.847562934587067</v>
      </c>
    </row>
    <row r="169" spans="1:27" x14ac:dyDescent="0.25">
      <c r="A169" t="s">
        <v>48</v>
      </c>
      <c r="B169" s="34" t="s">
        <v>49</v>
      </c>
      <c r="C169" t="s">
        <v>375</v>
      </c>
      <c r="D169" s="34" t="s">
        <v>376</v>
      </c>
      <c r="E169">
        <v>23410073315.755516</v>
      </c>
      <c r="F169">
        <v>49402166472.860962</v>
      </c>
      <c r="H169" t="s">
        <v>471</v>
      </c>
      <c r="I169" s="34" t="s">
        <v>472</v>
      </c>
      <c r="J169" t="s">
        <v>375</v>
      </c>
      <c r="K169" s="34" t="s">
        <v>376</v>
      </c>
      <c r="L169">
        <v>1.0483602770515501</v>
      </c>
      <c r="M169">
        <v>1.4622990594810901</v>
      </c>
      <c r="O169" t="s">
        <v>474</v>
      </c>
      <c r="P169" s="34" t="s">
        <v>475</v>
      </c>
      <c r="Q169" t="s">
        <v>375</v>
      </c>
      <c r="R169" s="34" t="s">
        <v>376</v>
      </c>
      <c r="S169">
        <v>50.757170209625414</v>
      </c>
      <c r="T169">
        <v>52.170828645754895</v>
      </c>
      <c r="V169" t="s">
        <v>479</v>
      </c>
      <c r="W169" s="34" t="s">
        <v>480</v>
      </c>
      <c r="X169" t="s">
        <v>375</v>
      </c>
      <c r="Y169" s="34" t="s">
        <v>376</v>
      </c>
      <c r="Z169">
        <v>20.462697221364184</v>
      </c>
      <c r="AA169">
        <v>23.277694279005328</v>
      </c>
    </row>
    <row r="170" spans="1:27" x14ac:dyDescent="0.25">
      <c r="A170" t="s">
        <v>48</v>
      </c>
      <c r="B170" s="34" t="s">
        <v>49</v>
      </c>
      <c r="C170" t="s">
        <v>377</v>
      </c>
      <c r="D170" s="34" t="s">
        <v>378</v>
      </c>
      <c r="E170">
        <v>67113574726.339325</v>
      </c>
      <c r="F170">
        <v>116996003958.20731</v>
      </c>
      <c r="H170" t="s">
        <v>471</v>
      </c>
      <c r="I170" s="34" t="s">
        <v>472</v>
      </c>
      <c r="J170" t="s">
        <v>377</v>
      </c>
      <c r="K170" s="34" t="s">
        <v>378</v>
      </c>
      <c r="L170">
        <v>5.1539431901455997</v>
      </c>
      <c r="M170">
        <v>1.8399493400637599</v>
      </c>
      <c r="O170" t="s">
        <v>474</v>
      </c>
      <c r="P170" s="34" t="s">
        <v>475</v>
      </c>
      <c r="Q170" t="s">
        <v>377</v>
      </c>
      <c r="R170" s="34" t="s">
        <v>378</v>
      </c>
      <c r="S170">
        <v>40.278873362666609</v>
      </c>
      <c r="T170">
        <v>50.930983397688202</v>
      </c>
      <c r="V170" t="s">
        <v>479</v>
      </c>
      <c r="W170" s="34" t="s">
        <v>480</v>
      </c>
      <c r="X170" t="s">
        <v>377</v>
      </c>
      <c r="Y170" s="34" t="s">
        <v>378</v>
      </c>
      <c r="Z170">
        <v>35.293044973855622</v>
      </c>
      <c r="AA170">
        <v>26.08217378065482</v>
      </c>
    </row>
    <row r="171" spans="1:27" x14ac:dyDescent="0.25">
      <c r="A171" t="s">
        <v>48</v>
      </c>
      <c r="B171" s="34" t="s">
        <v>49</v>
      </c>
      <c r="C171" t="s">
        <v>379</v>
      </c>
      <c r="D171" s="34" t="s">
        <v>380</v>
      </c>
      <c r="E171">
        <v>1542456419.6178298</v>
      </c>
      <c r="F171">
        <v>2611017882.3386188</v>
      </c>
      <c r="H171" t="s">
        <v>471</v>
      </c>
      <c r="I171" s="34" t="s">
        <v>472</v>
      </c>
      <c r="J171" t="s">
        <v>379</v>
      </c>
      <c r="K171" s="34" t="s">
        <v>380</v>
      </c>
      <c r="L171">
        <v>1.67933282099451</v>
      </c>
      <c r="M171">
        <v>1.4331621597847399</v>
      </c>
      <c r="O171" t="s">
        <v>474</v>
      </c>
      <c r="P171" s="34" t="s">
        <v>475</v>
      </c>
      <c r="Q171" t="s">
        <v>379</v>
      </c>
      <c r="R171" s="34" t="s">
        <v>380</v>
      </c>
      <c r="S171">
        <v>50.497705860586919</v>
      </c>
      <c r="T171">
        <v>68.400684708330104</v>
      </c>
      <c r="V171" t="s">
        <v>479</v>
      </c>
      <c r="W171" s="34" t="s">
        <v>480</v>
      </c>
      <c r="X171" t="s">
        <v>379</v>
      </c>
      <c r="Y171" s="34" t="s">
        <v>380</v>
      </c>
      <c r="Z171">
        <v>29.018301881422026</v>
      </c>
      <c r="AA171">
        <v>11.121523905278467</v>
      </c>
    </row>
    <row r="172" spans="1:27" x14ac:dyDescent="0.25">
      <c r="A172" t="s">
        <v>48</v>
      </c>
      <c r="B172" s="34" t="s">
        <v>49</v>
      </c>
      <c r="C172" t="s">
        <v>381</v>
      </c>
      <c r="D172" s="34" t="s">
        <v>382</v>
      </c>
      <c r="E172">
        <v>4874760434.7886944</v>
      </c>
      <c r="F172">
        <v>12300546132.466125</v>
      </c>
      <c r="H172" t="s">
        <v>471</v>
      </c>
      <c r="I172" s="34" t="s">
        <v>472</v>
      </c>
      <c r="J172" t="s">
        <v>381</v>
      </c>
      <c r="K172" s="34" t="s">
        <v>382</v>
      </c>
      <c r="L172">
        <v>2.5121556178017599</v>
      </c>
      <c r="M172">
        <v>1.0938168966116</v>
      </c>
      <c r="O172" t="s">
        <v>474</v>
      </c>
      <c r="P172" s="34" t="s">
        <v>475</v>
      </c>
      <c r="Q172" t="s">
        <v>381</v>
      </c>
      <c r="R172" s="34" t="s">
        <v>382</v>
      </c>
      <c r="S172">
        <v>12.490227856322427</v>
      </c>
      <c r="T172">
        <v>32.382317942715929</v>
      </c>
      <c r="V172" t="s">
        <v>479</v>
      </c>
      <c r="W172" s="34" t="s">
        <v>480</v>
      </c>
      <c r="X172" t="s">
        <v>381</v>
      </c>
      <c r="Y172" s="34" t="s">
        <v>382</v>
      </c>
      <c r="Z172">
        <v>26.759211372971155</v>
      </c>
      <c r="AA172">
        <v>5.1572860212655165</v>
      </c>
    </row>
    <row r="173" spans="1:27" x14ac:dyDescent="0.25">
      <c r="A173" t="s">
        <v>48</v>
      </c>
      <c r="B173" s="34" t="s">
        <v>49</v>
      </c>
      <c r="C173" t="s">
        <v>383</v>
      </c>
      <c r="D173" s="34" t="s">
        <v>384</v>
      </c>
      <c r="E173">
        <v>225604249670.72006</v>
      </c>
      <c r="F173">
        <v>532832748112.69556</v>
      </c>
      <c r="H173" t="s">
        <v>471</v>
      </c>
      <c r="I173" s="34" t="s">
        <v>472</v>
      </c>
      <c r="J173" t="s">
        <v>383</v>
      </c>
      <c r="K173" s="34" t="s">
        <v>384</v>
      </c>
      <c r="L173">
        <v>4.5188862936598202</v>
      </c>
      <c r="M173">
        <v>3.1496131648048702</v>
      </c>
      <c r="O173" t="s">
        <v>474</v>
      </c>
      <c r="P173" s="34" t="s">
        <v>475</v>
      </c>
      <c r="Q173" t="s">
        <v>383</v>
      </c>
      <c r="R173" s="34" t="s">
        <v>384</v>
      </c>
      <c r="S173">
        <v>60.664519743721634</v>
      </c>
      <c r="T173">
        <v>70.511954458479522</v>
      </c>
      <c r="V173" t="s">
        <v>479</v>
      </c>
      <c r="W173" s="34" t="s">
        <v>480</v>
      </c>
      <c r="X173" t="s">
        <v>383</v>
      </c>
      <c r="Y173" s="34" t="s">
        <v>384</v>
      </c>
      <c r="Z173">
        <v>32.458504495497259</v>
      </c>
      <c r="AA173">
        <v>23.351192628523481</v>
      </c>
    </row>
    <row r="174" spans="1:27" x14ac:dyDescent="0.25">
      <c r="A174" t="s">
        <v>48</v>
      </c>
      <c r="B174" s="34" t="s">
        <v>49</v>
      </c>
      <c r="C174" t="s">
        <v>385</v>
      </c>
      <c r="D174" s="34" t="s">
        <v>386</v>
      </c>
      <c r="E174" t="s">
        <v>52</v>
      </c>
      <c r="F174">
        <v>1538327625.2777159</v>
      </c>
      <c r="H174" t="s">
        <v>471</v>
      </c>
      <c r="I174" s="34" t="s">
        <v>472</v>
      </c>
      <c r="J174" t="s">
        <v>385</v>
      </c>
      <c r="K174" s="34" t="s">
        <v>386</v>
      </c>
      <c r="L174" t="s">
        <v>52</v>
      </c>
      <c r="M174" t="s">
        <v>52</v>
      </c>
      <c r="O174" t="s">
        <v>474</v>
      </c>
      <c r="P174" s="34" t="s">
        <v>475</v>
      </c>
      <c r="Q174" t="s">
        <v>385</v>
      </c>
      <c r="R174" s="34" t="s">
        <v>386</v>
      </c>
      <c r="S174" t="s">
        <v>52</v>
      </c>
      <c r="T174">
        <v>69.067041725269576</v>
      </c>
      <c r="V174" t="s">
        <v>479</v>
      </c>
      <c r="W174" s="34" t="s">
        <v>480</v>
      </c>
      <c r="X174" t="s">
        <v>385</v>
      </c>
      <c r="Y174" s="34" t="s">
        <v>386</v>
      </c>
      <c r="Z174" t="s">
        <v>52</v>
      </c>
      <c r="AA174">
        <v>8.6075949367088604</v>
      </c>
    </row>
    <row r="175" spans="1:27" x14ac:dyDescent="0.25">
      <c r="A175" t="s">
        <v>48</v>
      </c>
      <c r="B175" s="34" t="s">
        <v>49</v>
      </c>
      <c r="C175" t="s">
        <v>387</v>
      </c>
      <c r="D175" s="34" t="s">
        <v>388</v>
      </c>
      <c r="E175">
        <v>84659619039.730484</v>
      </c>
      <c r="F175">
        <v>164207134948.23193</v>
      </c>
      <c r="H175" t="s">
        <v>471</v>
      </c>
      <c r="I175" s="34" t="s">
        <v>472</v>
      </c>
      <c r="J175" t="s">
        <v>387</v>
      </c>
      <c r="K175" s="34" t="s">
        <v>388</v>
      </c>
      <c r="L175">
        <v>1.6553123819075002</v>
      </c>
      <c r="M175">
        <v>1.10193325763504</v>
      </c>
      <c r="O175" t="s">
        <v>474</v>
      </c>
      <c r="P175" s="34" t="s">
        <v>475</v>
      </c>
      <c r="Q175" t="s">
        <v>387</v>
      </c>
      <c r="R175" s="34" t="s">
        <v>388</v>
      </c>
      <c r="S175">
        <v>57.205418882440064</v>
      </c>
      <c r="T175">
        <v>58.261025080965901</v>
      </c>
      <c r="V175" t="s">
        <v>479</v>
      </c>
      <c r="W175" s="34" t="s">
        <v>480</v>
      </c>
      <c r="X175" t="s">
        <v>387</v>
      </c>
      <c r="Y175" s="34" t="s">
        <v>388</v>
      </c>
      <c r="Z175">
        <v>29.416854460400842</v>
      </c>
      <c r="AA175">
        <v>28.98698201256844</v>
      </c>
    </row>
    <row r="176" spans="1:27" x14ac:dyDescent="0.25">
      <c r="A176" t="s">
        <v>48</v>
      </c>
      <c r="B176" s="34" t="s">
        <v>49</v>
      </c>
      <c r="C176" t="s">
        <v>389</v>
      </c>
      <c r="D176" s="34" t="s">
        <v>390</v>
      </c>
      <c r="E176">
        <v>52437911818.919899</v>
      </c>
      <c r="F176">
        <v>75675664880.748138</v>
      </c>
      <c r="H176" t="s">
        <v>471</v>
      </c>
      <c r="I176" s="34" t="s">
        <v>472</v>
      </c>
      <c r="J176" t="s">
        <v>389</v>
      </c>
      <c r="K176" s="34" t="s">
        <v>390</v>
      </c>
      <c r="L176">
        <v>1.09316627543634</v>
      </c>
      <c r="M176">
        <v>0.98233515098822299</v>
      </c>
      <c r="O176" t="s">
        <v>474</v>
      </c>
      <c r="P176" s="34" t="s">
        <v>475</v>
      </c>
      <c r="Q176" t="s">
        <v>389</v>
      </c>
      <c r="R176" s="34" t="s">
        <v>390</v>
      </c>
      <c r="S176">
        <v>53.775348189016128</v>
      </c>
      <c r="T176">
        <v>56.712683021318568</v>
      </c>
      <c r="V176" t="s">
        <v>479</v>
      </c>
      <c r="W176" s="34" t="s">
        <v>480</v>
      </c>
      <c r="X176" t="s">
        <v>389</v>
      </c>
      <c r="Y176" s="34" t="s">
        <v>390</v>
      </c>
      <c r="Z176">
        <v>30.46787158116306</v>
      </c>
      <c r="AA176">
        <v>28.361299760336927</v>
      </c>
    </row>
    <row r="177" spans="1:27" x14ac:dyDescent="0.25">
      <c r="A177" t="s">
        <v>48</v>
      </c>
      <c r="B177" s="34" t="s">
        <v>49</v>
      </c>
      <c r="C177" t="s">
        <v>391</v>
      </c>
      <c r="D177" s="34" t="s">
        <v>392</v>
      </c>
      <c r="E177">
        <v>930709876.606022</v>
      </c>
      <c r="F177">
        <v>1695663684.3260863</v>
      </c>
      <c r="H177" t="s">
        <v>471</v>
      </c>
      <c r="I177" s="34" t="s">
        <v>472</v>
      </c>
      <c r="J177" t="s">
        <v>391</v>
      </c>
      <c r="K177" s="34" t="s">
        <v>392</v>
      </c>
      <c r="L177" t="s">
        <v>52</v>
      </c>
      <c r="M177" t="s">
        <v>52</v>
      </c>
      <c r="O177" t="s">
        <v>474</v>
      </c>
      <c r="P177" s="34" t="s">
        <v>475</v>
      </c>
      <c r="Q177" t="s">
        <v>391</v>
      </c>
      <c r="R177" s="34" t="s">
        <v>392</v>
      </c>
      <c r="S177" t="s">
        <v>52</v>
      </c>
      <c r="T177" t="s">
        <v>52</v>
      </c>
      <c r="V177" t="s">
        <v>479</v>
      </c>
      <c r="W177" s="34" t="s">
        <v>480</v>
      </c>
      <c r="X177" t="s">
        <v>391</v>
      </c>
      <c r="Y177" s="34" t="s">
        <v>392</v>
      </c>
      <c r="Z177" t="s">
        <v>52</v>
      </c>
      <c r="AA177" t="s">
        <v>52</v>
      </c>
    </row>
    <row r="178" spans="1:27" x14ac:dyDescent="0.25">
      <c r="A178" t="s">
        <v>48</v>
      </c>
      <c r="B178" s="34" t="s">
        <v>49</v>
      </c>
      <c r="C178" t="s">
        <v>393</v>
      </c>
      <c r="D178" s="34" t="s">
        <v>394</v>
      </c>
      <c r="E178" t="s">
        <v>52</v>
      </c>
      <c r="F178" t="s">
        <v>52</v>
      </c>
      <c r="H178" t="s">
        <v>471</v>
      </c>
      <c r="I178" s="34" t="s">
        <v>472</v>
      </c>
      <c r="J178" t="s">
        <v>393</v>
      </c>
      <c r="K178" s="34" t="s">
        <v>394</v>
      </c>
      <c r="L178" t="s">
        <v>52</v>
      </c>
      <c r="M178" t="s">
        <v>52</v>
      </c>
      <c r="O178" t="s">
        <v>474</v>
      </c>
      <c r="P178" s="34" t="s">
        <v>475</v>
      </c>
      <c r="Q178" t="s">
        <v>393</v>
      </c>
      <c r="R178" s="34" t="s">
        <v>394</v>
      </c>
      <c r="S178" t="s">
        <v>52</v>
      </c>
      <c r="T178" t="s">
        <v>52</v>
      </c>
      <c r="V178" t="s">
        <v>479</v>
      </c>
      <c r="W178" s="34" t="s">
        <v>480</v>
      </c>
      <c r="X178" t="s">
        <v>393</v>
      </c>
      <c r="Y178" s="34" t="s">
        <v>394</v>
      </c>
      <c r="Z178" t="s">
        <v>52</v>
      </c>
      <c r="AA178" t="s">
        <v>52</v>
      </c>
    </row>
    <row r="179" spans="1:27" x14ac:dyDescent="0.25">
      <c r="A179" t="s">
        <v>48</v>
      </c>
      <c r="B179" s="34" t="s">
        <v>49</v>
      </c>
      <c r="C179" t="s">
        <v>25</v>
      </c>
      <c r="D179" s="34" t="s">
        <v>395</v>
      </c>
      <c r="E179">
        <v>453672612341.57635</v>
      </c>
      <c r="F179">
        <v>724100740041.47009</v>
      </c>
      <c r="H179" t="s">
        <v>471</v>
      </c>
      <c r="I179" s="34" t="s">
        <v>472</v>
      </c>
      <c r="J179" t="s">
        <v>25</v>
      </c>
      <c r="K179" s="34" t="s">
        <v>395</v>
      </c>
      <c r="L179">
        <v>1.3872891314179898</v>
      </c>
      <c r="M179">
        <v>1.04330224418828</v>
      </c>
      <c r="O179" t="s">
        <v>474</v>
      </c>
      <c r="P179" s="34" t="s">
        <v>475</v>
      </c>
      <c r="Q179" t="s">
        <v>25</v>
      </c>
      <c r="R179" s="34" t="s">
        <v>395</v>
      </c>
      <c r="S179">
        <v>59.070466351904848</v>
      </c>
      <c r="T179">
        <v>61.025589121835047</v>
      </c>
      <c r="V179" t="s">
        <v>479</v>
      </c>
      <c r="W179" s="34" t="s">
        <v>480</v>
      </c>
      <c r="X179" t="s">
        <v>25</v>
      </c>
      <c r="Y179" s="34" t="s">
        <v>395</v>
      </c>
      <c r="Z179">
        <v>29.065732243924913</v>
      </c>
      <c r="AA179">
        <v>26.293139108630154</v>
      </c>
    </row>
    <row r="180" spans="1:27" x14ac:dyDescent="0.25">
      <c r="A180" t="s">
        <v>48</v>
      </c>
      <c r="B180" s="34" t="s">
        <v>49</v>
      </c>
      <c r="C180" t="s">
        <v>396</v>
      </c>
      <c r="D180" s="34" t="s">
        <v>397</v>
      </c>
      <c r="E180" t="s">
        <v>52</v>
      </c>
      <c r="F180" t="s">
        <v>52</v>
      </c>
      <c r="H180" t="s">
        <v>471</v>
      </c>
      <c r="I180" s="34" t="s">
        <v>472</v>
      </c>
      <c r="J180" t="s">
        <v>396</v>
      </c>
      <c r="K180" s="34" t="s">
        <v>397</v>
      </c>
      <c r="L180" t="s">
        <v>52</v>
      </c>
      <c r="M180">
        <v>2.3545377583220302</v>
      </c>
      <c r="O180" t="s">
        <v>474</v>
      </c>
      <c r="P180" s="34" t="s">
        <v>475</v>
      </c>
      <c r="Q180" t="s">
        <v>396</v>
      </c>
      <c r="R180" s="34" t="s">
        <v>397</v>
      </c>
      <c r="S180" t="s">
        <v>52</v>
      </c>
      <c r="T180" t="s">
        <v>52</v>
      </c>
      <c r="V180" t="s">
        <v>479</v>
      </c>
      <c r="W180" s="34" t="s">
        <v>480</v>
      </c>
      <c r="X180" t="s">
        <v>396</v>
      </c>
      <c r="Y180" s="34" t="s">
        <v>397</v>
      </c>
      <c r="Z180" t="s">
        <v>52</v>
      </c>
      <c r="AA180" t="s">
        <v>52</v>
      </c>
    </row>
    <row r="181" spans="1:27" x14ac:dyDescent="0.25">
      <c r="A181" t="s">
        <v>48</v>
      </c>
      <c r="B181" s="34" t="s">
        <v>49</v>
      </c>
      <c r="C181" t="s">
        <v>398</v>
      </c>
      <c r="D181" s="34" t="s">
        <v>399</v>
      </c>
      <c r="E181">
        <v>1414544783692.3816</v>
      </c>
      <c r="F181">
        <v>1847661772399.8816</v>
      </c>
      <c r="H181" t="s">
        <v>471</v>
      </c>
      <c r="I181" s="34" t="s">
        <v>472</v>
      </c>
      <c r="J181" t="s">
        <v>398</v>
      </c>
      <c r="K181" s="34" t="s">
        <v>399</v>
      </c>
      <c r="L181">
        <v>1.7255179883945801</v>
      </c>
      <c r="M181">
        <v>1.23067912465853</v>
      </c>
      <c r="O181" t="s">
        <v>474</v>
      </c>
      <c r="P181" s="34" t="s">
        <v>475</v>
      </c>
      <c r="Q181" t="s">
        <v>398</v>
      </c>
      <c r="R181" s="34" t="s">
        <v>399</v>
      </c>
      <c r="S181">
        <v>59.199569036707508</v>
      </c>
      <c r="T181">
        <v>67.796916514540811</v>
      </c>
      <c r="V181" t="s">
        <v>479</v>
      </c>
      <c r="W181" s="34" t="s">
        <v>480</v>
      </c>
      <c r="X181" t="s">
        <v>398</v>
      </c>
      <c r="Y181" s="34" t="s">
        <v>399</v>
      </c>
      <c r="Z181">
        <v>27.969239840642366</v>
      </c>
      <c r="AA181">
        <v>20.060041295604403</v>
      </c>
    </row>
    <row r="182" spans="1:27" x14ac:dyDescent="0.25">
      <c r="A182" t="s">
        <v>48</v>
      </c>
      <c r="B182" s="34" t="s">
        <v>49</v>
      </c>
      <c r="C182" t="s">
        <v>400</v>
      </c>
      <c r="D182" s="34" t="s">
        <v>401</v>
      </c>
      <c r="E182">
        <v>111726189639.35023</v>
      </c>
      <c r="F182">
        <v>269853535249.28079</v>
      </c>
      <c r="H182" t="s">
        <v>471</v>
      </c>
      <c r="I182" s="34" t="s">
        <v>472</v>
      </c>
      <c r="J182" t="s">
        <v>400</v>
      </c>
      <c r="K182" s="34" t="s">
        <v>401</v>
      </c>
      <c r="L182">
        <v>5.0338729684170396</v>
      </c>
      <c r="M182">
        <v>2.1357720473501698</v>
      </c>
      <c r="O182" t="s">
        <v>474</v>
      </c>
      <c r="P182" s="34" t="s">
        <v>475</v>
      </c>
      <c r="Q182" t="s">
        <v>400</v>
      </c>
      <c r="R182" s="34" t="s">
        <v>401</v>
      </c>
      <c r="S182">
        <v>52.754599279918835</v>
      </c>
      <c r="T182">
        <v>56.100618439848496</v>
      </c>
      <c r="V182" t="s">
        <v>479</v>
      </c>
      <c r="W182" s="34" t="s">
        <v>480</v>
      </c>
      <c r="X182" t="s">
        <v>400</v>
      </c>
      <c r="Y182" s="34" t="s">
        <v>401</v>
      </c>
      <c r="Z182">
        <v>27.31807679646575</v>
      </c>
      <c r="AA182">
        <v>26.774699412211927</v>
      </c>
    </row>
    <row r="183" spans="1:27" x14ac:dyDescent="0.25">
      <c r="A183" t="s">
        <v>48</v>
      </c>
      <c r="B183" s="34" t="s">
        <v>49</v>
      </c>
      <c r="C183" t="s">
        <v>402</v>
      </c>
      <c r="D183" s="34" t="s">
        <v>403</v>
      </c>
      <c r="E183">
        <v>945499709.78081179</v>
      </c>
      <c r="F183">
        <v>1319637696.5544086</v>
      </c>
      <c r="H183" t="s">
        <v>471</v>
      </c>
      <c r="I183" s="34" t="s">
        <v>472</v>
      </c>
      <c r="J183" t="s">
        <v>402</v>
      </c>
      <c r="K183" s="34" t="s">
        <v>403</v>
      </c>
      <c r="L183" t="s">
        <v>52</v>
      </c>
      <c r="M183" t="s">
        <v>52</v>
      </c>
      <c r="O183" t="s">
        <v>474</v>
      </c>
      <c r="P183" s="34" t="s">
        <v>475</v>
      </c>
      <c r="Q183" t="s">
        <v>402</v>
      </c>
      <c r="R183" s="34" t="s">
        <v>403</v>
      </c>
      <c r="S183">
        <v>66.970725871714578</v>
      </c>
      <c r="T183">
        <v>65.438097891706136</v>
      </c>
      <c r="V183" t="s">
        <v>479</v>
      </c>
      <c r="W183" s="34" t="s">
        <v>480</v>
      </c>
      <c r="X183" t="s">
        <v>402</v>
      </c>
      <c r="Y183" s="34" t="s">
        <v>403</v>
      </c>
      <c r="Z183">
        <v>26.856901586854793</v>
      </c>
      <c r="AA183">
        <v>27.932385994241667</v>
      </c>
    </row>
    <row r="184" spans="1:27" x14ac:dyDescent="0.25">
      <c r="A184" t="s">
        <v>48</v>
      </c>
      <c r="B184" s="34" t="s">
        <v>49</v>
      </c>
      <c r="C184" t="s">
        <v>404</v>
      </c>
      <c r="D184" s="34" t="s">
        <v>405</v>
      </c>
      <c r="E184">
        <v>2031915564.7076132</v>
      </c>
      <c r="F184">
        <v>2704505166.0444193</v>
      </c>
      <c r="H184" t="s">
        <v>471</v>
      </c>
      <c r="I184" s="34" t="s">
        <v>472</v>
      </c>
      <c r="J184" t="s">
        <v>404</v>
      </c>
      <c r="K184" s="34" t="s">
        <v>405</v>
      </c>
      <c r="L184" t="s">
        <v>52</v>
      </c>
      <c r="M184" t="s">
        <v>52</v>
      </c>
      <c r="O184" t="s">
        <v>474</v>
      </c>
      <c r="P184" s="34" t="s">
        <v>475</v>
      </c>
      <c r="Q184" t="s">
        <v>404</v>
      </c>
      <c r="R184" s="34" t="s">
        <v>405</v>
      </c>
      <c r="S184" t="s">
        <v>52</v>
      </c>
      <c r="T184">
        <v>74.784997124896108</v>
      </c>
      <c r="V184" t="s">
        <v>479</v>
      </c>
      <c r="W184" s="34" t="s">
        <v>480</v>
      </c>
      <c r="X184" t="s">
        <v>404</v>
      </c>
      <c r="Y184" s="34" t="s">
        <v>405</v>
      </c>
      <c r="Z184" t="s">
        <v>52</v>
      </c>
      <c r="AA184">
        <v>10.978083532471739</v>
      </c>
    </row>
    <row r="185" spans="1:27" x14ac:dyDescent="0.25">
      <c r="A185" t="s">
        <v>48</v>
      </c>
      <c r="B185" s="34" t="s">
        <v>49</v>
      </c>
      <c r="C185" t="s">
        <v>406</v>
      </c>
      <c r="D185" s="34" t="s">
        <v>407</v>
      </c>
      <c r="E185" t="s">
        <v>52</v>
      </c>
      <c r="F185" t="s">
        <v>52</v>
      </c>
      <c r="H185" t="s">
        <v>471</v>
      </c>
      <c r="I185" s="34" t="s">
        <v>472</v>
      </c>
      <c r="J185" t="s">
        <v>406</v>
      </c>
      <c r="K185" s="34" t="s">
        <v>407</v>
      </c>
      <c r="L185" t="s">
        <v>52</v>
      </c>
      <c r="M185" t="s">
        <v>52</v>
      </c>
      <c r="O185" t="s">
        <v>474</v>
      </c>
      <c r="P185" s="34" t="s">
        <v>475</v>
      </c>
      <c r="Q185" t="s">
        <v>406</v>
      </c>
      <c r="R185" s="34" t="s">
        <v>407</v>
      </c>
      <c r="S185" t="s">
        <v>52</v>
      </c>
      <c r="T185" t="s">
        <v>52</v>
      </c>
      <c r="V185" t="s">
        <v>479</v>
      </c>
      <c r="W185" s="34" t="s">
        <v>480</v>
      </c>
      <c r="X185" t="s">
        <v>406</v>
      </c>
      <c r="Y185" s="34" t="s">
        <v>407</v>
      </c>
      <c r="Z185" t="s">
        <v>52</v>
      </c>
      <c r="AA185" t="s">
        <v>52</v>
      </c>
    </row>
    <row r="186" spans="1:27" x14ac:dyDescent="0.25">
      <c r="A186" t="s">
        <v>48</v>
      </c>
      <c r="B186" s="34" t="s">
        <v>49</v>
      </c>
      <c r="C186" t="s">
        <v>408</v>
      </c>
      <c r="D186" s="34" t="s">
        <v>409</v>
      </c>
      <c r="E186">
        <v>931994974.38735151</v>
      </c>
      <c r="F186">
        <v>1344833245.1784794</v>
      </c>
      <c r="H186" t="s">
        <v>471</v>
      </c>
      <c r="I186" s="34" t="s">
        <v>472</v>
      </c>
      <c r="J186" t="s">
        <v>408</v>
      </c>
      <c r="K186" s="34" t="s">
        <v>409</v>
      </c>
      <c r="L186" t="s">
        <v>52</v>
      </c>
      <c r="M186" t="s">
        <v>52</v>
      </c>
      <c r="O186" t="s">
        <v>474</v>
      </c>
      <c r="P186" s="34" t="s">
        <v>475</v>
      </c>
      <c r="Q186" t="s">
        <v>408</v>
      </c>
      <c r="R186" s="34" t="s">
        <v>409</v>
      </c>
      <c r="S186">
        <v>63.171567363366698</v>
      </c>
      <c r="T186">
        <v>62.290544584081388</v>
      </c>
      <c r="V186" t="s">
        <v>479</v>
      </c>
      <c r="W186" s="34" t="s">
        <v>480</v>
      </c>
      <c r="X186" t="s">
        <v>408</v>
      </c>
      <c r="Y186" s="34" t="s">
        <v>409</v>
      </c>
      <c r="Z186">
        <v>17.100544468545216</v>
      </c>
      <c r="AA186">
        <v>15.00271169958109</v>
      </c>
    </row>
    <row r="187" spans="1:27" x14ac:dyDescent="0.25">
      <c r="A187" t="s">
        <v>48</v>
      </c>
      <c r="B187" s="34" t="s">
        <v>49</v>
      </c>
      <c r="C187" t="s">
        <v>410</v>
      </c>
      <c r="D187" s="34" t="s">
        <v>411</v>
      </c>
      <c r="E187">
        <v>78392342871.517838</v>
      </c>
      <c r="F187">
        <v>176646781224.52695</v>
      </c>
      <c r="H187" t="s">
        <v>471</v>
      </c>
      <c r="I187" s="34" t="s">
        <v>472</v>
      </c>
      <c r="J187" t="s">
        <v>410</v>
      </c>
      <c r="K187" s="34" t="s">
        <v>411</v>
      </c>
      <c r="L187">
        <v>4.79142088157686</v>
      </c>
      <c r="M187">
        <v>3.5071660868727497</v>
      </c>
      <c r="O187" t="s">
        <v>474</v>
      </c>
      <c r="P187" s="34" t="s">
        <v>475</v>
      </c>
      <c r="Q187" t="s">
        <v>410</v>
      </c>
      <c r="R187" s="34" t="s">
        <v>411</v>
      </c>
      <c r="S187">
        <v>35.709011794985663</v>
      </c>
      <c r="T187">
        <v>33.316501741579508</v>
      </c>
      <c r="V187" t="s">
        <v>479</v>
      </c>
      <c r="W187" s="34" t="s">
        <v>480</v>
      </c>
      <c r="X187" t="s">
        <v>410</v>
      </c>
      <c r="Y187" s="34" t="s">
        <v>411</v>
      </c>
      <c r="Z187">
        <v>20.079717862587437</v>
      </c>
      <c r="AA187">
        <v>1.9056875255844281</v>
      </c>
    </row>
    <row r="188" spans="1:27" x14ac:dyDescent="0.25">
      <c r="A188" t="s">
        <v>48</v>
      </c>
      <c r="B188" s="34" t="s">
        <v>49</v>
      </c>
      <c r="C188" t="s">
        <v>412</v>
      </c>
      <c r="D188" s="34" t="s">
        <v>413</v>
      </c>
      <c r="E188">
        <v>5538127943.865962</v>
      </c>
      <c r="F188">
        <v>9340573047.3473167</v>
      </c>
      <c r="H188" t="s">
        <v>471</v>
      </c>
      <c r="I188" s="34" t="s">
        <v>472</v>
      </c>
      <c r="J188" t="s">
        <v>412</v>
      </c>
      <c r="K188" s="34" t="s">
        <v>413</v>
      </c>
      <c r="L188" t="s">
        <v>52</v>
      </c>
      <c r="M188" t="s">
        <v>52</v>
      </c>
      <c r="O188" t="s">
        <v>474</v>
      </c>
      <c r="P188" s="34" t="s">
        <v>475</v>
      </c>
      <c r="Q188" t="s">
        <v>412</v>
      </c>
      <c r="R188" s="34" t="s">
        <v>413</v>
      </c>
      <c r="S188">
        <v>46.010038955110886</v>
      </c>
      <c r="T188">
        <v>48.123079478448631</v>
      </c>
      <c r="V188" t="s">
        <v>479</v>
      </c>
      <c r="W188" s="34" t="s">
        <v>480</v>
      </c>
      <c r="X188" t="s">
        <v>412</v>
      </c>
      <c r="Y188" s="34" t="s">
        <v>413</v>
      </c>
      <c r="Z188">
        <v>24.890501204306887</v>
      </c>
      <c r="AA188">
        <v>33.70982476538493</v>
      </c>
    </row>
    <row r="189" spans="1:27" x14ac:dyDescent="0.25">
      <c r="A189" t="s">
        <v>48</v>
      </c>
      <c r="B189" s="34" t="s">
        <v>49</v>
      </c>
      <c r="C189" t="s">
        <v>20</v>
      </c>
      <c r="D189" s="34" t="s">
        <v>414</v>
      </c>
      <c r="E189">
        <v>361583572967.09473</v>
      </c>
      <c r="F189">
        <v>524145207370.2962</v>
      </c>
      <c r="H189" t="s">
        <v>471</v>
      </c>
      <c r="I189" s="34" t="s">
        <v>472</v>
      </c>
      <c r="J189" t="s">
        <v>20</v>
      </c>
      <c r="K189" s="34" t="s">
        <v>414</v>
      </c>
      <c r="L189">
        <v>1.83267304982489</v>
      </c>
      <c r="M189">
        <v>1.02407550152065</v>
      </c>
      <c r="O189" t="s">
        <v>474</v>
      </c>
      <c r="P189" s="34" t="s">
        <v>475</v>
      </c>
      <c r="Q189" t="s">
        <v>20</v>
      </c>
      <c r="R189" s="34" t="s">
        <v>414</v>
      </c>
      <c r="S189">
        <v>60.573651735294007</v>
      </c>
      <c r="T189">
        <v>65.088904139029395</v>
      </c>
      <c r="V189" t="s">
        <v>479</v>
      </c>
      <c r="W189" s="34" t="s">
        <v>480</v>
      </c>
      <c r="X189" t="s">
        <v>20</v>
      </c>
      <c r="Y189" s="34" t="s">
        <v>414</v>
      </c>
      <c r="Z189">
        <v>26.373055510223402</v>
      </c>
      <c r="AA189">
        <v>22.128371877414814</v>
      </c>
    </row>
    <row r="190" spans="1:27" x14ac:dyDescent="0.25">
      <c r="A190" t="s">
        <v>48</v>
      </c>
      <c r="B190" s="34" t="s">
        <v>49</v>
      </c>
      <c r="C190" t="s">
        <v>415</v>
      </c>
      <c r="D190" s="34" t="s">
        <v>416</v>
      </c>
      <c r="E190">
        <v>419589689694.63275</v>
      </c>
      <c r="F190">
        <v>565517463226.75464</v>
      </c>
      <c r="H190" t="s">
        <v>471</v>
      </c>
      <c r="I190" s="34" t="s">
        <v>472</v>
      </c>
      <c r="J190" t="s">
        <v>415</v>
      </c>
      <c r="K190" s="34" t="s">
        <v>416</v>
      </c>
      <c r="L190">
        <v>1.02928085285136</v>
      </c>
      <c r="M190">
        <v>0.68061450962000902</v>
      </c>
      <c r="O190" t="s">
        <v>474</v>
      </c>
      <c r="P190" s="34" t="s">
        <v>475</v>
      </c>
      <c r="Q190" t="s">
        <v>415</v>
      </c>
      <c r="R190" s="34" t="s">
        <v>416</v>
      </c>
      <c r="S190">
        <v>68.891044459398827</v>
      </c>
      <c r="T190">
        <v>71.026057555951056</v>
      </c>
      <c r="V190" t="s">
        <v>479</v>
      </c>
      <c r="W190" s="34" t="s">
        <v>480</v>
      </c>
      <c r="X190" t="s">
        <v>415</v>
      </c>
      <c r="Y190" s="34" t="s">
        <v>416</v>
      </c>
      <c r="Z190">
        <v>25.439245780095167</v>
      </c>
      <c r="AA190">
        <v>25.19389919944523</v>
      </c>
    </row>
    <row r="191" spans="1:27" x14ac:dyDescent="0.25">
      <c r="A191" t="s">
        <v>48</v>
      </c>
      <c r="B191" s="34" t="s">
        <v>49</v>
      </c>
      <c r="C191" t="s">
        <v>417</v>
      </c>
      <c r="D191" s="34" t="s">
        <v>418</v>
      </c>
      <c r="E191" t="s">
        <v>52</v>
      </c>
      <c r="F191" t="s">
        <v>52</v>
      </c>
      <c r="H191" t="s">
        <v>471</v>
      </c>
      <c r="I191" s="34" t="s">
        <v>472</v>
      </c>
      <c r="J191" t="s">
        <v>417</v>
      </c>
      <c r="K191" s="34" t="s">
        <v>418</v>
      </c>
      <c r="L191">
        <v>5.4536564211942302</v>
      </c>
      <c r="M191" t="s">
        <v>52</v>
      </c>
      <c r="O191" t="s">
        <v>474</v>
      </c>
      <c r="P191" s="34" t="s">
        <v>475</v>
      </c>
      <c r="Q191" t="s">
        <v>417</v>
      </c>
      <c r="R191" s="34" t="s">
        <v>418</v>
      </c>
      <c r="S191" t="s">
        <v>52</v>
      </c>
      <c r="T191" t="s">
        <v>52</v>
      </c>
      <c r="V191" t="s">
        <v>479</v>
      </c>
      <c r="W191" s="34" t="s">
        <v>480</v>
      </c>
      <c r="X191" t="s">
        <v>417</v>
      </c>
      <c r="Y191" s="34" t="s">
        <v>418</v>
      </c>
      <c r="Z191">
        <v>38.570707475536125</v>
      </c>
      <c r="AA191" t="s">
        <v>52</v>
      </c>
    </row>
    <row r="192" spans="1:27" x14ac:dyDescent="0.25">
      <c r="A192" t="s">
        <v>48</v>
      </c>
      <c r="B192" s="34" t="s">
        <v>49</v>
      </c>
      <c r="C192" t="s">
        <v>419</v>
      </c>
      <c r="D192" s="34" t="s">
        <v>420</v>
      </c>
      <c r="E192">
        <v>7785690554.8159294</v>
      </c>
      <c r="F192">
        <v>27435856244.302242</v>
      </c>
      <c r="H192" t="s">
        <v>471</v>
      </c>
      <c r="I192" s="34" t="s">
        <v>472</v>
      </c>
      <c r="J192" t="s">
        <v>419</v>
      </c>
      <c r="K192" s="34" t="s">
        <v>420</v>
      </c>
      <c r="L192">
        <v>0.59817453250222596</v>
      </c>
      <c r="M192" t="s">
        <v>52</v>
      </c>
      <c r="O192" t="s">
        <v>474</v>
      </c>
      <c r="P192" s="34" t="s">
        <v>475</v>
      </c>
      <c r="Q192" t="s">
        <v>419</v>
      </c>
      <c r="R192" s="34" t="s">
        <v>420</v>
      </c>
      <c r="S192">
        <v>31.482621592880726</v>
      </c>
      <c r="T192">
        <v>41.444108919304021</v>
      </c>
      <c r="V192" t="s">
        <v>479</v>
      </c>
      <c r="W192" s="34" t="s">
        <v>480</v>
      </c>
      <c r="X192" t="s">
        <v>419</v>
      </c>
      <c r="Y192" s="34" t="s">
        <v>420</v>
      </c>
      <c r="Z192">
        <v>35.277326915542616</v>
      </c>
      <c r="AA192">
        <v>27.003183131364629</v>
      </c>
    </row>
    <row r="193" spans="1:27" x14ac:dyDescent="0.25">
      <c r="A193" t="s">
        <v>48</v>
      </c>
      <c r="B193" s="34" t="s">
        <v>49</v>
      </c>
      <c r="C193" t="s">
        <v>24</v>
      </c>
      <c r="D193" s="34" t="s">
        <v>421</v>
      </c>
      <c r="E193">
        <v>45875932293.41539</v>
      </c>
      <c r="F193">
        <v>134274523119.76755</v>
      </c>
      <c r="H193" t="s">
        <v>471</v>
      </c>
      <c r="I193" s="34" t="s">
        <v>472</v>
      </c>
      <c r="J193" t="s">
        <v>24</v>
      </c>
      <c r="K193" s="34" t="s">
        <v>421</v>
      </c>
      <c r="L193">
        <v>1.4872640120632099</v>
      </c>
      <c r="M193">
        <v>1.17937695928482</v>
      </c>
      <c r="O193" t="s">
        <v>474</v>
      </c>
      <c r="P193" s="34" t="s">
        <v>475</v>
      </c>
      <c r="Q193" t="s">
        <v>24</v>
      </c>
      <c r="R193" s="34" t="s">
        <v>421</v>
      </c>
      <c r="S193">
        <v>49.082127701205771</v>
      </c>
      <c r="T193">
        <v>37.922619843201787</v>
      </c>
      <c r="V193" t="s">
        <v>479</v>
      </c>
      <c r="W193" s="34" t="s">
        <v>480</v>
      </c>
      <c r="X193" t="s">
        <v>24</v>
      </c>
      <c r="Y193" s="34" t="s">
        <v>421</v>
      </c>
      <c r="Z193">
        <v>19.204921734801207</v>
      </c>
      <c r="AA193">
        <v>25.099524995508332</v>
      </c>
    </row>
    <row r="194" spans="1:27" x14ac:dyDescent="0.25">
      <c r="A194" t="s">
        <v>48</v>
      </c>
      <c r="B194" s="34" t="s">
        <v>49</v>
      </c>
      <c r="C194" t="s">
        <v>422</v>
      </c>
      <c r="D194" s="34" t="s">
        <v>423</v>
      </c>
      <c r="E194">
        <v>618155177738.44031</v>
      </c>
      <c r="F194">
        <v>1205674840385.1003</v>
      </c>
      <c r="H194" t="s">
        <v>471</v>
      </c>
      <c r="I194" s="34" t="s">
        <v>472</v>
      </c>
      <c r="J194" t="s">
        <v>422</v>
      </c>
      <c r="K194" s="34" t="s">
        <v>423</v>
      </c>
      <c r="L194">
        <v>1.53269984337959</v>
      </c>
      <c r="M194">
        <v>1.58392213718507</v>
      </c>
      <c r="O194" t="s">
        <v>474</v>
      </c>
      <c r="P194" s="34" t="s">
        <v>475</v>
      </c>
      <c r="Q194" t="s">
        <v>422</v>
      </c>
      <c r="R194" s="34" t="s">
        <v>423</v>
      </c>
      <c r="S194">
        <v>54.83074349779676</v>
      </c>
      <c r="T194">
        <v>56.545966884427656</v>
      </c>
      <c r="V194" t="s">
        <v>479</v>
      </c>
      <c r="W194" s="34" t="s">
        <v>480</v>
      </c>
      <c r="X194" t="s">
        <v>422</v>
      </c>
      <c r="Y194" s="34" t="s">
        <v>423</v>
      </c>
      <c r="Z194">
        <v>36.669408381362651</v>
      </c>
      <c r="AA194">
        <v>35.053234254676845</v>
      </c>
    </row>
    <row r="195" spans="1:27" x14ac:dyDescent="0.25">
      <c r="A195" t="s">
        <v>48</v>
      </c>
      <c r="B195" s="34" t="s">
        <v>49</v>
      </c>
      <c r="C195" t="s">
        <v>424</v>
      </c>
      <c r="D195" s="34" t="s">
        <v>425</v>
      </c>
      <c r="E195">
        <v>2059073485.3728726</v>
      </c>
      <c r="F195">
        <v>3910653344.6535363</v>
      </c>
      <c r="H195" t="s">
        <v>471</v>
      </c>
      <c r="I195" s="34" t="s">
        <v>472</v>
      </c>
      <c r="J195" t="s">
        <v>424</v>
      </c>
      <c r="K195" s="34" t="s">
        <v>425</v>
      </c>
      <c r="L195" t="s">
        <v>52</v>
      </c>
      <c r="M195">
        <v>0.85501148400089511</v>
      </c>
      <c r="O195" t="s">
        <v>474</v>
      </c>
      <c r="P195" s="34" t="s">
        <v>475</v>
      </c>
      <c r="Q195" t="s">
        <v>424</v>
      </c>
      <c r="R195" s="34" t="s">
        <v>425</v>
      </c>
      <c r="S195">
        <v>51.050524956011898</v>
      </c>
      <c r="T195">
        <v>68.815030417896011</v>
      </c>
      <c r="V195" t="s">
        <v>479</v>
      </c>
      <c r="W195" s="34" t="s">
        <v>480</v>
      </c>
      <c r="X195" t="s">
        <v>424</v>
      </c>
      <c r="Y195" s="34" t="s">
        <v>425</v>
      </c>
      <c r="Z195">
        <v>16.079200649217803</v>
      </c>
      <c r="AA195">
        <v>15.639738714409418</v>
      </c>
    </row>
    <row r="196" spans="1:27" x14ac:dyDescent="0.25">
      <c r="A196" t="s">
        <v>48</v>
      </c>
      <c r="B196" s="34" t="s">
        <v>49</v>
      </c>
      <c r="C196" t="s">
        <v>426</v>
      </c>
      <c r="D196" s="34" t="s">
        <v>427</v>
      </c>
      <c r="E196">
        <v>6310229933.8371849</v>
      </c>
      <c r="F196">
        <v>11674937852.980957</v>
      </c>
      <c r="H196" t="s">
        <v>471</v>
      </c>
      <c r="I196" s="34" t="s">
        <v>472</v>
      </c>
      <c r="J196" t="s">
        <v>426</v>
      </c>
      <c r="K196" s="34" t="s">
        <v>427</v>
      </c>
      <c r="L196" t="s">
        <v>52</v>
      </c>
      <c r="M196">
        <v>1.8616815271275102</v>
      </c>
      <c r="O196" t="s">
        <v>474</v>
      </c>
      <c r="P196" s="34" t="s">
        <v>475</v>
      </c>
      <c r="Q196" t="s">
        <v>426</v>
      </c>
      <c r="R196" s="34" t="s">
        <v>427</v>
      </c>
      <c r="S196">
        <v>53.506311916440232</v>
      </c>
      <c r="T196">
        <v>27.82462438861068</v>
      </c>
      <c r="V196" t="s">
        <v>479</v>
      </c>
      <c r="W196" s="34" t="s">
        <v>480</v>
      </c>
      <c r="X196" t="s">
        <v>426</v>
      </c>
      <c r="Y196" s="34" t="s">
        <v>427</v>
      </c>
      <c r="Z196">
        <v>15.932043305054114</v>
      </c>
      <c r="AA196">
        <v>15.329149707855921</v>
      </c>
    </row>
    <row r="197" spans="1:27" x14ac:dyDescent="0.25">
      <c r="A197" t="s">
        <v>48</v>
      </c>
      <c r="B197" s="34" t="s">
        <v>49</v>
      </c>
      <c r="C197" t="s">
        <v>428</v>
      </c>
      <c r="D197" s="34" t="s">
        <v>429</v>
      </c>
      <c r="E197">
        <v>493565084.659136</v>
      </c>
      <c r="F197">
        <v>660172840.61351991</v>
      </c>
      <c r="H197" t="s">
        <v>471</v>
      </c>
      <c r="I197" s="34" t="s">
        <v>472</v>
      </c>
      <c r="J197" t="s">
        <v>428</v>
      </c>
      <c r="K197" s="34" t="s">
        <v>429</v>
      </c>
      <c r="L197" t="s">
        <v>52</v>
      </c>
      <c r="M197" t="s">
        <v>52</v>
      </c>
      <c r="O197" t="s">
        <v>474</v>
      </c>
      <c r="P197" s="34" t="s">
        <v>475</v>
      </c>
      <c r="Q197" t="s">
        <v>428</v>
      </c>
      <c r="R197" s="34" t="s">
        <v>429</v>
      </c>
      <c r="S197">
        <v>49.873280274248955</v>
      </c>
      <c r="T197">
        <v>50.682621825941091</v>
      </c>
      <c r="V197" t="s">
        <v>479</v>
      </c>
      <c r="W197" s="34" t="s">
        <v>480</v>
      </c>
      <c r="X197" t="s">
        <v>428</v>
      </c>
      <c r="Y197" s="34" t="s">
        <v>429</v>
      </c>
      <c r="Z197">
        <v>18.105891371384992</v>
      </c>
      <c r="AA197">
        <v>16.349498858623946</v>
      </c>
    </row>
    <row r="198" spans="1:27" x14ac:dyDescent="0.25">
      <c r="A198" t="s">
        <v>48</v>
      </c>
      <c r="B198" s="34" t="s">
        <v>49</v>
      </c>
      <c r="C198" t="s">
        <v>430</v>
      </c>
      <c r="D198" s="34" t="s">
        <v>431</v>
      </c>
      <c r="E198">
        <v>21488623926.353516</v>
      </c>
      <c r="F198">
        <v>36605373315.551064</v>
      </c>
      <c r="H198" t="s">
        <v>471</v>
      </c>
      <c r="I198" s="34" t="s">
        <v>472</v>
      </c>
      <c r="J198" t="s">
        <v>430</v>
      </c>
      <c r="K198" s="34" t="s">
        <v>431</v>
      </c>
      <c r="L198" t="s">
        <v>52</v>
      </c>
      <c r="M198">
        <v>0.90606707458550706</v>
      </c>
      <c r="O198" t="s">
        <v>474</v>
      </c>
      <c r="P198" s="34" t="s">
        <v>475</v>
      </c>
      <c r="Q198" t="s">
        <v>430</v>
      </c>
      <c r="R198" s="34" t="s">
        <v>431</v>
      </c>
      <c r="S198">
        <v>51.474089315504756</v>
      </c>
      <c r="T198">
        <v>58.092934150914786</v>
      </c>
      <c r="V198" t="s">
        <v>479</v>
      </c>
      <c r="W198" s="34" t="s">
        <v>480</v>
      </c>
      <c r="X198" t="s">
        <v>430</v>
      </c>
      <c r="Y198" s="34" t="s">
        <v>431</v>
      </c>
      <c r="Z198">
        <v>47.536046812677263</v>
      </c>
      <c r="AA198">
        <v>39.531371724133855</v>
      </c>
    </row>
    <row r="199" spans="1:27" x14ac:dyDescent="0.25">
      <c r="A199" t="s">
        <v>48</v>
      </c>
      <c r="B199" s="34" t="s">
        <v>49</v>
      </c>
      <c r="C199" t="s">
        <v>432</v>
      </c>
      <c r="D199" s="34" t="s">
        <v>433</v>
      </c>
      <c r="E199">
        <v>71155977782.894241</v>
      </c>
      <c r="F199">
        <v>121254603779.66873</v>
      </c>
      <c r="H199" t="s">
        <v>471</v>
      </c>
      <c r="I199" s="34" t="s">
        <v>472</v>
      </c>
      <c r="J199" t="s">
        <v>432</v>
      </c>
      <c r="K199" s="34" t="s">
        <v>433</v>
      </c>
      <c r="L199">
        <v>1.75327199190324</v>
      </c>
      <c r="M199">
        <v>2.1443021070998598</v>
      </c>
      <c r="O199" t="s">
        <v>474</v>
      </c>
      <c r="P199" s="34" t="s">
        <v>475</v>
      </c>
      <c r="Q199" t="s">
        <v>432</v>
      </c>
      <c r="R199" s="34" t="s">
        <v>433</v>
      </c>
      <c r="S199">
        <v>51.627918038412282</v>
      </c>
      <c r="T199">
        <v>60.909333527176059</v>
      </c>
      <c r="V199" t="s">
        <v>479</v>
      </c>
      <c r="W199" s="34" t="s">
        <v>480</v>
      </c>
      <c r="X199" t="s">
        <v>432</v>
      </c>
      <c r="Y199" s="34" t="s">
        <v>433</v>
      </c>
      <c r="Z199">
        <v>26.652465065079351</v>
      </c>
      <c r="AA199">
        <v>23.681146025878004</v>
      </c>
    </row>
    <row r="200" spans="1:27" x14ac:dyDescent="0.25">
      <c r="A200" t="s">
        <v>48</v>
      </c>
      <c r="B200" s="34" t="s">
        <v>49</v>
      </c>
      <c r="C200" t="s">
        <v>41</v>
      </c>
      <c r="D200" s="34" t="s">
        <v>434</v>
      </c>
      <c r="E200">
        <v>979139527974.74182</v>
      </c>
      <c r="F200">
        <v>2271499749825.1128</v>
      </c>
      <c r="H200" t="s">
        <v>471</v>
      </c>
      <c r="I200" s="34" t="s">
        <v>472</v>
      </c>
      <c r="J200" t="s">
        <v>41</v>
      </c>
      <c r="K200" s="34" t="s">
        <v>434</v>
      </c>
      <c r="L200">
        <v>3.6610946697956197</v>
      </c>
      <c r="M200">
        <v>2.0652596724157299</v>
      </c>
      <c r="O200" t="s">
        <v>474</v>
      </c>
      <c r="P200" s="34" t="s">
        <v>475</v>
      </c>
      <c r="Q200" t="s">
        <v>41</v>
      </c>
      <c r="R200" s="34" t="s">
        <v>434</v>
      </c>
      <c r="S200">
        <v>52.758926628145595</v>
      </c>
      <c r="T200">
        <v>53.536467602316748</v>
      </c>
      <c r="V200" t="s">
        <v>479</v>
      </c>
      <c r="W200" s="34" t="s">
        <v>480</v>
      </c>
      <c r="X200" t="s">
        <v>41</v>
      </c>
      <c r="Y200" s="34" t="s">
        <v>434</v>
      </c>
      <c r="Z200">
        <v>26.797412182601789</v>
      </c>
      <c r="AA200">
        <v>29.131721260287641</v>
      </c>
    </row>
    <row r="201" spans="1:27" x14ac:dyDescent="0.25">
      <c r="A201" t="s">
        <v>48</v>
      </c>
      <c r="B201" s="34" t="s">
        <v>49</v>
      </c>
      <c r="C201" t="s">
        <v>435</v>
      </c>
      <c r="D201" s="34" t="s">
        <v>436</v>
      </c>
      <c r="E201">
        <v>20873899290.711098</v>
      </c>
      <c r="F201">
        <v>81787812382.050766</v>
      </c>
      <c r="H201" t="s">
        <v>471</v>
      </c>
      <c r="I201" s="34" t="s">
        <v>472</v>
      </c>
      <c r="J201" t="s">
        <v>435</v>
      </c>
      <c r="K201" s="34" t="s">
        <v>436</v>
      </c>
      <c r="L201" t="s">
        <v>52</v>
      </c>
      <c r="M201" t="s">
        <v>52</v>
      </c>
      <c r="O201" t="s">
        <v>474</v>
      </c>
      <c r="P201" s="34" t="s">
        <v>475</v>
      </c>
      <c r="Q201" t="s">
        <v>435</v>
      </c>
      <c r="R201" s="34" t="s">
        <v>436</v>
      </c>
      <c r="S201">
        <v>28.895270917097456</v>
      </c>
      <c r="T201" t="s">
        <v>52</v>
      </c>
      <c r="V201" t="s">
        <v>479</v>
      </c>
      <c r="W201" s="34" t="s">
        <v>480</v>
      </c>
      <c r="X201" t="s">
        <v>435</v>
      </c>
      <c r="Y201" s="34" t="s">
        <v>436</v>
      </c>
      <c r="Z201">
        <v>41.060693088263449</v>
      </c>
      <c r="AA201" t="s">
        <v>52</v>
      </c>
    </row>
    <row r="202" spans="1:27" x14ac:dyDescent="0.25">
      <c r="A202" t="s">
        <v>48</v>
      </c>
      <c r="B202" s="34" t="s">
        <v>49</v>
      </c>
      <c r="C202" t="s">
        <v>437</v>
      </c>
      <c r="D202" s="34" t="s">
        <v>438</v>
      </c>
      <c r="E202" t="s">
        <v>52</v>
      </c>
      <c r="F202">
        <v>1004380845.7101482</v>
      </c>
      <c r="H202" t="s">
        <v>471</v>
      </c>
      <c r="I202" s="34" t="s">
        <v>472</v>
      </c>
      <c r="J202" t="s">
        <v>437</v>
      </c>
      <c r="K202" s="34" t="s">
        <v>438</v>
      </c>
      <c r="L202" t="s">
        <v>52</v>
      </c>
      <c r="M202" t="s">
        <v>52</v>
      </c>
      <c r="O202" t="s">
        <v>474</v>
      </c>
      <c r="P202" s="34" t="s">
        <v>475</v>
      </c>
      <c r="Q202" t="s">
        <v>437</v>
      </c>
      <c r="R202" s="34" t="s">
        <v>438</v>
      </c>
      <c r="S202">
        <v>79.529731880430731</v>
      </c>
      <c r="T202">
        <v>76.950893271972348</v>
      </c>
      <c r="V202" t="s">
        <v>479</v>
      </c>
      <c r="W202" s="34" t="s">
        <v>480</v>
      </c>
      <c r="X202" t="s">
        <v>437</v>
      </c>
      <c r="Y202" s="34" t="s">
        <v>438</v>
      </c>
      <c r="Z202">
        <v>15.015059010472282</v>
      </c>
      <c r="AA202">
        <v>10.935918189687637</v>
      </c>
    </row>
    <row r="203" spans="1:27" x14ac:dyDescent="0.25">
      <c r="A203" t="s">
        <v>48</v>
      </c>
      <c r="B203" s="34" t="s">
        <v>49</v>
      </c>
      <c r="C203" t="s">
        <v>439</v>
      </c>
      <c r="D203" s="34" t="s">
        <v>440</v>
      </c>
      <c r="E203">
        <v>31495944.683960956</v>
      </c>
      <c r="F203">
        <v>44321002.323931076</v>
      </c>
      <c r="H203" t="s">
        <v>471</v>
      </c>
      <c r="I203" s="34" t="s">
        <v>472</v>
      </c>
      <c r="J203" t="s">
        <v>439</v>
      </c>
      <c r="K203" s="34" t="s">
        <v>440</v>
      </c>
      <c r="L203" t="s">
        <v>52</v>
      </c>
      <c r="M203" t="s">
        <v>52</v>
      </c>
      <c r="O203" t="s">
        <v>474</v>
      </c>
      <c r="P203" s="34" t="s">
        <v>475</v>
      </c>
      <c r="Q203" t="s">
        <v>439</v>
      </c>
      <c r="R203" s="34" t="s">
        <v>440</v>
      </c>
      <c r="S203" t="s">
        <v>52</v>
      </c>
      <c r="T203" t="s">
        <v>52</v>
      </c>
      <c r="V203" t="s">
        <v>479</v>
      </c>
      <c r="W203" s="34" t="s">
        <v>480</v>
      </c>
      <c r="X203" t="s">
        <v>439</v>
      </c>
      <c r="Y203" s="34" t="s">
        <v>440</v>
      </c>
      <c r="Z203">
        <v>6.8495462465667876</v>
      </c>
      <c r="AA203" t="s">
        <v>52</v>
      </c>
    </row>
    <row r="204" spans="1:27" x14ac:dyDescent="0.25">
      <c r="A204" t="s">
        <v>48</v>
      </c>
      <c r="B204" s="34" t="s">
        <v>49</v>
      </c>
      <c r="C204" t="s">
        <v>441</v>
      </c>
      <c r="D204" s="34" t="s">
        <v>442</v>
      </c>
      <c r="E204">
        <v>29627787081.814602</v>
      </c>
      <c r="F204">
        <v>85406362066.351395</v>
      </c>
      <c r="H204" t="s">
        <v>471</v>
      </c>
      <c r="I204" s="34" t="s">
        <v>472</v>
      </c>
      <c r="J204" t="s">
        <v>441</v>
      </c>
      <c r="K204" s="34" t="s">
        <v>442</v>
      </c>
      <c r="L204">
        <v>2.3638039397531703</v>
      </c>
      <c r="M204">
        <v>1.2935933645316999</v>
      </c>
      <c r="O204" t="s">
        <v>474</v>
      </c>
      <c r="P204" s="34" t="s">
        <v>475</v>
      </c>
      <c r="Q204" t="s">
        <v>441</v>
      </c>
      <c r="R204" s="34" t="s">
        <v>442</v>
      </c>
      <c r="S204">
        <v>44.670276803133781</v>
      </c>
      <c r="T204">
        <v>43.478499405025772</v>
      </c>
      <c r="V204" t="s">
        <v>479</v>
      </c>
      <c r="W204" s="34" t="s">
        <v>480</v>
      </c>
      <c r="X204" t="s">
        <v>441</v>
      </c>
      <c r="Y204" s="34" t="s">
        <v>442</v>
      </c>
      <c r="Z204">
        <v>21.438181599467843</v>
      </c>
      <c r="AA204">
        <v>26.030994814433051</v>
      </c>
    </row>
    <row r="205" spans="1:27" x14ac:dyDescent="0.25">
      <c r="A205" t="s">
        <v>48</v>
      </c>
      <c r="B205" s="34" t="s">
        <v>49</v>
      </c>
      <c r="C205" t="s">
        <v>443</v>
      </c>
      <c r="D205" s="34" t="s">
        <v>444</v>
      </c>
      <c r="E205">
        <v>355126403461.97998</v>
      </c>
      <c r="F205">
        <v>504350302211.01373</v>
      </c>
      <c r="H205" t="s">
        <v>471</v>
      </c>
      <c r="I205" s="34" t="s">
        <v>472</v>
      </c>
      <c r="J205" t="s">
        <v>443</v>
      </c>
      <c r="K205" s="34" t="s">
        <v>444</v>
      </c>
      <c r="L205">
        <v>2.1510492369185998</v>
      </c>
      <c r="M205">
        <v>2.8844015189715901</v>
      </c>
      <c r="O205" t="s">
        <v>474</v>
      </c>
      <c r="P205" s="34" t="s">
        <v>475</v>
      </c>
      <c r="Q205" t="s">
        <v>443</v>
      </c>
      <c r="R205" s="34" t="s">
        <v>444</v>
      </c>
      <c r="S205">
        <v>39.529017463397423</v>
      </c>
      <c r="T205">
        <v>50.883178356248671</v>
      </c>
      <c r="V205" t="s">
        <v>479</v>
      </c>
      <c r="W205" s="34" t="s">
        <v>480</v>
      </c>
      <c r="X205" t="s">
        <v>443</v>
      </c>
      <c r="Y205" s="34" t="s">
        <v>444</v>
      </c>
      <c r="Z205">
        <v>30.805550655612397</v>
      </c>
      <c r="AA205">
        <v>23.369489812264693</v>
      </c>
    </row>
    <row r="206" spans="1:27" x14ac:dyDescent="0.25">
      <c r="A206" t="s">
        <v>48</v>
      </c>
      <c r="B206" s="34" t="s">
        <v>49</v>
      </c>
      <c r="C206" t="s">
        <v>445</v>
      </c>
      <c r="D206" s="34" t="s">
        <v>446</v>
      </c>
      <c r="E206">
        <v>321225302776.11066</v>
      </c>
      <c r="F206">
        <v>637384703420.79285</v>
      </c>
      <c r="H206" t="s">
        <v>471</v>
      </c>
      <c r="I206" s="34" t="s">
        <v>472</v>
      </c>
      <c r="J206" t="s">
        <v>445</v>
      </c>
      <c r="K206" s="34" t="s">
        <v>446</v>
      </c>
      <c r="L206">
        <v>8.3237222448449</v>
      </c>
      <c r="M206" t="s">
        <v>52</v>
      </c>
      <c r="O206" t="s">
        <v>474</v>
      </c>
      <c r="P206" s="34" t="s">
        <v>475</v>
      </c>
      <c r="Q206" t="s">
        <v>445</v>
      </c>
      <c r="R206" s="34" t="s">
        <v>446</v>
      </c>
      <c r="S206">
        <v>49.220338275323023</v>
      </c>
      <c r="T206">
        <v>56.65483949847858</v>
      </c>
      <c r="V206" t="s">
        <v>479</v>
      </c>
      <c r="W206" s="34" t="s">
        <v>480</v>
      </c>
      <c r="X206" t="s">
        <v>445</v>
      </c>
      <c r="Y206" s="34" t="s">
        <v>446</v>
      </c>
      <c r="Z206">
        <v>48.517011631639519</v>
      </c>
      <c r="AA206">
        <v>42.574624982536605</v>
      </c>
    </row>
    <row r="207" spans="1:27" x14ac:dyDescent="0.25">
      <c r="A207" t="s">
        <v>48</v>
      </c>
      <c r="B207" s="34" t="s">
        <v>49</v>
      </c>
      <c r="C207" t="s">
        <v>447</v>
      </c>
      <c r="D207" s="34" t="s">
        <v>448</v>
      </c>
      <c r="E207">
        <v>2244698116398.293</v>
      </c>
      <c r="F207">
        <v>3035756467405.7988</v>
      </c>
      <c r="H207" t="s">
        <v>471</v>
      </c>
      <c r="I207" s="34" t="s">
        <v>472</v>
      </c>
      <c r="J207" t="s">
        <v>447</v>
      </c>
      <c r="K207" s="34" t="s">
        <v>448</v>
      </c>
      <c r="L207">
        <v>2.1389996337235098</v>
      </c>
      <c r="M207">
        <v>1.7666367913412602</v>
      </c>
      <c r="O207" t="s">
        <v>474</v>
      </c>
      <c r="P207" s="34" t="s">
        <v>475</v>
      </c>
      <c r="Q207" t="s">
        <v>447</v>
      </c>
      <c r="R207" s="34" t="s">
        <v>448</v>
      </c>
      <c r="S207">
        <v>65.660233048662391</v>
      </c>
      <c r="T207">
        <v>70.934180058860804</v>
      </c>
      <c r="V207" t="s">
        <v>479</v>
      </c>
      <c r="W207" s="34" t="s">
        <v>480</v>
      </c>
      <c r="X207" t="s">
        <v>447</v>
      </c>
      <c r="Y207" s="34" t="s">
        <v>448</v>
      </c>
      <c r="Z207">
        <v>23.14852083373264</v>
      </c>
      <c r="AA207">
        <v>17.562619861203562</v>
      </c>
    </row>
    <row r="208" spans="1:27" x14ac:dyDescent="0.25">
      <c r="A208" t="s">
        <v>48</v>
      </c>
      <c r="B208" s="34" t="s">
        <v>49</v>
      </c>
      <c r="C208" t="s">
        <v>449</v>
      </c>
      <c r="D208" s="34" t="s">
        <v>11</v>
      </c>
      <c r="E208">
        <v>14154363997496.006</v>
      </c>
      <c r="F208">
        <v>19519353692000.102</v>
      </c>
      <c r="H208" t="s">
        <v>471</v>
      </c>
      <c r="I208" s="34" t="s">
        <v>472</v>
      </c>
      <c r="J208" t="s">
        <v>449</v>
      </c>
      <c r="K208" s="34" t="s">
        <v>11</v>
      </c>
      <c r="L208">
        <v>3.11224214697679</v>
      </c>
      <c r="M208">
        <v>3.31338528335912</v>
      </c>
      <c r="O208" t="s">
        <v>474</v>
      </c>
      <c r="P208" s="34" t="s">
        <v>475</v>
      </c>
      <c r="Q208" t="s">
        <v>449</v>
      </c>
      <c r="R208" s="34" t="s">
        <v>11</v>
      </c>
      <c r="S208">
        <v>72.816234492037395</v>
      </c>
      <c r="T208">
        <v>77.197885666551713</v>
      </c>
      <c r="V208" t="s">
        <v>479</v>
      </c>
      <c r="W208" s="34" t="s">
        <v>480</v>
      </c>
      <c r="X208" t="s">
        <v>449</v>
      </c>
      <c r="Y208" s="34" t="s">
        <v>11</v>
      </c>
      <c r="Z208">
        <v>22.454386219071324</v>
      </c>
      <c r="AA208">
        <v>18.343937855214516</v>
      </c>
    </row>
    <row r="209" spans="1:27" x14ac:dyDescent="0.25">
      <c r="A209" t="s">
        <v>48</v>
      </c>
      <c r="B209" s="34" t="s">
        <v>49</v>
      </c>
      <c r="C209" t="s">
        <v>450</v>
      </c>
      <c r="D209" s="34" t="s">
        <v>451</v>
      </c>
      <c r="E209">
        <v>44139547096.639839</v>
      </c>
      <c r="F209">
        <v>73285946717.27446</v>
      </c>
      <c r="H209" t="s">
        <v>471</v>
      </c>
      <c r="I209" s="34" t="s">
        <v>472</v>
      </c>
      <c r="J209" t="s">
        <v>450</v>
      </c>
      <c r="K209" s="34" t="s">
        <v>451</v>
      </c>
      <c r="L209">
        <v>2.43597728787045</v>
      </c>
      <c r="M209">
        <v>1.95640677715968</v>
      </c>
      <c r="O209" t="s">
        <v>474</v>
      </c>
      <c r="P209" s="34" t="s">
        <v>475</v>
      </c>
      <c r="Q209" t="s">
        <v>450</v>
      </c>
      <c r="R209" s="34" t="s">
        <v>451</v>
      </c>
      <c r="S209">
        <v>65.322256237473553</v>
      </c>
      <c r="T209">
        <v>60.98076827056191</v>
      </c>
      <c r="V209" t="s">
        <v>479</v>
      </c>
      <c r="W209" s="34" t="s">
        <v>480</v>
      </c>
      <c r="X209" t="s">
        <v>450</v>
      </c>
      <c r="Y209" s="34" t="s">
        <v>451</v>
      </c>
      <c r="Z209">
        <v>22.04520372979918</v>
      </c>
      <c r="AA209">
        <v>24.752314294890287</v>
      </c>
    </row>
    <row r="210" spans="1:27" x14ac:dyDescent="0.25">
      <c r="A210" t="s">
        <v>48</v>
      </c>
      <c r="B210" s="34" t="s">
        <v>49</v>
      </c>
      <c r="C210" t="s">
        <v>452</v>
      </c>
      <c r="D210" s="34" t="s">
        <v>453</v>
      </c>
      <c r="E210">
        <v>68686623295.061813</v>
      </c>
      <c r="F210">
        <v>211134957472.6264</v>
      </c>
      <c r="H210" t="s">
        <v>471</v>
      </c>
      <c r="I210" s="34" t="s">
        <v>472</v>
      </c>
      <c r="J210" t="s">
        <v>452</v>
      </c>
      <c r="K210" s="34" t="s">
        <v>453</v>
      </c>
      <c r="L210">
        <v>1.15177987264903</v>
      </c>
      <c r="M210" t="s">
        <v>52</v>
      </c>
      <c r="O210" t="s">
        <v>474</v>
      </c>
      <c r="P210" s="34" t="s">
        <v>475</v>
      </c>
      <c r="Q210" t="s">
        <v>452</v>
      </c>
      <c r="R210" s="34" t="s">
        <v>453</v>
      </c>
      <c r="S210">
        <v>37.194372773067947</v>
      </c>
      <c r="T210">
        <v>33.702336646117473</v>
      </c>
      <c r="V210" t="s">
        <v>479</v>
      </c>
      <c r="W210" s="34" t="s">
        <v>480</v>
      </c>
      <c r="X210" t="s">
        <v>452</v>
      </c>
      <c r="Y210" s="34" t="s">
        <v>453</v>
      </c>
      <c r="Z210">
        <v>20.229757955522793</v>
      </c>
      <c r="AA210">
        <v>24.723924747083021</v>
      </c>
    </row>
    <row r="211" spans="1:27" x14ac:dyDescent="0.25">
      <c r="A211" t="s">
        <v>48</v>
      </c>
      <c r="B211" s="34" t="s">
        <v>49</v>
      </c>
      <c r="C211" t="s">
        <v>454</v>
      </c>
      <c r="D211" s="34" t="s">
        <v>455</v>
      </c>
      <c r="E211">
        <v>573919287.28534544</v>
      </c>
      <c r="F211">
        <v>889833369.23274863</v>
      </c>
      <c r="H211" t="s">
        <v>471</v>
      </c>
      <c r="I211" s="34" t="s">
        <v>472</v>
      </c>
      <c r="J211" t="s">
        <v>454</v>
      </c>
      <c r="K211" s="34" t="s">
        <v>455</v>
      </c>
      <c r="L211" t="s">
        <v>52</v>
      </c>
      <c r="M211" t="s">
        <v>52</v>
      </c>
      <c r="O211" t="s">
        <v>474</v>
      </c>
      <c r="P211" s="34" t="s">
        <v>475</v>
      </c>
      <c r="Q211" t="s">
        <v>454</v>
      </c>
      <c r="R211" s="34" t="s">
        <v>455</v>
      </c>
      <c r="S211" t="s">
        <v>52</v>
      </c>
      <c r="T211" t="s">
        <v>52</v>
      </c>
      <c r="V211" t="s">
        <v>479</v>
      </c>
      <c r="W211" s="34" t="s">
        <v>480</v>
      </c>
      <c r="X211" t="s">
        <v>454</v>
      </c>
      <c r="Y211" s="34" t="s">
        <v>455</v>
      </c>
      <c r="Z211">
        <v>11.222990838919902</v>
      </c>
      <c r="AA211" t="s">
        <v>52</v>
      </c>
    </row>
    <row r="212" spans="1:27" x14ac:dyDescent="0.25">
      <c r="A212" t="s">
        <v>48</v>
      </c>
      <c r="B212" s="34" t="s">
        <v>49</v>
      </c>
      <c r="C212" t="s">
        <v>456</v>
      </c>
      <c r="D212" s="34" t="s">
        <v>457</v>
      </c>
      <c r="E212" t="s">
        <v>52</v>
      </c>
      <c r="F212" t="s">
        <v>52</v>
      </c>
      <c r="H212" t="s">
        <v>471</v>
      </c>
      <c r="I212" s="34" t="s">
        <v>472</v>
      </c>
      <c r="J212" t="s">
        <v>456</v>
      </c>
      <c r="K212" s="34" t="s">
        <v>457</v>
      </c>
      <c r="L212">
        <v>1.5265701288490501</v>
      </c>
      <c r="M212">
        <v>0.48784414488216299</v>
      </c>
      <c r="O212" t="s">
        <v>474</v>
      </c>
      <c r="P212" s="34" t="s">
        <v>475</v>
      </c>
      <c r="Q212" t="s">
        <v>456</v>
      </c>
      <c r="R212" s="34" t="s">
        <v>457</v>
      </c>
      <c r="S212">
        <v>43.081849066103153</v>
      </c>
      <c r="T212" t="s">
        <v>52</v>
      </c>
      <c r="V212" t="s">
        <v>479</v>
      </c>
      <c r="W212" s="34" t="s">
        <v>480</v>
      </c>
      <c r="X212" t="s">
        <v>456</v>
      </c>
      <c r="Y212" s="34" t="s">
        <v>457</v>
      </c>
      <c r="Z212">
        <v>46.404848256167305</v>
      </c>
      <c r="AA212" t="s">
        <v>52</v>
      </c>
    </row>
    <row r="213" spans="1:27" x14ac:dyDescent="0.25">
      <c r="A213" t="s">
        <v>48</v>
      </c>
      <c r="B213" s="34" t="s">
        <v>49</v>
      </c>
      <c r="C213" t="s">
        <v>458</v>
      </c>
      <c r="D213" s="34" t="s">
        <v>459</v>
      </c>
      <c r="E213">
        <v>236133898430.63821</v>
      </c>
      <c r="F213">
        <v>676909526449.60107</v>
      </c>
      <c r="H213" t="s">
        <v>471</v>
      </c>
      <c r="I213" s="34" t="s">
        <v>472</v>
      </c>
      <c r="J213" t="s">
        <v>458</v>
      </c>
      <c r="K213" s="34" t="s">
        <v>459</v>
      </c>
      <c r="L213" t="s">
        <v>52</v>
      </c>
      <c r="M213" t="s">
        <v>52</v>
      </c>
      <c r="O213" t="s">
        <v>474</v>
      </c>
      <c r="P213" s="34" t="s">
        <v>475</v>
      </c>
      <c r="Q213" t="s">
        <v>458</v>
      </c>
      <c r="R213" s="34" t="s">
        <v>459</v>
      </c>
      <c r="S213">
        <v>38.734642677619632</v>
      </c>
      <c r="T213">
        <v>41.260453757759478</v>
      </c>
      <c r="V213" t="s">
        <v>479</v>
      </c>
      <c r="W213" s="34" t="s">
        <v>480</v>
      </c>
      <c r="X213" t="s">
        <v>458</v>
      </c>
      <c r="Y213" s="34" t="s">
        <v>459</v>
      </c>
      <c r="Z213">
        <v>36.730775326845482</v>
      </c>
      <c r="AA213">
        <v>33.399128041989826</v>
      </c>
    </row>
    <row r="214" spans="1:27" x14ac:dyDescent="0.25">
      <c r="A214" t="s">
        <v>48</v>
      </c>
      <c r="B214" s="34" t="s">
        <v>49</v>
      </c>
      <c r="C214" t="s">
        <v>460</v>
      </c>
      <c r="D214" s="34" t="s">
        <v>461</v>
      </c>
      <c r="E214" t="s">
        <v>52</v>
      </c>
      <c r="F214" t="s">
        <v>52</v>
      </c>
      <c r="H214" t="s">
        <v>471</v>
      </c>
      <c r="I214" s="34" t="s">
        <v>472</v>
      </c>
      <c r="J214" t="s">
        <v>460</v>
      </c>
      <c r="K214" s="34" t="s">
        <v>461</v>
      </c>
      <c r="L214" t="s">
        <v>52</v>
      </c>
      <c r="M214" t="s">
        <v>52</v>
      </c>
      <c r="O214" t="s">
        <v>474</v>
      </c>
      <c r="P214" s="34" t="s">
        <v>475</v>
      </c>
      <c r="Q214" t="s">
        <v>460</v>
      </c>
      <c r="R214" s="34" t="s">
        <v>461</v>
      </c>
      <c r="S214" t="s">
        <v>52</v>
      </c>
      <c r="T214" t="s">
        <v>52</v>
      </c>
      <c r="V214" t="s">
        <v>479</v>
      </c>
      <c r="W214" s="34" t="s">
        <v>480</v>
      </c>
      <c r="X214" t="s">
        <v>460</v>
      </c>
      <c r="Y214" s="34" t="s">
        <v>461</v>
      </c>
      <c r="Z214" t="s">
        <v>52</v>
      </c>
      <c r="AA214" t="s">
        <v>52</v>
      </c>
    </row>
    <row r="215" spans="1:27" x14ac:dyDescent="0.25">
      <c r="A215" t="s">
        <v>48</v>
      </c>
      <c r="B215" s="34" t="s">
        <v>49</v>
      </c>
      <c r="C215" t="s">
        <v>462</v>
      </c>
      <c r="D215" s="34" t="s">
        <v>463</v>
      </c>
      <c r="E215">
        <v>13159182166.905827</v>
      </c>
      <c r="F215">
        <v>28518507331.493729</v>
      </c>
      <c r="H215" t="s">
        <v>471</v>
      </c>
      <c r="I215" s="34" t="s">
        <v>472</v>
      </c>
      <c r="J215" t="s">
        <v>462</v>
      </c>
      <c r="K215" s="34" t="s">
        <v>463</v>
      </c>
      <c r="L215" t="s">
        <v>52</v>
      </c>
      <c r="M215" t="s">
        <v>52</v>
      </c>
      <c r="O215" t="s">
        <v>474</v>
      </c>
      <c r="P215" s="34" t="s">
        <v>475</v>
      </c>
      <c r="Q215" t="s">
        <v>462</v>
      </c>
      <c r="R215" s="34" t="s">
        <v>463</v>
      </c>
      <c r="S215">
        <v>58.299332344213653</v>
      </c>
      <c r="T215">
        <v>58.996155753968246</v>
      </c>
      <c r="V215" t="s">
        <v>479</v>
      </c>
      <c r="W215" s="34" t="s">
        <v>480</v>
      </c>
      <c r="X215" t="s">
        <v>462</v>
      </c>
      <c r="Y215" s="34" t="s">
        <v>463</v>
      </c>
      <c r="Z215">
        <v>21.492488872403563</v>
      </c>
      <c r="AA215">
        <v>19.231770833333332</v>
      </c>
    </row>
    <row r="216" spans="1:27" x14ac:dyDescent="0.25">
      <c r="A216" t="s">
        <v>48</v>
      </c>
      <c r="B216" s="34" t="s">
        <v>49</v>
      </c>
      <c r="C216" t="s">
        <v>464</v>
      </c>
      <c r="D216" s="34" t="s">
        <v>465</v>
      </c>
      <c r="E216" t="s">
        <v>52</v>
      </c>
      <c r="F216" t="s">
        <v>52</v>
      </c>
      <c r="H216" t="s">
        <v>471</v>
      </c>
      <c r="I216" s="34" t="s">
        <v>472</v>
      </c>
      <c r="J216" t="s">
        <v>464</v>
      </c>
      <c r="K216" s="34" t="s">
        <v>465</v>
      </c>
      <c r="L216">
        <v>4.9153923650994304</v>
      </c>
      <c r="M216" t="s">
        <v>52</v>
      </c>
      <c r="O216" t="s">
        <v>474</v>
      </c>
      <c r="P216" s="34" t="s">
        <v>475</v>
      </c>
      <c r="Q216" t="s">
        <v>464</v>
      </c>
      <c r="R216" s="34" t="s">
        <v>465</v>
      </c>
      <c r="S216">
        <v>31.115022579113067</v>
      </c>
      <c r="T216">
        <v>19.17179630699286</v>
      </c>
      <c r="V216" t="s">
        <v>479</v>
      </c>
      <c r="W216" s="34" t="s">
        <v>480</v>
      </c>
      <c r="X216" t="s">
        <v>464</v>
      </c>
      <c r="Y216" s="34" t="s">
        <v>465</v>
      </c>
      <c r="Z216">
        <v>46.348857478696075</v>
      </c>
      <c r="AA216">
        <v>42.218407600650906</v>
      </c>
    </row>
    <row r="217" spans="1:27" x14ac:dyDescent="0.25">
      <c r="A217" t="s">
        <v>48</v>
      </c>
      <c r="B217" s="34" t="s">
        <v>49</v>
      </c>
      <c r="C217" t="s">
        <v>466</v>
      </c>
      <c r="D217" s="34" t="s">
        <v>467</v>
      </c>
      <c r="E217">
        <v>20736671783.489033</v>
      </c>
      <c r="F217">
        <v>58735190955.723938</v>
      </c>
      <c r="H217" t="s">
        <v>471</v>
      </c>
      <c r="I217" s="34" t="s">
        <v>472</v>
      </c>
      <c r="J217" t="s">
        <v>466</v>
      </c>
      <c r="K217" s="34" t="s">
        <v>467</v>
      </c>
      <c r="L217" t="s">
        <v>52</v>
      </c>
      <c r="M217">
        <v>1.3095961053559599</v>
      </c>
      <c r="O217" t="s">
        <v>474</v>
      </c>
      <c r="P217" s="34" t="s">
        <v>475</v>
      </c>
      <c r="Q217" t="s">
        <v>466</v>
      </c>
      <c r="R217" s="34" t="s">
        <v>467</v>
      </c>
      <c r="S217">
        <v>48.959533523278196</v>
      </c>
      <c r="T217">
        <v>52.093884963370854</v>
      </c>
      <c r="V217" t="s">
        <v>479</v>
      </c>
      <c r="W217" s="34" t="s">
        <v>480</v>
      </c>
      <c r="X217" t="s">
        <v>466</v>
      </c>
      <c r="Y217" s="34" t="s">
        <v>467</v>
      </c>
      <c r="Z217">
        <v>23.243894154924387</v>
      </c>
      <c r="AA217">
        <v>37.304044921462562</v>
      </c>
    </row>
    <row r="218" spans="1:27" x14ac:dyDescent="0.25">
      <c r="A218" t="s">
        <v>48</v>
      </c>
      <c r="B218" s="34" t="s">
        <v>49</v>
      </c>
      <c r="C218" t="s">
        <v>468</v>
      </c>
      <c r="D218" s="34" t="s">
        <v>469</v>
      </c>
      <c r="E218">
        <v>41269476289.344582</v>
      </c>
      <c r="F218">
        <v>43112365756.24472</v>
      </c>
      <c r="H218" t="s">
        <v>471</v>
      </c>
      <c r="I218" s="34" t="s">
        <v>472</v>
      </c>
      <c r="J218" t="s">
        <v>468</v>
      </c>
      <c r="K218" s="34" t="s">
        <v>469</v>
      </c>
      <c r="L218">
        <v>3.4163479325265604</v>
      </c>
      <c r="M218">
        <v>1.5449480513588301</v>
      </c>
      <c r="O218" t="s">
        <v>474</v>
      </c>
      <c r="P218" s="34" t="s">
        <v>475</v>
      </c>
      <c r="Q218" t="s">
        <v>468</v>
      </c>
      <c r="R218" s="34" t="s">
        <v>469</v>
      </c>
      <c r="S218">
        <v>70.125341302611545</v>
      </c>
      <c r="T218">
        <v>60.591645107015424</v>
      </c>
      <c r="V218" t="s">
        <v>479</v>
      </c>
      <c r="W218" s="34" t="s">
        <v>480</v>
      </c>
      <c r="X218" t="s">
        <v>468</v>
      </c>
      <c r="Y218" s="34" t="s">
        <v>469</v>
      </c>
      <c r="Z218" t="s">
        <v>52</v>
      </c>
      <c r="AA218">
        <v>21.404998923297256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Country Comparison</vt:lpstr>
      <vt:lpstr>Old Factories</vt:lpstr>
      <vt:lpstr>Energy-Rework Factories</vt:lpstr>
      <vt:lpstr>Support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2021-05-15T09:29:29Z</dcterms:created>
  <dcterms:modified xsi:type="dcterms:W3CDTF">2023-08-18T13:07:40Z</dcterms:modified>
</cp:coreProperties>
</file>