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BF317A65-78C3-4619-8D23-1DA1645B3930}" xr6:coauthVersionLast="45" xr6:coauthVersionMax="45" xr10:uidLastSave="{00000000-0000-0000-0000-000000000000}"/>
  <bookViews>
    <workbookView xWindow="-120" yWindow="-120" windowWidth="29040" windowHeight="15840" tabRatio="666" activeTab="8" xr2:uid="{C93B8E2A-6318-41E2-B454-20DC41C43396}"/>
  </bookViews>
  <sheets>
    <sheet name="Defence" sheetId="1" r:id="rId1"/>
    <sheet name="Education" sheetId="2" r:id="rId2"/>
    <sheet name="Interest" sheetId="4" r:id="rId3"/>
    <sheet name="Old GDPperCapit Mods." sheetId="11" r:id="rId4"/>
    <sheet name="Country Comparison" sheetId="5" r:id="rId5"/>
    <sheet name="US Federal Budget 2000" sheetId="7" r:id="rId6"/>
    <sheet name="New Factories" sheetId="8" r:id="rId7"/>
    <sheet name="Support Data" sheetId="9" r:id="rId8"/>
    <sheet name="Building slo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1" i="10"/>
  <c r="E12" i="10"/>
  <c r="E13" i="10"/>
  <c r="E14" i="10"/>
  <c r="E15" i="10"/>
  <c r="E16" i="10"/>
  <c r="E17" i="10"/>
  <c r="E18" i="10"/>
  <c r="E19" i="10"/>
  <c r="E20" i="10"/>
  <c r="E21" i="10"/>
  <c r="E21" i="5" l="1"/>
  <c r="D21" i="5"/>
  <c r="H21" i="5"/>
  <c r="I21" i="5"/>
  <c r="H3" i="7" l="1"/>
  <c r="H4" i="7"/>
  <c r="H5" i="7"/>
  <c r="H6" i="7"/>
  <c r="H7" i="7"/>
  <c r="H2" i="7"/>
  <c r="G8" i="7"/>
  <c r="G2" i="7"/>
  <c r="G7" i="7"/>
  <c r="G6" i="7"/>
  <c r="G5" i="7"/>
  <c r="G3" i="7"/>
  <c r="G4" i="7"/>
  <c r="AN13" i="8" l="1"/>
  <c r="AM13" i="8"/>
  <c r="AL13" i="8"/>
  <c r="AK13" i="8"/>
  <c r="U59" i="8" l="1"/>
  <c r="W59" i="8" s="1"/>
  <c r="X59" i="8" s="1"/>
  <c r="E59" i="8"/>
  <c r="F59" i="8" s="1"/>
  <c r="Y59" i="8" l="1"/>
  <c r="Z59" i="8" s="1"/>
  <c r="AG59" i="8"/>
  <c r="G59" i="8"/>
  <c r="H59" i="8" s="1"/>
  <c r="O59" i="8"/>
  <c r="U190" i="8"/>
  <c r="W190" i="8" s="1"/>
  <c r="X190" i="8" s="1"/>
  <c r="E190" i="8"/>
  <c r="F190" i="8" s="1"/>
  <c r="AE59" i="8" l="1"/>
  <c r="AF59" i="8" s="1"/>
  <c r="AH59" i="8" s="1"/>
  <c r="AB59" i="8"/>
  <c r="AC59" i="8" s="1"/>
  <c r="AI59" i="8" s="1"/>
  <c r="AK59" i="8"/>
  <c r="J59" i="8"/>
  <c r="K59" i="8" s="1"/>
  <c r="Q59" i="8" s="1"/>
  <c r="M59" i="8"/>
  <c r="N59" i="8" s="1"/>
  <c r="P59" i="8" s="1"/>
  <c r="R59" i="8" s="1"/>
  <c r="AG190" i="8"/>
  <c r="Y190" i="8"/>
  <c r="Z190" i="8" s="1"/>
  <c r="AB190" i="8"/>
  <c r="AC190" i="8" s="1"/>
  <c r="AI190" i="8" s="1"/>
  <c r="AE190" i="8"/>
  <c r="AF190" i="8" s="1"/>
  <c r="AH190" i="8" s="1"/>
  <c r="O190" i="8"/>
  <c r="AK190" i="8" s="1"/>
  <c r="G190" i="8"/>
  <c r="H190" i="8" s="1"/>
  <c r="U70" i="8"/>
  <c r="W70" i="8" s="1"/>
  <c r="X70" i="8" s="1"/>
  <c r="E70" i="8"/>
  <c r="F70" i="8" s="1"/>
  <c r="U170" i="8"/>
  <c r="W170" i="8"/>
  <c r="X170" i="8" s="1"/>
  <c r="T169" i="8"/>
  <c r="U169" i="8" s="1"/>
  <c r="E170" i="8"/>
  <c r="F170" i="8" s="1"/>
  <c r="C169" i="8"/>
  <c r="AM59" i="8" l="1"/>
  <c r="AL59" i="8"/>
  <c r="AJ59" i="8"/>
  <c r="AN59" i="8" s="1"/>
  <c r="AM190" i="8"/>
  <c r="AJ190" i="8"/>
  <c r="M190" i="8"/>
  <c r="N190" i="8" s="1"/>
  <c r="P190" i="8" s="1"/>
  <c r="AL190" i="8" s="1"/>
  <c r="J190" i="8"/>
  <c r="K190" i="8" s="1"/>
  <c r="Q190" i="8" s="1"/>
  <c r="AG70" i="8"/>
  <c r="Y70" i="8"/>
  <c r="Z70" i="8" s="1"/>
  <c r="O70" i="8"/>
  <c r="G70" i="8"/>
  <c r="H70" i="8" s="1"/>
  <c r="Y170" i="8"/>
  <c r="Z170" i="8" s="1"/>
  <c r="AG170" i="8"/>
  <c r="G170" i="8"/>
  <c r="H170" i="8" s="1"/>
  <c r="O170" i="8"/>
  <c r="W114" i="8"/>
  <c r="X114" i="8" s="1"/>
  <c r="Y114" i="8" s="1"/>
  <c r="Z114" i="8" s="1"/>
  <c r="E114" i="8"/>
  <c r="F114" i="8"/>
  <c r="G114" i="8" s="1"/>
  <c r="H114" i="8" s="1"/>
  <c r="R190" i="8" l="1"/>
  <c r="AN190" i="8" s="1"/>
  <c r="AB70" i="8"/>
  <c r="AC70" i="8" s="1"/>
  <c r="AI70" i="8" s="1"/>
  <c r="AE70" i="8"/>
  <c r="AF70" i="8" s="1"/>
  <c r="AH70" i="8" s="1"/>
  <c r="AL70" i="8" s="1"/>
  <c r="AK70" i="8"/>
  <c r="J70" i="8"/>
  <c r="K70" i="8" s="1"/>
  <c r="Q70" i="8" s="1"/>
  <c r="M70" i="8"/>
  <c r="N70" i="8" s="1"/>
  <c r="P70" i="8" s="1"/>
  <c r="AK170" i="8"/>
  <c r="AE170" i="8"/>
  <c r="AF170" i="8" s="1"/>
  <c r="AH170" i="8" s="1"/>
  <c r="AL170" i="8" s="1"/>
  <c r="AB170" i="8"/>
  <c r="AC170" i="8" s="1"/>
  <c r="AI170" i="8" s="1"/>
  <c r="AM170" i="8" s="1"/>
  <c r="M170" i="8"/>
  <c r="N170" i="8" s="1"/>
  <c r="P170" i="8" s="1"/>
  <c r="J170" i="8"/>
  <c r="K170" i="8" s="1"/>
  <c r="Q170" i="8" s="1"/>
  <c r="AE114" i="8"/>
  <c r="AF114" i="8" s="1"/>
  <c r="AH114" i="8" s="1"/>
  <c r="AB114" i="8"/>
  <c r="AC114" i="8" s="1"/>
  <c r="AI114" i="8" s="1"/>
  <c r="AG114" i="8"/>
  <c r="J114" i="8"/>
  <c r="K114" i="8" s="1"/>
  <c r="Q114" i="8" s="1"/>
  <c r="M114" i="8"/>
  <c r="N114" i="8" s="1"/>
  <c r="P114" i="8" s="1"/>
  <c r="O114" i="8"/>
  <c r="J7" i="8"/>
  <c r="J6" i="8"/>
  <c r="J5" i="8"/>
  <c r="AG192" i="8"/>
  <c r="AH192" i="8"/>
  <c r="AI192" i="8"/>
  <c r="AJ192" i="8" s="1"/>
  <c r="AN192" i="8" s="1"/>
  <c r="AK192" i="8"/>
  <c r="AL192" i="8"/>
  <c r="O192" i="8"/>
  <c r="R192" i="8" s="1"/>
  <c r="P192" i="8"/>
  <c r="Q192" i="8"/>
  <c r="W192" i="8"/>
  <c r="X192" i="8" s="1"/>
  <c r="Y192" i="8" s="1"/>
  <c r="Z192" i="8" s="1"/>
  <c r="E192" i="8"/>
  <c r="F192" i="8" s="1"/>
  <c r="G192" i="8" s="1"/>
  <c r="H192" i="8" s="1"/>
  <c r="O5" i="8"/>
  <c r="AL6" i="8"/>
  <c r="AL7" i="8"/>
  <c r="AL8" i="8" s="1"/>
  <c r="O6" i="8"/>
  <c r="R70" i="8" l="1"/>
  <c r="AM70" i="8"/>
  <c r="AJ70" i="8"/>
  <c r="AN70" i="8" s="1"/>
  <c r="AJ170" i="8"/>
  <c r="AN170" i="8" s="1"/>
  <c r="R170" i="8"/>
  <c r="AM114" i="8"/>
  <c r="AL114" i="8"/>
  <c r="AJ114" i="8"/>
  <c r="AK114" i="8"/>
  <c r="R114" i="8"/>
  <c r="AM192" i="8"/>
  <c r="AE192" i="8"/>
  <c r="AF192" i="8" s="1"/>
  <c r="AB192" i="8"/>
  <c r="AC192" i="8" s="1"/>
  <c r="J192" i="8"/>
  <c r="K192" i="8" s="1"/>
  <c r="M192" i="8"/>
  <c r="N192" i="8" s="1"/>
  <c r="O7" i="8"/>
  <c r="W174" i="8"/>
  <c r="X174" i="8" s="1"/>
  <c r="O174" i="8"/>
  <c r="R174" i="8" s="1"/>
  <c r="P174" i="8"/>
  <c r="Q174" i="8"/>
  <c r="E174" i="8"/>
  <c r="F174" i="8" s="1"/>
  <c r="G174" i="8" s="1"/>
  <c r="H174" i="8" s="1"/>
  <c r="AN114" i="8" l="1"/>
  <c r="Y174" i="8"/>
  <c r="Z174" i="8" s="1"/>
  <c r="AG174" i="8"/>
  <c r="M174" i="8"/>
  <c r="N174" i="8" s="1"/>
  <c r="J174" i="8"/>
  <c r="K174" i="8" s="1"/>
  <c r="W19" i="8"/>
  <c r="X19" i="8" s="1"/>
  <c r="Y19" i="8" s="1"/>
  <c r="Z19" i="8" s="1"/>
  <c r="E19" i="8"/>
  <c r="F19" i="8" s="1"/>
  <c r="G19" i="8" s="1"/>
  <c r="H19" i="8" s="1"/>
  <c r="AK174" i="8" l="1"/>
  <c r="AB174" i="8"/>
  <c r="AC174" i="8" s="1"/>
  <c r="AI174" i="8" s="1"/>
  <c r="AM174" i="8" s="1"/>
  <c r="AE174" i="8"/>
  <c r="AF174" i="8" s="1"/>
  <c r="AH174" i="8" s="1"/>
  <c r="AL174" i="8" s="1"/>
  <c r="AE19" i="8"/>
  <c r="AF19" i="8" s="1"/>
  <c r="AB19" i="8"/>
  <c r="AC19" i="8" s="1"/>
  <c r="M19" i="8"/>
  <c r="N19" i="8" s="1"/>
  <c r="P19" i="8" s="1"/>
  <c r="J19" i="8"/>
  <c r="K19" i="8" s="1"/>
  <c r="Q19" i="8" s="1"/>
  <c r="O19" i="8"/>
  <c r="W75" i="8"/>
  <c r="AJ174" i="8" l="1"/>
  <c r="AN174" i="8" s="1"/>
  <c r="R19" i="8"/>
  <c r="AN17" i="8"/>
  <c r="AN18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60" i="8"/>
  <c r="AN61" i="8"/>
  <c r="AN62" i="8"/>
  <c r="AN63" i="8"/>
  <c r="AN64" i="8"/>
  <c r="AN65" i="8"/>
  <c r="AN66" i="8"/>
  <c r="AN67" i="8"/>
  <c r="AN68" i="8"/>
  <c r="AN69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6" i="8"/>
  <c r="AM17" i="8"/>
  <c r="AM18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60" i="8"/>
  <c r="AM61" i="8"/>
  <c r="AM62" i="8"/>
  <c r="AM63" i="8"/>
  <c r="AM64" i="8"/>
  <c r="AM65" i="8"/>
  <c r="AM66" i="8"/>
  <c r="AM67" i="8"/>
  <c r="AM68" i="8"/>
  <c r="AM69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6" i="8"/>
  <c r="AL17" i="8"/>
  <c r="AL18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60" i="8"/>
  <c r="AL61" i="8"/>
  <c r="AL62" i="8"/>
  <c r="AL63" i="8"/>
  <c r="AL64" i="8"/>
  <c r="AL65" i="8"/>
  <c r="AL66" i="8"/>
  <c r="AL67" i="8"/>
  <c r="AL68" i="8"/>
  <c r="AL69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6" i="8"/>
  <c r="AK17" i="8"/>
  <c r="AK18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60" i="8"/>
  <c r="AK61" i="8"/>
  <c r="AK62" i="8"/>
  <c r="AK63" i="8"/>
  <c r="AK64" i="8"/>
  <c r="AK65" i="8"/>
  <c r="AK66" i="8"/>
  <c r="AK67" i="8"/>
  <c r="AK68" i="8"/>
  <c r="AK69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6" i="8"/>
  <c r="U17" i="8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U13" i="8"/>
  <c r="W13" i="8"/>
  <c r="X13" i="8" s="1"/>
  <c r="Y13" i="8" s="1"/>
  <c r="T13" i="8"/>
  <c r="N13" i="8"/>
  <c r="K13" i="8" s="1"/>
  <c r="C13" i="8"/>
  <c r="E13" i="8"/>
  <c r="F13" i="8"/>
  <c r="O13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7" i="8"/>
  <c r="E18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60" i="8"/>
  <c r="E61" i="8"/>
  <c r="E62" i="8"/>
  <c r="E64" i="8"/>
  <c r="E65" i="8"/>
  <c r="E66" i="8"/>
  <c r="E67" i="8"/>
  <c r="E68" i="8"/>
  <c r="E69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1" i="8"/>
  <c r="F171" i="8" s="1"/>
  <c r="E172" i="8"/>
  <c r="E173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1" i="8"/>
  <c r="E193" i="8"/>
  <c r="E194" i="8"/>
  <c r="C6" i="8" l="1"/>
  <c r="X30" i="8" s="1"/>
  <c r="AG30" i="8" s="1"/>
  <c r="X154" i="8"/>
  <c r="X164" i="8"/>
  <c r="AG164" i="8" s="1"/>
  <c r="AK164" i="8" s="1"/>
  <c r="X54" i="8"/>
  <c r="AG54" i="8" s="1"/>
  <c r="X139" i="8"/>
  <c r="X171" i="8"/>
  <c r="X75" i="8"/>
  <c r="AG75" i="8" s="1"/>
  <c r="X111" i="8"/>
  <c r="AG111" i="8" s="1"/>
  <c r="X175" i="8"/>
  <c r="AG175" i="8" s="1"/>
  <c r="AK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AK163" i="8" s="1"/>
  <c r="X166" i="8"/>
  <c r="AG166" i="8" s="1"/>
  <c r="AK166" i="8" s="1"/>
  <c r="F58" i="8"/>
  <c r="O58" i="8" s="1"/>
  <c r="F103" i="8"/>
  <c r="O103" i="8" s="1"/>
  <c r="F82" i="8"/>
  <c r="O82" i="8" s="1"/>
  <c r="F181" i="8"/>
  <c r="O181" i="8" s="1"/>
  <c r="F155" i="8"/>
  <c r="O155" i="8" s="1"/>
  <c r="F144" i="8"/>
  <c r="O144" i="8" s="1"/>
  <c r="F123" i="8"/>
  <c r="O123" i="8" s="1"/>
  <c r="F67" i="8"/>
  <c r="O67" i="8" s="1"/>
  <c r="F34" i="8"/>
  <c r="O34" i="8" s="1"/>
  <c r="F186" i="8"/>
  <c r="O186" i="8" s="1"/>
  <c r="F141" i="8"/>
  <c r="O141" i="8" s="1"/>
  <c r="F98" i="8"/>
  <c r="O98" i="8" s="1"/>
  <c r="F76" i="8"/>
  <c r="O76" i="8" s="1"/>
  <c r="F21" i="8"/>
  <c r="O21" i="8" s="1"/>
  <c r="F183" i="8"/>
  <c r="O183" i="8" s="1"/>
  <c r="F149" i="8"/>
  <c r="O149" i="8" s="1"/>
  <c r="F95" i="8"/>
  <c r="O95" i="8" s="1"/>
  <c r="F74" i="8"/>
  <c r="O74" i="8" s="1"/>
  <c r="F29" i="8"/>
  <c r="O29" i="8" s="1"/>
  <c r="C8" i="8"/>
  <c r="F169" i="8"/>
  <c r="F159" i="8"/>
  <c r="F132" i="8"/>
  <c r="O132" i="8" s="1"/>
  <c r="F116" i="8"/>
  <c r="F110" i="8"/>
  <c r="O110" i="8" s="1"/>
  <c r="F88" i="8"/>
  <c r="O88" i="8" s="1"/>
  <c r="F83" i="8"/>
  <c r="F66" i="8"/>
  <c r="O66" i="8" s="1"/>
  <c r="F54" i="8"/>
  <c r="O54" i="8" s="1"/>
  <c r="F44" i="8"/>
  <c r="O44" i="8" s="1"/>
  <c r="F38" i="8"/>
  <c r="F18" i="8"/>
  <c r="O18" i="8" s="1"/>
  <c r="F23" i="8"/>
  <c r="F27" i="8"/>
  <c r="O27" i="8" s="1"/>
  <c r="F39" i="8"/>
  <c r="F43" i="8"/>
  <c r="O43" i="8" s="1"/>
  <c r="F51" i="8"/>
  <c r="F60" i="8"/>
  <c r="O60" i="8" s="1"/>
  <c r="F68" i="8"/>
  <c r="F73" i="8"/>
  <c r="F85" i="8"/>
  <c r="F89" i="8"/>
  <c r="F93" i="8"/>
  <c r="O93" i="8" s="1"/>
  <c r="F105" i="8"/>
  <c r="F109" i="8"/>
  <c r="O109" i="8" s="1"/>
  <c r="F118" i="8"/>
  <c r="F126" i="8"/>
  <c r="O126" i="8" s="1"/>
  <c r="F134" i="8"/>
  <c r="F138" i="8"/>
  <c r="F142" i="8"/>
  <c r="O142" i="8" s="1"/>
  <c r="F150" i="8"/>
  <c r="F154" i="8"/>
  <c r="F158" i="8"/>
  <c r="O158" i="8" s="1"/>
  <c r="F166" i="8"/>
  <c r="F176" i="8"/>
  <c r="O176" i="8" s="1"/>
  <c r="F184" i="8"/>
  <c r="F188" i="8"/>
  <c r="F194" i="8"/>
  <c r="O194" i="8" s="1"/>
  <c r="F185" i="8"/>
  <c r="F179" i="8"/>
  <c r="F173" i="8"/>
  <c r="O173" i="8" s="1"/>
  <c r="F161" i="8"/>
  <c r="F156" i="8"/>
  <c r="F151" i="8"/>
  <c r="O151" i="8" s="1"/>
  <c r="F145" i="8"/>
  <c r="F140" i="8"/>
  <c r="F135" i="8"/>
  <c r="F129" i="8"/>
  <c r="O129" i="8" s="1"/>
  <c r="F124" i="8"/>
  <c r="F119" i="8"/>
  <c r="F112" i="8"/>
  <c r="F107" i="8"/>
  <c r="O107" i="8" s="1"/>
  <c r="F102" i="8"/>
  <c r="F96" i="8"/>
  <c r="F91" i="8"/>
  <c r="F86" i="8"/>
  <c r="O86" i="8" s="1"/>
  <c r="F80" i="8"/>
  <c r="F75" i="8"/>
  <c r="F69" i="8"/>
  <c r="F57" i="8"/>
  <c r="F52" i="8"/>
  <c r="F46" i="8"/>
  <c r="F41" i="8"/>
  <c r="O41" i="8" s="1"/>
  <c r="F36" i="8"/>
  <c r="F30" i="8"/>
  <c r="F25" i="8"/>
  <c r="F20" i="8"/>
  <c r="O20" i="8" s="1"/>
  <c r="F122" i="8" l="1"/>
  <c r="F101" i="8"/>
  <c r="F77" i="8"/>
  <c r="O77" i="8" s="1"/>
  <c r="F55" i="8"/>
  <c r="O55" i="8" s="1"/>
  <c r="F35" i="8"/>
  <c r="O35" i="8" s="1"/>
  <c r="F33" i="8"/>
  <c r="O33" i="8" s="1"/>
  <c r="F61" i="8"/>
  <c r="O61" i="8" s="1"/>
  <c r="F94" i="8"/>
  <c r="G94" i="8" s="1"/>
  <c r="H94" i="8" s="1"/>
  <c r="J94" i="8" s="1"/>
  <c r="F148" i="8"/>
  <c r="F17" i="8"/>
  <c r="O17" i="8" s="1"/>
  <c r="F117" i="8"/>
  <c r="O117" i="8" s="1"/>
  <c r="F65" i="8"/>
  <c r="O65" i="8" s="1"/>
  <c r="F152" i="8"/>
  <c r="O152" i="8" s="1"/>
  <c r="F79" i="8"/>
  <c r="O79" i="8" s="1"/>
  <c r="F136" i="8"/>
  <c r="O136" i="8" s="1"/>
  <c r="F193" i="8"/>
  <c r="O193" i="8" s="1"/>
  <c r="X156" i="8"/>
  <c r="Y156" i="8" s="1"/>
  <c r="Z156" i="8" s="1"/>
  <c r="X53" i="8"/>
  <c r="AG53" i="8" s="1"/>
  <c r="X108" i="8"/>
  <c r="AG108" i="8" s="1"/>
  <c r="X92" i="8"/>
  <c r="Y92" i="8" s="1"/>
  <c r="Z92" i="8" s="1"/>
  <c r="X76" i="8"/>
  <c r="AG76" i="8" s="1"/>
  <c r="F167" i="8"/>
  <c r="F191" i="8"/>
  <c r="F180" i="8"/>
  <c r="G180" i="8" s="1"/>
  <c r="H180" i="8" s="1"/>
  <c r="J180" i="8" s="1"/>
  <c r="F162" i="8"/>
  <c r="G162" i="8" s="1"/>
  <c r="H162" i="8" s="1"/>
  <c r="M162" i="8" s="1"/>
  <c r="F146" i="8"/>
  <c r="F130" i="8"/>
  <c r="G130" i="8" s="1"/>
  <c r="H130" i="8" s="1"/>
  <c r="M130" i="8" s="1"/>
  <c r="F113" i="8"/>
  <c r="G113" i="8" s="1"/>
  <c r="H113" i="8" s="1"/>
  <c r="J113" i="8" s="1"/>
  <c r="F97" i="8"/>
  <c r="G97" i="8" s="1"/>
  <c r="H97" i="8" s="1"/>
  <c r="J97" i="8" s="1"/>
  <c r="F81" i="8"/>
  <c r="F64" i="8"/>
  <c r="F47" i="8"/>
  <c r="G47" i="8" s="1"/>
  <c r="H47" i="8" s="1"/>
  <c r="M47" i="8" s="1"/>
  <c r="F31" i="8"/>
  <c r="G31" i="8" s="1"/>
  <c r="H31" i="8" s="1"/>
  <c r="J31" i="8" s="1"/>
  <c r="F28" i="8"/>
  <c r="F49" i="8"/>
  <c r="G49" i="8" s="1"/>
  <c r="H49" i="8" s="1"/>
  <c r="J49" i="8" s="1"/>
  <c r="F72" i="8"/>
  <c r="G72" i="8" s="1"/>
  <c r="H72" i="8" s="1"/>
  <c r="M72" i="8" s="1"/>
  <c r="F104" i="8"/>
  <c r="G104" i="8" s="1"/>
  <c r="H104" i="8" s="1"/>
  <c r="M104" i="8" s="1"/>
  <c r="F137" i="8"/>
  <c r="F177" i="8"/>
  <c r="O177" i="8" s="1"/>
  <c r="F62" i="8"/>
  <c r="O62" i="8" s="1"/>
  <c r="F139" i="8"/>
  <c r="O139" i="8" s="1"/>
  <c r="F32" i="8"/>
  <c r="O32" i="8" s="1"/>
  <c r="F120" i="8"/>
  <c r="O120" i="8" s="1"/>
  <c r="F24" i="8"/>
  <c r="O24" i="8" s="1"/>
  <c r="F100" i="8"/>
  <c r="O100" i="8" s="1"/>
  <c r="F92" i="8"/>
  <c r="O92" i="8" s="1"/>
  <c r="F147" i="8"/>
  <c r="O147" i="8" s="1"/>
  <c r="X186" i="8"/>
  <c r="AG186" i="8" s="1"/>
  <c r="AK186" i="8" s="1"/>
  <c r="X138" i="8"/>
  <c r="Y138" i="8" s="1"/>
  <c r="Z138" i="8" s="1"/>
  <c r="X78" i="8"/>
  <c r="AG78" i="8" s="1"/>
  <c r="X158" i="8"/>
  <c r="AG158" i="8" s="1"/>
  <c r="AK158" i="8" s="1"/>
  <c r="X34" i="8"/>
  <c r="Y34" i="8" s="1"/>
  <c r="Z34" i="8" s="1"/>
  <c r="X65" i="8"/>
  <c r="AG65" i="8" s="1"/>
  <c r="X118" i="8"/>
  <c r="AG118" i="8" s="1"/>
  <c r="F127" i="8"/>
  <c r="O127" i="8" s="1"/>
  <c r="F153" i="8"/>
  <c r="O153" i="8" s="1"/>
  <c r="F182" i="8"/>
  <c r="O182" i="8" s="1"/>
  <c r="F50" i="8"/>
  <c r="O50" i="8" s="1"/>
  <c r="F106" i="8"/>
  <c r="O106" i="8" s="1"/>
  <c r="F160" i="8"/>
  <c r="O160" i="8" s="1"/>
  <c r="F53" i="8"/>
  <c r="O53" i="8" s="1"/>
  <c r="F108" i="8"/>
  <c r="O108" i="8" s="1"/>
  <c r="F163" i="8"/>
  <c r="O163" i="8" s="1"/>
  <c r="F56" i="8"/>
  <c r="O56" i="8" s="1"/>
  <c r="F111" i="8"/>
  <c r="O111" i="8" s="1"/>
  <c r="F165" i="8"/>
  <c r="O165" i="8" s="1"/>
  <c r="F71" i="8"/>
  <c r="O71" i="8" s="1"/>
  <c r="F125" i="8"/>
  <c r="O125" i="8" s="1"/>
  <c r="X183" i="8"/>
  <c r="AG183" i="8" s="1"/>
  <c r="AK183" i="8" s="1"/>
  <c r="X148" i="8"/>
  <c r="AG148" i="8" s="1"/>
  <c r="X117" i="8"/>
  <c r="AG117" i="8" s="1"/>
  <c r="X50" i="8"/>
  <c r="AG50" i="8" s="1"/>
  <c r="X137" i="8"/>
  <c r="AG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F78" i="8"/>
  <c r="O78" i="8" s="1"/>
  <c r="F99" i="8"/>
  <c r="O99" i="8" s="1"/>
  <c r="F121" i="8"/>
  <c r="O121" i="8" s="1"/>
  <c r="F143" i="8"/>
  <c r="O143" i="8" s="1"/>
  <c r="F164" i="8"/>
  <c r="O164" i="8" s="1"/>
  <c r="F187" i="8"/>
  <c r="O187" i="8" s="1"/>
  <c r="F40" i="8"/>
  <c r="O40" i="8" s="1"/>
  <c r="F84" i="8"/>
  <c r="O84" i="8" s="1"/>
  <c r="F128" i="8"/>
  <c r="O128" i="8" s="1"/>
  <c r="F172" i="8"/>
  <c r="O172" i="8" s="1"/>
  <c r="F42" i="8"/>
  <c r="O42" i="8" s="1"/>
  <c r="F87" i="8"/>
  <c r="O87" i="8" s="1"/>
  <c r="F131" i="8"/>
  <c r="O131" i="8" s="1"/>
  <c r="F175" i="8"/>
  <c r="O175" i="8" s="1"/>
  <c r="F45" i="8"/>
  <c r="O45" i="8" s="1"/>
  <c r="F90" i="8"/>
  <c r="O90" i="8" s="1"/>
  <c r="F133" i="8"/>
  <c r="O133" i="8" s="1"/>
  <c r="F178" i="8"/>
  <c r="O178" i="8" s="1"/>
  <c r="F22" i="8"/>
  <c r="O22" i="8" s="1"/>
  <c r="F168" i="8"/>
  <c r="O168" i="8" s="1"/>
  <c r="X172" i="8"/>
  <c r="Y172" i="8" s="1"/>
  <c r="Z172" i="8" s="1"/>
  <c r="X153" i="8"/>
  <c r="AG153" i="8" s="1"/>
  <c r="AK153" i="8" s="1"/>
  <c r="X130" i="8"/>
  <c r="AG130" i="8" s="1"/>
  <c r="X88" i="8"/>
  <c r="AG88" i="8" s="1"/>
  <c r="X27" i="8"/>
  <c r="AG27" i="8" s="1"/>
  <c r="X140" i="8"/>
  <c r="AG140" i="8" s="1"/>
  <c r="X85" i="8"/>
  <c r="AG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AK155" i="8" s="1"/>
  <c r="X127" i="8"/>
  <c r="AG127" i="8" s="1"/>
  <c r="X93" i="8"/>
  <c r="AG93" i="8" s="1"/>
  <c r="X66" i="8"/>
  <c r="AG66" i="8" s="1"/>
  <c r="X29" i="8"/>
  <c r="AG29" i="8" s="1"/>
  <c r="X121" i="8"/>
  <c r="AG121" i="8" s="1"/>
  <c r="X87" i="8"/>
  <c r="AG87" i="8" s="1"/>
  <c r="X39" i="8"/>
  <c r="Y39" i="8" s="1"/>
  <c r="Z39" i="8" s="1"/>
  <c r="X184" i="8"/>
  <c r="AG184" i="8" s="1"/>
  <c r="AK184" i="8" s="1"/>
  <c r="X146" i="8"/>
  <c r="AG146" i="8" s="1"/>
  <c r="X104" i="8"/>
  <c r="AG104" i="8" s="1"/>
  <c r="X71" i="8"/>
  <c r="AG71" i="8" s="1"/>
  <c r="X33" i="8"/>
  <c r="AG33" i="8" s="1"/>
  <c r="X96" i="8"/>
  <c r="AG96" i="8" s="1"/>
  <c r="X64" i="8"/>
  <c r="AG64" i="8" s="1"/>
  <c r="X32" i="8"/>
  <c r="AG32" i="8" s="1"/>
  <c r="X178" i="8"/>
  <c r="AG178" i="8" s="1"/>
  <c r="AK178" i="8" s="1"/>
  <c r="X150" i="8"/>
  <c r="AG150" i="8" s="1"/>
  <c r="AK150" i="8" s="1"/>
  <c r="X119" i="8"/>
  <c r="AG119" i="8" s="1"/>
  <c r="X90" i="8"/>
  <c r="AG90" i="8" s="1"/>
  <c r="X55" i="8"/>
  <c r="AG55" i="8" s="1"/>
  <c r="X187" i="8"/>
  <c r="AG187" i="8" s="1"/>
  <c r="AK187" i="8" s="1"/>
  <c r="X152" i="8"/>
  <c r="AG152" i="8" s="1"/>
  <c r="AK152" i="8" s="1"/>
  <c r="X116" i="8"/>
  <c r="AG116" i="8" s="1"/>
  <c r="X68" i="8"/>
  <c r="AG68" i="8" s="1"/>
  <c r="X31" i="8"/>
  <c r="AG31" i="8" s="1"/>
  <c r="X181" i="8"/>
  <c r="AG181" i="8" s="1"/>
  <c r="AK181" i="8" s="1"/>
  <c r="X136" i="8"/>
  <c r="AG136" i="8" s="1"/>
  <c r="X99" i="8"/>
  <c r="AG99" i="8" s="1"/>
  <c r="X56" i="8"/>
  <c r="Y56" i="8" s="1"/>
  <c r="Z56" i="8" s="1"/>
  <c r="F189" i="8"/>
  <c r="O189" i="8" s="1"/>
  <c r="F48" i="8"/>
  <c r="O48" i="8" s="1"/>
  <c r="F115" i="8"/>
  <c r="O115" i="8" s="1"/>
  <c r="F37" i="8"/>
  <c r="O37" i="8" s="1"/>
  <c r="F26" i="8"/>
  <c r="O26" i="8" s="1"/>
  <c r="X176" i="8"/>
  <c r="AG176" i="8" s="1"/>
  <c r="AK176" i="8" s="1"/>
  <c r="X161" i="8"/>
  <c r="AG161" i="8" s="1"/>
  <c r="AK161" i="8" s="1"/>
  <c r="X143" i="8"/>
  <c r="AG143" i="8" s="1"/>
  <c r="X128" i="8"/>
  <c r="AG128" i="8" s="1"/>
  <c r="X101" i="8"/>
  <c r="AG101" i="8" s="1"/>
  <c r="X83" i="8"/>
  <c r="AG83" i="8" s="1"/>
  <c r="X62" i="8"/>
  <c r="AG62" i="8" s="1"/>
  <c r="X35" i="8"/>
  <c r="AG35" i="8" s="1"/>
  <c r="X188" i="8"/>
  <c r="AG188" i="8" s="1"/>
  <c r="AK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AK162" i="8" s="1"/>
  <c r="X134" i="8"/>
  <c r="AG134" i="8" s="1"/>
  <c r="X105" i="8"/>
  <c r="Y105" i="8" s="1"/>
  <c r="Z105" i="8" s="1"/>
  <c r="X74" i="8"/>
  <c r="Y74" i="8" s="1"/>
  <c r="Z74" i="8" s="1"/>
  <c r="X49" i="8"/>
  <c r="AG49" i="8" s="1"/>
  <c r="X20" i="8"/>
  <c r="AG20" i="8" s="1"/>
  <c r="X169" i="8"/>
  <c r="AG169" i="8" s="1"/>
  <c r="X141" i="8"/>
  <c r="Y141" i="8" s="1"/>
  <c r="Z141" i="8" s="1"/>
  <c r="X115" i="8"/>
  <c r="AG115" i="8" s="1"/>
  <c r="X81" i="8"/>
  <c r="AG81" i="8" s="1"/>
  <c r="X51" i="8"/>
  <c r="AG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X42" i="8"/>
  <c r="AG42" i="8" s="1"/>
  <c r="X191" i="8"/>
  <c r="Y191" i="8" s="1"/>
  <c r="Z191" i="8" s="1"/>
  <c r="X167" i="8"/>
  <c r="AG167" i="8" s="1"/>
  <c r="AK167" i="8" s="1"/>
  <c r="X149" i="8"/>
  <c r="AG149" i="8" s="1"/>
  <c r="AK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X17" i="8"/>
  <c r="AG17" i="8" s="1"/>
  <c r="X173" i="8"/>
  <c r="Y173" i="8" s="1"/>
  <c r="Z173" i="8" s="1"/>
  <c r="X151" i="8"/>
  <c r="AG151" i="8" s="1"/>
  <c r="AK151" i="8" s="1"/>
  <c r="X133" i="8"/>
  <c r="AG133" i="8" s="1"/>
  <c r="X107" i="8"/>
  <c r="Y107" i="8" s="1"/>
  <c r="Z107" i="8" s="1"/>
  <c r="X86" i="8"/>
  <c r="AG86" i="8" s="1"/>
  <c r="X67" i="8"/>
  <c r="AG67" i="8" s="1"/>
  <c r="X41" i="8"/>
  <c r="Y41" i="8" s="1"/>
  <c r="Z41" i="8" s="1"/>
  <c r="X22" i="8"/>
  <c r="AG22" i="8" s="1"/>
  <c r="X72" i="8"/>
  <c r="AG72" i="8" s="1"/>
  <c r="X52" i="8"/>
  <c r="AG52" i="8" s="1"/>
  <c r="X37" i="8"/>
  <c r="AG37" i="8" s="1"/>
  <c r="X21" i="8"/>
  <c r="AG21" i="8" s="1"/>
  <c r="X177" i="8"/>
  <c r="AG177" i="8" s="1"/>
  <c r="AK177" i="8" s="1"/>
  <c r="X160" i="8"/>
  <c r="AG160" i="8" s="1"/>
  <c r="AK160" i="8" s="1"/>
  <c r="X142" i="8"/>
  <c r="AG142" i="8" s="1"/>
  <c r="X129" i="8"/>
  <c r="AG129" i="8" s="1"/>
  <c r="X110" i="8"/>
  <c r="AG110" i="8" s="1"/>
  <c r="X95" i="8"/>
  <c r="AG95" i="8" s="1"/>
  <c r="X77" i="8"/>
  <c r="AG77" i="8" s="1"/>
  <c r="X44" i="8"/>
  <c r="AG44" i="8" s="1"/>
  <c r="X28" i="8"/>
  <c r="AG28" i="8" s="1"/>
  <c r="X194" i="8"/>
  <c r="AG194" i="8" s="1"/>
  <c r="AK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X94" i="8"/>
  <c r="AG94" i="8" s="1"/>
  <c r="X79" i="8"/>
  <c r="AG79" i="8" s="1"/>
  <c r="X60" i="8"/>
  <c r="AG60" i="8" s="1"/>
  <c r="X46" i="8"/>
  <c r="AG46" i="8" s="1"/>
  <c r="Y171" i="8"/>
  <c r="Z171" i="8" s="1"/>
  <c r="AG171" i="8"/>
  <c r="Y139" i="8"/>
  <c r="Z139" i="8" s="1"/>
  <c r="AG139" i="8"/>
  <c r="Y154" i="8"/>
  <c r="Z154" i="8" s="1"/>
  <c r="AG154" i="8"/>
  <c r="AK154" i="8" s="1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83" i="8"/>
  <c r="H183" i="8" s="1"/>
  <c r="M183" i="8" s="1"/>
  <c r="G133" i="8"/>
  <c r="H133" i="8" s="1"/>
  <c r="M133" i="8" s="1"/>
  <c r="G144" i="8"/>
  <c r="H144" i="8" s="1"/>
  <c r="J144" i="8" s="1"/>
  <c r="G46" i="8"/>
  <c r="H46" i="8" s="1"/>
  <c r="M46" i="8" s="1"/>
  <c r="O46" i="8"/>
  <c r="G96" i="8"/>
  <c r="H96" i="8" s="1"/>
  <c r="M96" i="8" s="1"/>
  <c r="O96" i="8"/>
  <c r="G140" i="8"/>
  <c r="H140" i="8" s="1"/>
  <c r="M140" i="8" s="1"/>
  <c r="O140" i="8"/>
  <c r="G185" i="8"/>
  <c r="H185" i="8" s="1"/>
  <c r="J185" i="8" s="1"/>
  <c r="O185" i="8"/>
  <c r="G166" i="8"/>
  <c r="H166" i="8" s="1"/>
  <c r="J166" i="8" s="1"/>
  <c r="O166" i="8"/>
  <c r="G118" i="8"/>
  <c r="H118" i="8" s="1"/>
  <c r="J118" i="8" s="1"/>
  <c r="O118" i="8"/>
  <c r="G85" i="8"/>
  <c r="H85" i="8" s="1"/>
  <c r="J85" i="8" s="1"/>
  <c r="O85" i="8"/>
  <c r="G51" i="8"/>
  <c r="H51" i="8" s="1"/>
  <c r="M51" i="8" s="1"/>
  <c r="O51" i="8"/>
  <c r="O94" i="8"/>
  <c r="G30" i="8"/>
  <c r="H30" i="8" s="1"/>
  <c r="J30" i="8" s="1"/>
  <c r="O30" i="8"/>
  <c r="G52" i="8"/>
  <c r="H52" i="8" s="1"/>
  <c r="J52" i="8" s="1"/>
  <c r="O52" i="8"/>
  <c r="G80" i="8"/>
  <c r="H80" i="8" s="1"/>
  <c r="J80" i="8" s="1"/>
  <c r="O80" i="8"/>
  <c r="G102" i="8"/>
  <c r="H102" i="8" s="1"/>
  <c r="J102" i="8" s="1"/>
  <c r="O102" i="8"/>
  <c r="G124" i="8"/>
  <c r="H124" i="8" s="1"/>
  <c r="J124" i="8" s="1"/>
  <c r="O124" i="8"/>
  <c r="G145" i="8"/>
  <c r="H145" i="8" s="1"/>
  <c r="M145" i="8" s="1"/>
  <c r="O145" i="8"/>
  <c r="G167" i="8"/>
  <c r="H167" i="8" s="1"/>
  <c r="M167" i="8" s="1"/>
  <c r="O167" i="8"/>
  <c r="G191" i="8"/>
  <c r="H191" i="8" s="1"/>
  <c r="M191" i="8" s="1"/>
  <c r="O191" i="8"/>
  <c r="G146" i="8"/>
  <c r="H146" i="8" s="1"/>
  <c r="J146" i="8" s="1"/>
  <c r="O146" i="8"/>
  <c r="O113" i="8"/>
  <c r="G81" i="8"/>
  <c r="H81" i="8" s="1"/>
  <c r="J81" i="8" s="1"/>
  <c r="O81" i="8"/>
  <c r="G64" i="8"/>
  <c r="H64" i="8" s="1"/>
  <c r="J64" i="8" s="1"/>
  <c r="O64" i="8"/>
  <c r="G25" i="8"/>
  <c r="H25" i="8" s="1"/>
  <c r="J25" i="8" s="1"/>
  <c r="O25" i="8"/>
  <c r="G75" i="8"/>
  <c r="H75" i="8" s="1"/>
  <c r="M75" i="8" s="1"/>
  <c r="O75" i="8"/>
  <c r="G119" i="8"/>
  <c r="H119" i="8" s="1"/>
  <c r="M119" i="8" s="1"/>
  <c r="O119" i="8"/>
  <c r="G161" i="8"/>
  <c r="H161" i="8" s="1"/>
  <c r="M161" i="8" s="1"/>
  <c r="O161" i="8"/>
  <c r="G184" i="8"/>
  <c r="H184" i="8" s="1"/>
  <c r="M184" i="8" s="1"/>
  <c r="O184" i="8"/>
  <c r="G150" i="8"/>
  <c r="H150" i="8" s="1"/>
  <c r="J150" i="8" s="1"/>
  <c r="O150" i="8"/>
  <c r="G134" i="8"/>
  <c r="H134" i="8" s="1"/>
  <c r="M134" i="8" s="1"/>
  <c r="O134" i="8"/>
  <c r="G101" i="8"/>
  <c r="H101" i="8" s="1"/>
  <c r="M101" i="8" s="1"/>
  <c r="O101" i="8"/>
  <c r="G68" i="8"/>
  <c r="H68" i="8" s="1"/>
  <c r="J68" i="8" s="1"/>
  <c r="O68" i="8"/>
  <c r="G28" i="8"/>
  <c r="H28" i="8" s="1"/>
  <c r="M28" i="8" s="1"/>
  <c r="O28" i="8"/>
  <c r="O72" i="8"/>
  <c r="G116" i="8"/>
  <c r="H116" i="8" s="1"/>
  <c r="J116" i="8" s="1"/>
  <c r="O116" i="8"/>
  <c r="G159" i="8"/>
  <c r="H159" i="8" s="1"/>
  <c r="M159" i="8" s="1"/>
  <c r="O159" i="8"/>
  <c r="G36" i="8"/>
  <c r="H36" i="8" s="1"/>
  <c r="J36" i="8" s="1"/>
  <c r="O36" i="8"/>
  <c r="G57" i="8"/>
  <c r="H57" i="8" s="1"/>
  <c r="M57" i="8" s="1"/>
  <c r="O57" i="8"/>
  <c r="G38" i="8"/>
  <c r="H38" i="8" s="1"/>
  <c r="J38" i="8" s="1"/>
  <c r="O38" i="8"/>
  <c r="G61" i="8"/>
  <c r="H61" i="8" s="1"/>
  <c r="J61" i="8" s="1"/>
  <c r="G83" i="8"/>
  <c r="H83" i="8" s="1"/>
  <c r="J83" i="8" s="1"/>
  <c r="O83" i="8"/>
  <c r="G127" i="8"/>
  <c r="H127" i="8" s="1"/>
  <c r="J127" i="8" s="1"/>
  <c r="G148" i="8"/>
  <c r="H148" i="8" s="1"/>
  <c r="J148" i="8" s="1"/>
  <c r="O148" i="8"/>
  <c r="G169" i="8"/>
  <c r="H169" i="8" s="1"/>
  <c r="J169" i="8" s="1"/>
  <c r="O169" i="8"/>
  <c r="G137" i="8"/>
  <c r="H137" i="8" s="1"/>
  <c r="J137" i="8" s="1"/>
  <c r="O137" i="8"/>
  <c r="G69" i="8"/>
  <c r="H69" i="8" s="1"/>
  <c r="M69" i="8" s="1"/>
  <c r="O69" i="8"/>
  <c r="G91" i="8"/>
  <c r="H91" i="8" s="1"/>
  <c r="M91" i="8" s="1"/>
  <c r="O91" i="8"/>
  <c r="G112" i="8"/>
  <c r="H112" i="8" s="1"/>
  <c r="M112" i="8" s="1"/>
  <c r="O112" i="8"/>
  <c r="G135" i="8"/>
  <c r="H135" i="8" s="1"/>
  <c r="M135" i="8" s="1"/>
  <c r="O135" i="8"/>
  <c r="G156" i="8"/>
  <c r="H156" i="8" s="1"/>
  <c r="M156" i="8" s="1"/>
  <c r="O156" i="8"/>
  <c r="G179" i="8"/>
  <c r="H179" i="8" s="1"/>
  <c r="M179" i="8" s="1"/>
  <c r="O179" i="8"/>
  <c r="G188" i="8"/>
  <c r="H188" i="8" s="1"/>
  <c r="M188" i="8" s="1"/>
  <c r="O188" i="8"/>
  <c r="G171" i="8"/>
  <c r="H171" i="8" s="1"/>
  <c r="M171" i="8" s="1"/>
  <c r="O171" i="8"/>
  <c r="AK171" i="8" s="1"/>
  <c r="G154" i="8"/>
  <c r="H154" i="8" s="1"/>
  <c r="M154" i="8" s="1"/>
  <c r="O154" i="8"/>
  <c r="G138" i="8"/>
  <c r="H138" i="8" s="1"/>
  <c r="M138" i="8" s="1"/>
  <c r="O138" i="8"/>
  <c r="G122" i="8"/>
  <c r="H122" i="8" s="1"/>
  <c r="M122" i="8" s="1"/>
  <c r="O122" i="8"/>
  <c r="G105" i="8"/>
  <c r="H105" i="8" s="1"/>
  <c r="M105" i="8" s="1"/>
  <c r="O105" i="8"/>
  <c r="G89" i="8"/>
  <c r="H89" i="8" s="1"/>
  <c r="M89" i="8" s="1"/>
  <c r="O89" i="8"/>
  <c r="G73" i="8"/>
  <c r="H73" i="8" s="1"/>
  <c r="M73" i="8" s="1"/>
  <c r="O73" i="8"/>
  <c r="G55" i="8"/>
  <c r="H55" i="8" s="1"/>
  <c r="J55" i="8" s="1"/>
  <c r="G39" i="8"/>
  <c r="H39" i="8" s="1"/>
  <c r="J39" i="8" s="1"/>
  <c r="O39" i="8"/>
  <c r="G23" i="8"/>
  <c r="H23" i="8" s="1"/>
  <c r="J23" i="8" s="1"/>
  <c r="O23" i="8"/>
  <c r="G82" i="8"/>
  <c r="H82" i="8" s="1"/>
  <c r="M82" i="8" s="1"/>
  <c r="G131" i="8"/>
  <c r="H131" i="8" s="1"/>
  <c r="J131" i="8" s="1"/>
  <c r="G95" i="8"/>
  <c r="H95" i="8" s="1"/>
  <c r="J95" i="8" s="1"/>
  <c r="G67" i="8"/>
  <c r="H67" i="8" s="1"/>
  <c r="M67" i="8" s="1"/>
  <c r="G182" i="8"/>
  <c r="H182" i="8" s="1"/>
  <c r="J182" i="8" s="1"/>
  <c r="G123" i="8"/>
  <c r="H123" i="8" s="1"/>
  <c r="J123" i="8" s="1"/>
  <c r="G186" i="8"/>
  <c r="H186" i="8" s="1"/>
  <c r="M186" i="8" s="1"/>
  <c r="G20" i="8"/>
  <c r="H20" i="8" s="1"/>
  <c r="G41" i="8"/>
  <c r="H41" i="8" s="1"/>
  <c r="G86" i="8"/>
  <c r="H86" i="8" s="1"/>
  <c r="G107" i="8"/>
  <c r="H107" i="8" s="1"/>
  <c r="G129" i="8"/>
  <c r="H129" i="8" s="1"/>
  <c r="G151" i="8"/>
  <c r="H151" i="8" s="1"/>
  <c r="G173" i="8"/>
  <c r="H173" i="8" s="1"/>
  <c r="G194" i="8"/>
  <c r="H194" i="8" s="1"/>
  <c r="G176" i="8"/>
  <c r="H176" i="8" s="1"/>
  <c r="G158" i="8"/>
  <c r="H158" i="8" s="1"/>
  <c r="G142" i="8"/>
  <c r="H142" i="8" s="1"/>
  <c r="G126" i="8"/>
  <c r="H126" i="8" s="1"/>
  <c r="G109" i="8"/>
  <c r="H109" i="8" s="1"/>
  <c r="G93" i="8"/>
  <c r="H93" i="8" s="1"/>
  <c r="G77" i="8"/>
  <c r="H77" i="8" s="1"/>
  <c r="G60" i="8"/>
  <c r="H60" i="8" s="1"/>
  <c r="G43" i="8"/>
  <c r="H43" i="8" s="1"/>
  <c r="G27" i="8"/>
  <c r="H27" i="8" s="1"/>
  <c r="G33" i="8"/>
  <c r="H33" i="8" s="1"/>
  <c r="G54" i="8"/>
  <c r="H54" i="8" s="1"/>
  <c r="G164" i="8"/>
  <c r="H164" i="8" s="1"/>
  <c r="G187" i="8"/>
  <c r="H187" i="8" s="1"/>
  <c r="G29" i="8"/>
  <c r="H29" i="8" s="1"/>
  <c r="G50" i="8"/>
  <c r="H50" i="8" s="1"/>
  <c r="G74" i="8"/>
  <c r="H74" i="8" s="1"/>
  <c r="G106" i="8"/>
  <c r="H106" i="8" s="1"/>
  <c r="G92" i="8"/>
  <c r="H92" i="8" s="1"/>
  <c r="G136" i="8"/>
  <c r="H136" i="8" s="1"/>
  <c r="G181" i="8"/>
  <c r="H181" i="8" s="1"/>
  <c r="G98" i="8"/>
  <c r="H98" i="8" s="1"/>
  <c r="G141" i="8"/>
  <c r="H141" i="8" s="1"/>
  <c r="G13" i="8"/>
  <c r="H13" i="8" s="1"/>
  <c r="G34" i="8"/>
  <c r="H34" i="8" s="1"/>
  <c r="G79" i="8"/>
  <c r="H79" i="8" s="1"/>
  <c r="G139" i="8"/>
  <c r="H139" i="8" s="1"/>
  <c r="G58" i="8"/>
  <c r="H58" i="8" s="1"/>
  <c r="G103" i="8"/>
  <c r="H103" i="8" s="1"/>
  <c r="G147" i="8"/>
  <c r="H147" i="8" s="1"/>
  <c r="G21" i="8"/>
  <c r="H21" i="8" s="1"/>
  <c r="G108" i="8"/>
  <c r="H108" i="8" s="1"/>
  <c r="G152" i="8"/>
  <c r="H152" i="8" s="1"/>
  <c r="G35" i="8"/>
  <c r="H35" i="8" s="1"/>
  <c r="G18" i="8"/>
  <c r="H18" i="8" s="1"/>
  <c r="G149" i="8"/>
  <c r="H149" i="8" s="1"/>
  <c r="G44" i="8"/>
  <c r="H44" i="8" s="1"/>
  <c r="G66" i="8"/>
  <c r="H66" i="8" s="1"/>
  <c r="G88" i="8"/>
  <c r="H88" i="8" s="1"/>
  <c r="G110" i="8"/>
  <c r="H110" i="8" s="1"/>
  <c r="G132" i="8"/>
  <c r="H132" i="8" s="1"/>
  <c r="G177" i="8"/>
  <c r="H177" i="8" s="1"/>
  <c r="G17" i="8"/>
  <c r="H17" i="8" s="1"/>
  <c r="G155" i="8"/>
  <c r="H155" i="8" s="1"/>
  <c r="G71" i="8"/>
  <c r="H71" i="8" s="1"/>
  <c r="G32" i="8"/>
  <c r="H32" i="8" s="1"/>
  <c r="G76" i="8"/>
  <c r="H76" i="8" s="1"/>
  <c r="BI20" i="5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BA20" i="5"/>
  <c r="BA12" i="5"/>
  <c r="BA8" i="5"/>
  <c r="BB5" i="5"/>
  <c r="AS20" i="5"/>
  <c r="AT14" i="5"/>
  <c r="AS12" i="5"/>
  <c r="AS8" i="5"/>
  <c r="AT5" i="5"/>
  <c r="U20" i="5"/>
  <c r="U12" i="5"/>
  <c r="U8" i="5"/>
  <c r="V5" i="5"/>
  <c r="BQ20" i="5"/>
  <c r="AK169" i="8" l="1"/>
  <c r="Y187" i="8"/>
  <c r="Z187" i="8" s="1"/>
  <c r="Y76" i="8"/>
  <c r="Z76" i="8" s="1"/>
  <c r="AG156" i="8"/>
  <c r="AK156" i="8" s="1"/>
  <c r="AG89" i="8"/>
  <c r="Y108" i="8"/>
  <c r="Z108" i="8" s="1"/>
  <c r="AB108" i="8" s="1"/>
  <c r="AG40" i="8"/>
  <c r="Y99" i="8"/>
  <c r="Z99" i="8" s="1"/>
  <c r="AE99" i="8" s="1"/>
  <c r="Y128" i="8"/>
  <c r="Z128" i="8" s="1"/>
  <c r="AE128" i="8" s="1"/>
  <c r="Y136" i="8"/>
  <c r="Z136" i="8" s="1"/>
  <c r="AB136" i="8" s="1"/>
  <c r="AG189" i="8"/>
  <c r="AK189" i="8" s="1"/>
  <c r="AG141" i="8"/>
  <c r="Y90" i="8"/>
  <c r="Z90" i="8" s="1"/>
  <c r="AB90" i="8" s="1"/>
  <c r="Y35" i="8"/>
  <c r="Z35" i="8" s="1"/>
  <c r="AB35" i="8" s="1"/>
  <c r="AG34" i="8"/>
  <c r="AG41" i="8"/>
  <c r="AG74" i="8"/>
  <c r="Y29" i="8"/>
  <c r="Z29" i="8" s="1"/>
  <c r="AE29" i="8" s="1"/>
  <c r="AG180" i="8"/>
  <c r="AK180" i="8" s="1"/>
  <c r="G65" i="8"/>
  <c r="H65" i="8" s="1"/>
  <c r="G56" i="8"/>
  <c r="H56" i="8" s="1"/>
  <c r="G125" i="8"/>
  <c r="H125" i="8" s="1"/>
  <c r="M125" i="8" s="1"/>
  <c r="G24" i="8"/>
  <c r="H24" i="8" s="1"/>
  <c r="M24" i="8" s="1"/>
  <c r="AG172" i="8"/>
  <c r="AK172" i="8" s="1"/>
  <c r="G163" i="8"/>
  <c r="H163" i="8" s="1"/>
  <c r="G172" i="8"/>
  <c r="H172" i="8" s="1"/>
  <c r="G117" i="8"/>
  <c r="H117" i="8" s="1"/>
  <c r="M117" i="8" s="1"/>
  <c r="G153" i="8"/>
  <c r="H153" i="8" s="1"/>
  <c r="G99" i="8"/>
  <c r="H99" i="8" s="1"/>
  <c r="G175" i="8"/>
  <c r="H175" i="8" s="1"/>
  <c r="J175" i="8" s="1"/>
  <c r="O47" i="8"/>
  <c r="O130" i="8"/>
  <c r="O180" i="8"/>
  <c r="O49" i="8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G39" i="8"/>
  <c r="AG92" i="8"/>
  <c r="Y66" i="8"/>
  <c r="Z66" i="8" s="1"/>
  <c r="AE66" i="8" s="1"/>
  <c r="AG73" i="8"/>
  <c r="G178" i="8"/>
  <c r="H178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20" i="8"/>
  <c r="H120" i="8" s="1"/>
  <c r="G62" i="8"/>
  <c r="H62" i="8" s="1"/>
  <c r="G193" i="8"/>
  <c r="H193" i="8" s="1"/>
  <c r="G26" i="8"/>
  <c r="H26" i="8" s="1"/>
  <c r="G189" i="8"/>
  <c r="H189" i="8" s="1"/>
  <c r="J189" i="8" s="1"/>
  <c r="G128" i="8"/>
  <c r="H128" i="8" s="1"/>
  <c r="G78" i="8"/>
  <c r="H78" i="8" s="1"/>
  <c r="G160" i="8"/>
  <c r="H160" i="8" s="1"/>
  <c r="M160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G111" i="8"/>
  <c r="H111" i="8" s="1"/>
  <c r="G53" i="8"/>
  <c r="H53" i="8" s="1"/>
  <c r="G100" i="8"/>
  <c r="H100" i="8" s="1"/>
  <c r="O31" i="8"/>
  <c r="O97" i="8"/>
  <c r="O162" i="8"/>
  <c r="Y183" i="8"/>
  <c r="Z183" i="8" s="1"/>
  <c r="AE183" i="8" s="1"/>
  <c r="AG100" i="8"/>
  <c r="G45" i="8"/>
  <c r="H45" i="8" s="1"/>
  <c r="J45" i="8" s="1"/>
  <c r="O104" i="8"/>
  <c r="Y137" i="8"/>
  <c r="Z137" i="8" s="1"/>
  <c r="AB137" i="8" s="1"/>
  <c r="AG138" i="8"/>
  <c r="Y65" i="8"/>
  <c r="Z65" i="8" s="1"/>
  <c r="AB65" i="8" s="1"/>
  <c r="Y102" i="8"/>
  <c r="Z102" i="8" s="1"/>
  <c r="AB102" i="8" s="1"/>
  <c r="G115" i="8"/>
  <c r="H115" i="8" s="1"/>
  <c r="M115" i="8" s="1"/>
  <c r="G84" i="8"/>
  <c r="H84" i="8" s="1"/>
  <c r="M84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G106" i="8"/>
  <c r="G165" i="8"/>
  <c r="H165" i="8" s="1"/>
  <c r="M165" i="8" s="1"/>
  <c r="Y161" i="8"/>
  <c r="Z161" i="8" s="1"/>
  <c r="AE161" i="8" s="1"/>
  <c r="Y83" i="8"/>
  <c r="Z83" i="8" s="1"/>
  <c r="AE83" i="8" s="1"/>
  <c r="Y93" i="8"/>
  <c r="Z93" i="8" s="1"/>
  <c r="AB93" i="8" s="1"/>
  <c r="AG82" i="8"/>
  <c r="Y184" i="8"/>
  <c r="Z184" i="8" s="1"/>
  <c r="AE184" i="8" s="1"/>
  <c r="AG125" i="8"/>
  <c r="AG58" i="8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G40" i="8"/>
  <c r="H40" i="8" s="1"/>
  <c r="J40" i="8" s="1"/>
  <c r="G48" i="8"/>
  <c r="H48" i="8" s="1"/>
  <c r="M48" i="8" s="1"/>
  <c r="G121" i="8"/>
  <c r="H121" i="8" s="1"/>
  <c r="M121" i="8" s="1"/>
  <c r="G42" i="8"/>
  <c r="H42" i="8" s="1"/>
  <c r="M42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G22" i="8"/>
  <c r="H22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90" i="8"/>
  <c r="H90" i="8" s="1"/>
  <c r="M90" i="8" s="1"/>
  <c r="G87" i="8"/>
  <c r="H87" i="8" s="1"/>
  <c r="J87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G143" i="8"/>
  <c r="H143" i="8" s="1"/>
  <c r="J143" i="8" s="1"/>
  <c r="G168" i="8"/>
  <c r="H168" i="8" s="1"/>
  <c r="J168" i="8" s="1"/>
  <c r="Y31" i="8"/>
  <c r="Z31" i="8" s="1"/>
  <c r="AB31" i="8" s="1"/>
  <c r="Y121" i="8"/>
  <c r="Z121" i="8" s="1"/>
  <c r="AB121" i="8" s="1"/>
  <c r="AG56" i="8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M137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68" i="8"/>
  <c r="M113" i="8"/>
  <c r="Y160" i="8"/>
  <c r="Z160" i="8" s="1"/>
  <c r="AB160" i="8" s="1"/>
  <c r="Y145" i="8"/>
  <c r="Z145" i="8" s="1"/>
  <c r="AE145" i="8" s="1"/>
  <c r="AG57" i="8"/>
  <c r="J18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119" i="8"/>
  <c r="Y44" i="8"/>
  <c r="Z44" i="8" s="1"/>
  <c r="AE44" i="8" s="1"/>
  <c r="Y72" i="8"/>
  <c r="Z72" i="8" s="1"/>
  <c r="AE72" i="8" s="1"/>
  <c r="AG105" i="8"/>
  <c r="AG47" i="8"/>
  <c r="AG132" i="8"/>
  <c r="AG91" i="8"/>
  <c r="J46" i="8"/>
  <c r="M49" i="8"/>
  <c r="G37" i="8"/>
  <c r="H37" i="8" s="1"/>
  <c r="J37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34" i="8"/>
  <c r="M25" i="8"/>
  <c r="M102" i="8"/>
  <c r="Y144" i="8"/>
  <c r="Z144" i="8" s="1"/>
  <c r="AB144" i="8" s="1"/>
  <c r="Y95" i="8"/>
  <c r="Z95" i="8" s="1"/>
  <c r="AE95" i="8" s="1"/>
  <c r="Y52" i="8"/>
  <c r="Z52" i="8" s="1"/>
  <c r="AE52" i="8" s="1"/>
  <c r="M185" i="8"/>
  <c r="M97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85" i="8"/>
  <c r="M166" i="8"/>
  <c r="M124" i="8"/>
  <c r="J72" i="8"/>
  <c r="J47" i="8"/>
  <c r="M146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140" i="8"/>
  <c r="M30" i="8"/>
  <c r="J57" i="8"/>
  <c r="M80" i="8"/>
  <c r="J183" i="8"/>
  <c r="M81" i="8"/>
  <c r="M180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08" i="8"/>
  <c r="AE175" i="8"/>
  <c r="AB175" i="8"/>
  <c r="AE102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E187" i="8"/>
  <c r="AB187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04" i="8"/>
  <c r="J82" i="8"/>
  <c r="J101" i="8"/>
  <c r="M52" i="8"/>
  <c r="J133" i="8"/>
  <c r="M83" i="8"/>
  <c r="J159" i="8"/>
  <c r="M144" i="8"/>
  <c r="J122" i="8"/>
  <c r="J112" i="8"/>
  <c r="M45" i="8"/>
  <c r="J138" i="8"/>
  <c r="M131" i="8"/>
  <c r="M61" i="8"/>
  <c r="J179" i="8"/>
  <c r="J73" i="8"/>
  <c r="M39" i="8"/>
  <c r="J105" i="8"/>
  <c r="J91" i="8"/>
  <c r="M148" i="8"/>
  <c r="J171" i="8"/>
  <c r="J135" i="8"/>
  <c r="J96" i="8"/>
  <c r="M182" i="8"/>
  <c r="M64" i="8"/>
  <c r="J191" i="8"/>
  <c r="M175" i="8"/>
  <c r="M36" i="8"/>
  <c r="M31" i="8"/>
  <c r="J162" i="8"/>
  <c r="J89" i="8"/>
  <c r="J51" i="8"/>
  <c r="M118" i="8"/>
  <c r="M150" i="8"/>
  <c r="J161" i="8"/>
  <c r="J75" i="8"/>
  <c r="M55" i="8"/>
  <c r="J188" i="8"/>
  <c r="M94" i="8"/>
  <c r="J130" i="8"/>
  <c r="J145" i="8"/>
  <c r="J156" i="8"/>
  <c r="M23" i="8"/>
  <c r="J154" i="8"/>
  <c r="J69" i="8"/>
  <c r="M95" i="8"/>
  <c r="M127" i="8"/>
  <c r="J67" i="8"/>
  <c r="M169" i="8"/>
  <c r="M123" i="8"/>
  <c r="M38" i="8"/>
  <c r="J167" i="8"/>
  <c r="J125" i="8"/>
  <c r="M116" i="8"/>
  <c r="J28" i="8"/>
  <c r="J186" i="8"/>
  <c r="J71" i="8"/>
  <c r="M71" i="8"/>
  <c r="M18" i="8"/>
  <c r="J18" i="8"/>
  <c r="J139" i="8"/>
  <c r="M139" i="8"/>
  <c r="J136" i="8"/>
  <c r="M136" i="8"/>
  <c r="J99" i="8"/>
  <c r="M99" i="8"/>
  <c r="M60" i="8"/>
  <c r="J60" i="8"/>
  <c r="M107" i="8"/>
  <c r="J107" i="8"/>
  <c r="M163" i="8"/>
  <c r="J163" i="8"/>
  <c r="J172" i="8"/>
  <c r="M172" i="8"/>
  <c r="M155" i="8"/>
  <c r="J155" i="8"/>
  <c r="J132" i="8"/>
  <c r="M132" i="8"/>
  <c r="M44" i="8"/>
  <c r="J44" i="8"/>
  <c r="M35" i="8"/>
  <c r="J35" i="8"/>
  <c r="M108" i="8"/>
  <c r="J108" i="8"/>
  <c r="M147" i="8"/>
  <c r="J147" i="8"/>
  <c r="J111" i="8"/>
  <c r="M111" i="8"/>
  <c r="M26" i="8"/>
  <c r="J26" i="8"/>
  <c r="J53" i="8"/>
  <c r="M53" i="8"/>
  <c r="M92" i="8"/>
  <c r="J92" i="8"/>
  <c r="M74" i="8"/>
  <c r="J74" i="8"/>
  <c r="J164" i="8"/>
  <c r="M164" i="8"/>
  <c r="J78" i="8"/>
  <c r="M78" i="8"/>
  <c r="M77" i="8"/>
  <c r="J77" i="8"/>
  <c r="M142" i="8"/>
  <c r="J142" i="8"/>
  <c r="M173" i="8"/>
  <c r="J173" i="8"/>
  <c r="J86" i="8"/>
  <c r="M86" i="8"/>
  <c r="J178" i="8"/>
  <c r="M178" i="8"/>
  <c r="M62" i="8"/>
  <c r="J62" i="8"/>
  <c r="M66" i="8"/>
  <c r="J66" i="8"/>
  <c r="J152" i="8"/>
  <c r="M152" i="8"/>
  <c r="M34" i="8"/>
  <c r="J34" i="8"/>
  <c r="J106" i="8"/>
  <c r="M106" i="8"/>
  <c r="M126" i="8"/>
  <c r="J126" i="8"/>
  <c r="M20" i="8"/>
  <c r="J20" i="8"/>
  <c r="J120" i="8"/>
  <c r="M120" i="8"/>
  <c r="M17" i="8"/>
  <c r="J17" i="8"/>
  <c r="M110" i="8"/>
  <c r="J110" i="8"/>
  <c r="M65" i="8"/>
  <c r="J65" i="8"/>
  <c r="J103" i="8"/>
  <c r="M103" i="8"/>
  <c r="J79" i="8"/>
  <c r="M79" i="8"/>
  <c r="M13" i="8"/>
  <c r="J13" i="8"/>
  <c r="M50" i="8"/>
  <c r="J50" i="8"/>
  <c r="M54" i="8"/>
  <c r="J54" i="8"/>
  <c r="M27" i="8"/>
  <c r="J27" i="8"/>
  <c r="M93" i="8"/>
  <c r="J93" i="8"/>
  <c r="M158" i="8"/>
  <c r="J158" i="8"/>
  <c r="M151" i="8"/>
  <c r="J151" i="8"/>
  <c r="M32" i="8"/>
  <c r="J32" i="8"/>
  <c r="M153" i="8"/>
  <c r="J153" i="8"/>
  <c r="M193" i="8"/>
  <c r="J193" i="8"/>
  <c r="M98" i="8"/>
  <c r="J98" i="8"/>
  <c r="M187" i="8"/>
  <c r="J187" i="8"/>
  <c r="M100" i="8"/>
  <c r="J100" i="8"/>
  <c r="M194" i="8"/>
  <c r="J194" i="8"/>
  <c r="M76" i="8"/>
  <c r="J76" i="8"/>
  <c r="M177" i="8"/>
  <c r="J177" i="8"/>
  <c r="M88" i="8"/>
  <c r="J88" i="8"/>
  <c r="M149" i="8"/>
  <c r="J149" i="8"/>
  <c r="M22" i="8"/>
  <c r="J22" i="8"/>
  <c r="J21" i="8"/>
  <c r="M21" i="8"/>
  <c r="M58" i="8"/>
  <c r="J58" i="8"/>
  <c r="M56" i="8"/>
  <c r="J56" i="8"/>
  <c r="M141" i="8"/>
  <c r="J141" i="8"/>
  <c r="M181" i="8"/>
  <c r="J181" i="8"/>
  <c r="J128" i="8"/>
  <c r="M128" i="8"/>
  <c r="M29" i="8"/>
  <c r="J29" i="8"/>
  <c r="M33" i="8"/>
  <c r="J33" i="8"/>
  <c r="M43" i="8"/>
  <c r="J43" i="8"/>
  <c r="M109" i="8"/>
  <c r="J109" i="8"/>
  <c r="M176" i="8"/>
  <c r="J176" i="8"/>
  <c r="M129" i="8"/>
  <c r="J129" i="8"/>
  <c r="M41" i="8"/>
  <c r="J41" i="8"/>
  <c r="BI21" i="5"/>
  <c r="BM21" i="5"/>
  <c r="AW21" i="5"/>
  <c r="Q21" i="5"/>
  <c r="M21" i="5"/>
  <c r="AC21" i="5"/>
  <c r="AO21" i="5"/>
  <c r="AK21" i="5"/>
  <c r="Y21" i="5"/>
  <c r="AG21" i="5"/>
  <c r="BE21" i="5"/>
  <c r="BA21" i="5"/>
  <c r="AS21" i="5"/>
  <c r="U21" i="5"/>
  <c r="BQ12" i="5"/>
  <c r="BQ21" i="5" s="1"/>
  <c r="BR5" i="5"/>
  <c r="BQ8" i="5"/>
  <c r="AB128" i="8" l="1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115" i="8"/>
  <c r="J165" i="8"/>
  <c r="AE97" i="8"/>
  <c r="J160" i="8"/>
  <c r="AB104" i="8"/>
  <c r="AE64" i="8"/>
  <c r="AE121" i="8"/>
  <c r="AE55" i="8"/>
  <c r="AB184" i="8"/>
  <c r="AE133" i="8"/>
  <c r="J84" i="8"/>
  <c r="J24" i="8"/>
  <c r="AB71" i="8"/>
  <c r="AE26" i="8"/>
  <c r="AB116" i="8"/>
  <c r="J42" i="8"/>
  <c r="J121" i="8"/>
  <c r="M189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143" i="8"/>
  <c r="AE62" i="8"/>
  <c r="AE86" i="8"/>
  <c r="AB67" i="8"/>
  <c r="M40" i="8"/>
  <c r="J90" i="8"/>
  <c r="AB167" i="8"/>
  <c r="AB69" i="8"/>
  <c r="AB87" i="8"/>
  <c r="AB115" i="8"/>
  <c r="AE93" i="8"/>
  <c r="AE68" i="8"/>
  <c r="AB33" i="8"/>
  <c r="AE160" i="8"/>
  <c r="AE150" i="8"/>
  <c r="AE144" i="8"/>
  <c r="AB145" i="8"/>
  <c r="J48" i="8"/>
  <c r="AE101" i="8"/>
  <c r="AE22" i="8"/>
  <c r="AB149" i="8"/>
  <c r="M87" i="8"/>
  <c r="AE80" i="8"/>
  <c r="AB162" i="8"/>
  <c r="AB84" i="8"/>
  <c r="AE43" i="8"/>
  <c r="AE28" i="8"/>
  <c r="M168" i="8"/>
  <c r="AB119" i="8"/>
  <c r="AB44" i="8"/>
  <c r="AB130" i="8"/>
  <c r="AB152" i="8"/>
  <c r="AE81" i="8"/>
  <c r="AE134" i="8"/>
  <c r="AB159" i="8"/>
  <c r="AB169" i="8"/>
  <c r="AE110" i="8"/>
  <c r="AE61" i="8"/>
  <c r="M37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J20" i="5" s="1"/>
  <c r="BK20" i="5"/>
  <c r="BL20" i="5" s="1"/>
  <c r="BN20" i="5" s="1"/>
  <c r="AU20" i="5"/>
  <c r="AV20" i="5" s="1"/>
  <c r="AX20" i="5" s="1"/>
  <c r="O20" i="5"/>
  <c r="P20" i="5" s="1"/>
  <c r="R20" i="5" s="1"/>
  <c r="K20" i="5"/>
  <c r="L20" i="5" s="1"/>
  <c r="N20" i="5" s="1"/>
  <c r="AA20" i="5"/>
  <c r="AB20" i="5" s="1"/>
  <c r="AM20" i="5"/>
  <c r="AN20" i="5" s="1"/>
  <c r="AP20" i="5" s="1"/>
  <c r="AI20" i="5"/>
  <c r="AJ20" i="5" s="1"/>
  <c r="AL20" i="5" s="1"/>
  <c r="G20" i="5"/>
  <c r="H20" i="5" s="1"/>
  <c r="J20" i="5" s="1"/>
  <c r="C20" i="5"/>
  <c r="D20" i="5" s="1"/>
  <c r="W20" i="5"/>
  <c r="X20" i="5" s="1"/>
  <c r="Z20" i="5" s="1"/>
  <c r="AE20" i="5"/>
  <c r="AF20" i="5" s="1"/>
  <c r="AH20" i="5" s="1"/>
  <c r="BC20" i="5"/>
  <c r="BD20" i="5" s="1"/>
  <c r="BF20" i="5" s="1"/>
  <c r="AY20" i="5"/>
  <c r="AZ20" i="5" s="1"/>
  <c r="BB20" i="5" s="1"/>
  <c r="AQ20" i="5"/>
  <c r="AR20" i="5" s="1"/>
  <c r="AT20" i="5" s="1"/>
  <c r="S20" i="5"/>
  <c r="T20" i="5" s="1"/>
  <c r="V20" i="5" s="1"/>
  <c r="BO20" i="5"/>
  <c r="BP20" i="5" s="1"/>
  <c r="BR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P13" i="8" l="1"/>
  <c r="F8" i="8"/>
  <c r="AF142" i="8" s="1"/>
  <c r="AH142" i="8" s="1"/>
  <c r="AZ21" i="5"/>
  <c r="BB21" i="5" s="1"/>
  <c r="BD21" i="5"/>
  <c r="BF21" i="5" s="1"/>
  <c r="BL21" i="5"/>
  <c r="BN21" i="5" s="1"/>
  <c r="F20" i="5"/>
  <c r="F21" i="5"/>
  <c r="AD20" i="5"/>
  <c r="AB21" i="5"/>
  <c r="AD21" i="5" s="1"/>
  <c r="BR12" i="5"/>
  <c r="BP21" i="5"/>
  <c r="BR21" i="5" s="1"/>
  <c r="J21" i="5"/>
  <c r="L21" i="5"/>
  <c r="N21" i="5" s="1"/>
  <c r="BH21" i="5"/>
  <c r="BJ21" i="5" s="1"/>
  <c r="T21" i="5"/>
  <c r="V21" i="5" s="1"/>
  <c r="AF21" i="5"/>
  <c r="AH21" i="5" s="1"/>
  <c r="AJ21" i="5"/>
  <c r="AL21" i="5" s="1"/>
  <c r="P21" i="5"/>
  <c r="R21" i="5" s="1"/>
  <c r="AR21" i="5"/>
  <c r="AT21" i="5" s="1"/>
  <c r="X21" i="5"/>
  <c r="Z21" i="5" s="1"/>
  <c r="AN21" i="5"/>
  <c r="AP21" i="5" s="1"/>
  <c r="AV21" i="5"/>
  <c r="AX21" i="5" s="1"/>
  <c r="D4" i="4"/>
  <c r="D5" i="4"/>
  <c r="D6" i="4"/>
  <c r="D7" i="4"/>
  <c r="D8" i="4"/>
  <c r="D9" i="4"/>
  <c r="D10" i="4"/>
  <c r="D11" i="4"/>
  <c r="D12" i="4"/>
  <c r="D13" i="4"/>
  <c r="D14" i="4"/>
  <c r="D3" i="4"/>
  <c r="AF194" i="8" l="1"/>
  <c r="AH194" i="8" s="1"/>
  <c r="AL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L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L188" i="8" s="1"/>
  <c r="AF185" i="8"/>
  <c r="AH185" i="8" s="1"/>
  <c r="AL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L152" i="8" s="1"/>
  <c r="AF155" i="8"/>
  <c r="AH155" i="8" s="1"/>
  <c r="AL155" i="8" s="1"/>
  <c r="AF161" i="8"/>
  <c r="AH161" i="8" s="1"/>
  <c r="AL161" i="8" s="1"/>
  <c r="AF159" i="8"/>
  <c r="AH159" i="8" s="1"/>
  <c r="AL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L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L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L150" i="8" s="1"/>
  <c r="AF135" i="8"/>
  <c r="AH135" i="8" s="1"/>
  <c r="AF172" i="8"/>
  <c r="AH172" i="8" s="1"/>
  <c r="AL172" i="8" s="1"/>
  <c r="AF151" i="8"/>
  <c r="AH151" i="8" s="1"/>
  <c r="AL151" i="8" s="1"/>
  <c r="AF52" i="8"/>
  <c r="AH52" i="8" s="1"/>
  <c r="AF36" i="8"/>
  <c r="AH36" i="8" s="1"/>
  <c r="AF154" i="8"/>
  <c r="AH154" i="8" s="1"/>
  <c r="AL154" i="8" s="1"/>
  <c r="AF98" i="8"/>
  <c r="AH98" i="8" s="1"/>
  <c r="AF28" i="8"/>
  <c r="AH28" i="8" s="1"/>
  <c r="AF168" i="8"/>
  <c r="AH168" i="8" s="1"/>
  <c r="AL168" i="8" s="1"/>
  <c r="AF156" i="8"/>
  <c r="AH156" i="8" s="1"/>
  <c r="AL156" i="8" s="1"/>
  <c r="AF183" i="8"/>
  <c r="AH183" i="8" s="1"/>
  <c r="AL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L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L162" i="8" s="1"/>
  <c r="AF66" i="8"/>
  <c r="AH66" i="8" s="1"/>
  <c r="AF178" i="8"/>
  <c r="AH178" i="8" s="1"/>
  <c r="AL178" i="8" s="1"/>
  <c r="AF181" i="8"/>
  <c r="AH181" i="8" s="1"/>
  <c r="AL181" i="8" s="1"/>
  <c r="AF147" i="8"/>
  <c r="AH147" i="8" s="1"/>
  <c r="AF101" i="8"/>
  <c r="AH101" i="8" s="1"/>
  <c r="AF97" i="8"/>
  <c r="AH97" i="8" s="1"/>
  <c r="AF149" i="8"/>
  <c r="AH149" i="8" s="1"/>
  <c r="AL149" i="8" s="1"/>
  <c r="AF27" i="8"/>
  <c r="AH27" i="8" s="1"/>
  <c r="AF120" i="8"/>
  <c r="AH120" i="8" s="1"/>
  <c r="AF164" i="8"/>
  <c r="AH164" i="8" s="1"/>
  <c r="AL164" i="8" s="1"/>
  <c r="AF138" i="8"/>
  <c r="AH138" i="8" s="1"/>
  <c r="AF47" i="8"/>
  <c r="AH47" i="8" s="1"/>
  <c r="AF187" i="8"/>
  <c r="AH187" i="8" s="1"/>
  <c r="AL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L165" i="8" s="1"/>
  <c r="AF158" i="8"/>
  <c r="AH158" i="8" s="1"/>
  <c r="AL158" i="8" s="1"/>
  <c r="AF33" i="8"/>
  <c r="AH33" i="8" s="1"/>
  <c r="AF122" i="8"/>
  <c r="AH122" i="8" s="1"/>
  <c r="AF167" i="8"/>
  <c r="AH167" i="8" s="1"/>
  <c r="AL167" i="8" s="1"/>
  <c r="AF175" i="8"/>
  <c r="AH175" i="8" s="1"/>
  <c r="AL175" i="8" s="1"/>
  <c r="AF176" i="8"/>
  <c r="AH176" i="8" s="1"/>
  <c r="AL176" i="8" s="1"/>
  <c r="AF39" i="8"/>
  <c r="AH39" i="8" s="1"/>
  <c r="AF186" i="8"/>
  <c r="AH186" i="8" s="1"/>
  <c r="AL186" i="8" s="1"/>
  <c r="AF49" i="8"/>
  <c r="AH49" i="8" s="1"/>
  <c r="AF160" i="8"/>
  <c r="AH160" i="8" s="1"/>
  <c r="AL160" i="8" s="1"/>
  <c r="AF108" i="8"/>
  <c r="AH108" i="8" s="1"/>
  <c r="AF87" i="8"/>
  <c r="AH87" i="8" s="1"/>
  <c r="AF68" i="8"/>
  <c r="AH68" i="8" s="1"/>
  <c r="AF191" i="8"/>
  <c r="AH191" i="8" s="1"/>
  <c r="AL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L193" i="8" s="1"/>
  <c r="AF184" i="8"/>
  <c r="AH184" i="8" s="1"/>
  <c r="AL184" i="8" s="1"/>
  <c r="AF169" i="8"/>
  <c r="AH169" i="8" s="1"/>
  <c r="AF132" i="8"/>
  <c r="AH132" i="8" s="1"/>
  <c r="AF131" i="8"/>
  <c r="AH131" i="8" s="1"/>
  <c r="AF173" i="8"/>
  <c r="AH173" i="8" s="1"/>
  <c r="AL173" i="8" s="1"/>
  <c r="AF180" i="8"/>
  <c r="AH180" i="8" s="1"/>
  <c r="AL180" i="8" s="1"/>
  <c r="AF166" i="8"/>
  <c r="AH166" i="8" s="1"/>
  <c r="AL166" i="8" s="1"/>
  <c r="AF53" i="8"/>
  <c r="AH53" i="8" s="1"/>
  <c r="AF99" i="8"/>
  <c r="AH99" i="8" s="1"/>
  <c r="AF121" i="8"/>
  <c r="AH121" i="8" s="1"/>
  <c r="AF177" i="8"/>
  <c r="AH177" i="8" s="1"/>
  <c r="AL177" i="8" s="1"/>
  <c r="AF104" i="8"/>
  <c r="AH104" i="8" s="1"/>
  <c r="AF22" i="8"/>
  <c r="AH22" i="8" s="1"/>
  <c r="AF26" i="8"/>
  <c r="AH26" i="8" s="1"/>
  <c r="AF163" i="8"/>
  <c r="AH163" i="8" s="1"/>
  <c r="AL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F9" i="8"/>
  <c r="Q13" i="8"/>
  <c r="R13" i="8" s="1"/>
  <c r="N134" i="8"/>
  <c r="P134" i="8" s="1"/>
  <c r="N171" i="8"/>
  <c r="P171" i="8" s="1"/>
  <c r="N24" i="8"/>
  <c r="P24" i="8" s="1"/>
  <c r="N96" i="8"/>
  <c r="P96" i="8" s="1"/>
  <c r="N148" i="8"/>
  <c r="P148" i="8" s="1"/>
  <c r="N23" i="8"/>
  <c r="P23" i="8" s="1"/>
  <c r="N87" i="8"/>
  <c r="P87" i="8" s="1"/>
  <c r="N95" i="8"/>
  <c r="P95" i="8" s="1"/>
  <c r="N138" i="8"/>
  <c r="P138" i="8" s="1"/>
  <c r="N184" i="8"/>
  <c r="P184" i="8" s="1"/>
  <c r="N104" i="8"/>
  <c r="P104" i="8" s="1"/>
  <c r="N188" i="8"/>
  <c r="P188" i="8" s="1"/>
  <c r="N167" i="8"/>
  <c r="P167" i="8" s="1"/>
  <c r="N183" i="8"/>
  <c r="P183" i="8" s="1"/>
  <c r="N45" i="8"/>
  <c r="P45" i="8" s="1"/>
  <c r="N49" i="8"/>
  <c r="P49" i="8" s="1"/>
  <c r="N113" i="8"/>
  <c r="P113" i="8" s="1"/>
  <c r="N186" i="8"/>
  <c r="P186" i="8" s="1"/>
  <c r="N105" i="8"/>
  <c r="P105" i="8" s="1"/>
  <c r="N51" i="8"/>
  <c r="P51" i="8" s="1"/>
  <c r="N30" i="8"/>
  <c r="P30" i="8" s="1"/>
  <c r="N73" i="8"/>
  <c r="P73" i="8" s="1"/>
  <c r="N179" i="8"/>
  <c r="P179" i="8" s="1"/>
  <c r="N159" i="8"/>
  <c r="P159" i="8" s="1"/>
  <c r="N161" i="8"/>
  <c r="P161" i="8" s="1"/>
  <c r="N168" i="8"/>
  <c r="P168" i="8" s="1"/>
  <c r="N140" i="8"/>
  <c r="P140" i="8" s="1"/>
  <c r="N162" i="8"/>
  <c r="P162" i="8" s="1"/>
  <c r="N131" i="8"/>
  <c r="P131" i="8" s="1"/>
  <c r="N64" i="8"/>
  <c r="P64" i="8" s="1"/>
  <c r="N169" i="8"/>
  <c r="P169" i="8" s="1"/>
  <c r="N46" i="8"/>
  <c r="P46" i="8" s="1"/>
  <c r="N72" i="8"/>
  <c r="P72" i="8" s="1"/>
  <c r="N52" i="8"/>
  <c r="P52" i="8" s="1"/>
  <c r="N55" i="8"/>
  <c r="P55" i="8" s="1"/>
  <c r="N135" i="8"/>
  <c r="P135" i="8" s="1"/>
  <c r="N97" i="8"/>
  <c r="P97" i="8" s="1"/>
  <c r="N85" i="8"/>
  <c r="P85" i="8" s="1"/>
  <c r="N25" i="8"/>
  <c r="P25" i="8" s="1"/>
  <c r="N61" i="8"/>
  <c r="P61" i="8" s="1"/>
  <c r="N89" i="8"/>
  <c r="P89" i="8" s="1"/>
  <c r="N156" i="8"/>
  <c r="P156" i="8" s="1"/>
  <c r="N36" i="8"/>
  <c r="P36" i="8" s="1"/>
  <c r="N125" i="8"/>
  <c r="P125" i="8" s="1"/>
  <c r="N146" i="8"/>
  <c r="P146" i="8" s="1"/>
  <c r="N101" i="8"/>
  <c r="P101" i="8" s="1"/>
  <c r="N69" i="8"/>
  <c r="P69" i="8" s="1"/>
  <c r="N94" i="8"/>
  <c r="P94" i="8" s="1"/>
  <c r="N145" i="8"/>
  <c r="P145" i="8" s="1"/>
  <c r="N133" i="8"/>
  <c r="P133" i="8" s="1"/>
  <c r="N75" i="8"/>
  <c r="P75" i="8" s="1"/>
  <c r="N39" i="8"/>
  <c r="P39" i="8" s="1"/>
  <c r="N116" i="8"/>
  <c r="P116" i="8" s="1"/>
  <c r="N124" i="8"/>
  <c r="P124" i="8" s="1"/>
  <c r="N38" i="8"/>
  <c r="P38" i="8" s="1"/>
  <c r="N42" i="8"/>
  <c r="P42" i="8" s="1"/>
  <c r="N68" i="8"/>
  <c r="P68" i="8" s="1"/>
  <c r="N185" i="8"/>
  <c r="P185" i="8" s="1"/>
  <c r="N182" i="8"/>
  <c r="P182" i="8" s="1"/>
  <c r="N160" i="8"/>
  <c r="P160" i="8" s="1"/>
  <c r="N83" i="8"/>
  <c r="P83" i="8" s="1"/>
  <c r="N80" i="8"/>
  <c r="P80" i="8" s="1"/>
  <c r="N67" i="8"/>
  <c r="P67" i="8" s="1"/>
  <c r="N130" i="8"/>
  <c r="P130" i="8" s="1"/>
  <c r="N118" i="8"/>
  <c r="P118" i="8" s="1"/>
  <c r="N57" i="8"/>
  <c r="P57" i="8" s="1"/>
  <c r="N122" i="8"/>
  <c r="P122" i="8" s="1"/>
  <c r="N112" i="8"/>
  <c r="P112" i="8" s="1"/>
  <c r="N175" i="8"/>
  <c r="P175" i="8" s="1"/>
  <c r="N137" i="8"/>
  <c r="P137" i="8" s="1"/>
  <c r="N180" i="8"/>
  <c r="P180" i="8" s="1"/>
  <c r="N166" i="8"/>
  <c r="P166" i="8" s="1"/>
  <c r="N127" i="8"/>
  <c r="P127" i="8" s="1"/>
  <c r="N91" i="8"/>
  <c r="P91" i="8" s="1"/>
  <c r="N28" i="8"/>
  <c r="P28" i="8" s="1"/>
  <c r="N119" i="8"/>
  <c r="P119" i="8" s="1"/>
  <c r="N82" i="8"/>
  <c r="P82" i="8" s="1"/>
  <c r="N31" i="8"/>
  <c r="P31" i="8" s="1"/>
  <c r="N191" i="8"/>
  <c r="P191" i="8" s="1"/>
  <c r="N144" i="8"/>
  <c r="P144" i="8" s="1"/>
  <c r="N37" i="8"/>
  <c r="P37" i="8" s="1"/>
  <c r="N47" i="8"/>
  <c r="P47" i="8" s="1"/>
  <c r="N150" i="8"/>
  <c r="P150" i="8" s="1"/>
  <c r="N154" i="8"/>
  <c r="P154" i="8" s="1"/>
  <c r="N81" i="8"/>
  <c r="P81" i="8" s="1"/>
  <c r="N102" i="8"/>
  <c r="P102" i="8" s="1"/>
  <c r="N123" i="8"/>
  <c r="P123" i="8" s="1"/>
  <c r="N33" i="8"/>
  <c r="P33" i="8" s="1"/>
  <c r="N172" i="8"/>
  <c r="P172" i="8" s="1"/>
  <c r="N22" i="8"/>
  <c r="P22" i="8" s="1"/>
  <c r="N93" i="8"/>
  <c r="P93" i="8" s="1"/>
  <c r="N178" i="8"/>
  <c r="P178" i="8" s="1"/>
  <c r="N164" i="8"/>
  <c r="P164" i="8" s="1"/>
  <c r="N44" i="8"/>
  <c r="P44" i="8" s="1"/>
  <c r="N41" i="8"/>
  <c r="P41" i="8" s="1"/>
  <c r="N32" i="8"/>
  <c r="P32" i="8" s="1"/>
  <c r="N126" i="8"/>
  <c r="P126" i="8" s="1"/>
  <c r="N92" i="8"/>
  <c r="P92" i="8" s="1"/>
  <c r="N132" i="8"/>
  <c r="P132" i="8" s="1"/>
  <c r="N99" i="8"/>
  <c r="P99" i="8" s="1"/>
  <c r="N189" i="8"/>
  <c r="P189" i="8" s="1"/>
  <c r="N176" i="8"/>
  <c r="P176" i="8" s="1"/>
  <c r="N48" i="8"/>
  <c r="P48" i="8" s="1"/>
  <c r="N117" i="8"/>
  <c r="P117" i="8" s="1"/>
  <c r="N34" i="8"/>
  <c r="P34" i="8" s="1"/>
  <c r="N78" i="8"/>
  <c r="P78" i="8" s="1"/>
  <c r="N108" i="8"/>
  <c r="P108" i="8" s="1"/>
  <c r="N163" i="8"/>
  <c r="P163" i="8" s="1"/>
  <c r="N142" i="8"/>
  <c r="P142" i="8" s="1"/>
  <c r="N111" i="8"/>
  <c r="P111" i="8" s="1"/>
  <c r="N71" i="8"/>
  <c r="P71" i="8" s="1"/>
  <c r="N121" i="8"/>
  <c r="P121" i="8" s="1"/>
  <c r="N194" i="8"/>
  <c r="P194" i="8" s="1"/>
  <c r="N88" i="8"/>
  <c r="P88" i="8" s="1"/>
  <c r="N158" i="8"/>
  <c r="P158" i="8" s="1"/>
  <c r="N79" i="8"/>
  <c r="P79" i="8" s="1"/>
  <c r="N35" i="8"/>
  <c r="P35" i="8" s="1"/>
  <c r="N107" i="8"/>
  <c r="P107" i="8" s="1"/>
  <c r="N29" i="8"/>
  <c r="P29" i="8" s="1"/>
  <c r="N173" i="8"/>
  <c r="P173" i="8" s="1"/>
  <c r="N76" i="8"/>
  <c r="P76" i="8" s="1"/>
  <c r="N110" i="8"/>
  <c r="P110" i="8" s="1"/>
  <c r="N155" i="8"/>
  <c r="P155" i="8" s="1"/>
  <c r="N139" i="8"/>
  <c r="P139" i="8" s="1"/>
  <c r="N62" i="8"/>
  <c r="P62" i="8" s="1"/>
  <c r="N128" i="8"/>
  <c r="P128" i="8" s="1"/>
  <c r="N149" i="8"/>
  <c r="P149" i="8" s="1"/>
  <c r="N54" i="8"/>
  <c r="P54" i="8" s="1"/>
  <c r="N103" i="8"/>
  <c r="P103" i="8" s="1"/>
  <c r="N86" i="8"/>
  <c r="P86" i="8" s="1"/>
  <c r="N40" i="8"/>
  <c r="P40" i="8" s="1"/>
  <c r="N18" i="8"/>
  <c r="P18" i="8" s="1"/>
  <c r="N100" i="8"/>
  <c r="P100" i="8" s="1"/>
  <c r="N20" i="8"/>
  <c r="P20" i="8" s="1"/>
  <c r="N43" i="8"/>
  <c r="P43" i="8" s="1"/>
  <c r="N136" i="8"/>
  <c r="P136" i="8" s="1"/>
  <c r="N177" i="8"/>
  <c r="P177" i="8" s="1"/>
  <c r="N50" i="8"/>
  <c r="P50" i="8" s="1"/>
  <c r="N165" i="8"/>
  <c r="P165" i="8" s="1"/>
  <c r="N26" i="8"/>
  <c r="P26" i="8" s="1"/>
  <c r="N109" i="8"/>
  <c r="P109" i="8" s="1"/>
  <c r="N77" i="8"/>
  <c r="P77" i="8" s="1"/>
  <c r="N187" i="8"/>
  <c r="P187" i="8" s="1"/>
  <c r="N66" i="8"/>
  <c r="P66" i="8" s="1"/>
  <c r="N90" i="8"/>
  <c r="P90" i="8" s="1"/>
  <c r="N129" i="8"/>
  <c r="P129" i="8" s="1"/>
  <c r="N153" i="8"/>
  <c r="P153" i="8" s="1"/>
  <c r="N152" i="8"/>
  <c r="P152" i="8" s="1"/>
  <c r="N141" i="8"/>
  <c r="P141" i="8" s="1"/>
  <c r="N84" i="8"/>
  <c r="P84" i="8" s="1"/>
  <c r="N193" i="8"/>
  <c r="P193" i="8" s="1"/>
  <c r="N27" i="8"/>
  <c r="P27" i="8" s="1"/>
  <c r="N53" i="8"/>
  <c r="P53" i="8" s="1"/>
  <c r="N98" i="8"/>
  <c r="P98" i="8" s="1"/>
  <c r="N74" i="8"/>
  <c r="P74" i="8" s="1"/>
  <c r="N58" i="8"/>
  <c r="P58" i="8" s="1"/>
  <c r="N115" i="8"/>
  <c r="P115" i="8" s="1"/>
  <c r="N151" i="8"/>
  <c r="P151" i="8" s="1"/>
  <c r="N17" i="8"/>
  <c r="P17" i="8" s="1"/>
  <c r="N147" i="8"/>
  <c r="P147" i="8" s="1"/>
  <c r="N60" i="8"/>
  <c r="P60" i="8" s="1"/>
  <c r="N181" i="8"/>
  <c r="P181" i="8" s="1"/>
  <c r="N65" i="8"/>
  <c r="P65" i="8" s="1"/>
  <c r="N120" i="8"/>
  <c r="P120" i="8" s="1"/>
  <c r="N21" i="8"/>
  <c r="P21" i="8" s="1"/>
  <c r="N56" i="8"/>
  <c r="P56" i="8" s="1"/>
  <c r="N143" i="8"/>
  <c r="P143" i="8" s="1"/>
  <c r="N106" i="8"/>
  <c r="P106" i="8" s="1"/>
  <c r="U9" i="1"/>
  <c r="U10" i="1"/>
  <c r="T10" i="1"/>
  <c r="T9" i="1"/>
  <c r="U7" i="1"/>
  <c r="U8" i="1"/>
  <c r="T8" i="1"/>
  <c r="T7" i="1"/>
  <c r="U6" i="1"/>
  <c r="T6" i="1"/>
  <c r="U5" i="1"/>
  <c r="T5" i="1"/>
  <c r="AL171" i="8" l="1"/>
  <c r="AL169" i="8"/>
  <c r="AC106" i="8"/>
  <c r="AI106" i="8" s="1"/>
  <c r="AJ106" i="8" s="1"/>
  <c r="AC173" i="8"/>
  <c r="AI173" i="8" s="1"/>
  <c r="AC151" i="8"/>
  <c r="AI151" i="8" s="1"/>
  <c r="AC116" i="8"/>
  <c r="AI116" i="8" s="1"/>
  <c r="AJ116" i="8" s="1"/>
  <c r="AC64" i="8"/>
  <c r="AI64" i="8" s="1"/>
  <c r="AJ64" i="8" s="1"/>
  <c r="AC139" i="8"/>
  <c r="AI139" i="8" s="1"/>
  <c r="AJ139" i="8" s="1"/>
  <c r="AC111" i="8"/>
  <c r="AI111" i="8" s="1"/>
  <c r="AJ111" i="8" s="1"/>
  <c r="AC115" i="8"/>
  <c r="AI115" i="8" s="1"/>
  <c r="AJ115" i="8" s="1"/>
  <c r="AC193" i="8"/>
  <c r="AI193" i="8" s="1"/>
  <c r="AC118" i="8"/>
  <c r="AI118" i="8" s="1"/>
  <c r="AJ118" i="8" s="1"/>
  <c r="AC145" i="8"/>
  <c r="AI145" i="8" s="1"/>
  <c r="AJ145" i="8" s="1"/>
  <c r="AC127" i="8"/>
  <c r="AI127" i="8" s="1"/>
  <c r="AJ127" i="8" s="1"/>
  <c r="AC130" i="8"/>
  <c r="AI130" i="8" s="1"/>
  <c r="AJ130" i="8" s="1"/>
  <c r="AC165" i="8"/>
  <c r="AI165" i="8" s="1"/>
  <c r="AC53" i="8"/>
  <c r="AI53" i="8" s="1"/>
  <c r="AJ53" i="8" s="1"/>
  <c r="AC98" i="8"/>
  <c r="AI98" i="8" s="1"/>
  <c r="AJ98" i="8" s="1"/>
  <c r="AC99" i="8"/>
  <c r="AI99" i="8" s="1"/>
  <c r="AJ99" i="8" s="1"/>
  <c r="AC28" i="8"/>
  <c r="AI28" i="8" s="1"/>
  <c r="AJ28" i="8" s="1"/>
  <c r="AC40" i="8"/>
  <c r="AI40" i="8" s="1"/>
  <c r="AJ40" i="8" s="1"/>
  <c r="AC166" i="8"/>
  <c r="AI166" i="8" s="1"/>
  <c r="AC122" i="8"/>
  <c r="AI122" i="8" s="1"/>
  <c r="AJ122" i="8" s="1"/>
  <c r="AC149" i="8"/>
  <c r="AI149" i="8" s="1"/>
  <c r="AC39" i="8"/>
  <c r="AI39" i="8" s="1"/>
  <c r="AJ39" i="8" s="1"/>
  <c r="AC163" i="8"/>
  <c r="AI163" i="8" s="1"/>
  <c r="AC95" i="8"/>
  <c r="AI95" i="8" s="1"/>
  <c r="AJ95" i="8" s="1"/>
  <c r="AC146" i="8"/>
  <c r="AI146" i="8" s="1"/>
  <c r="AJ146" i="8" s="1"/>
  <c r="AC125" i="8"/>
  <c r="AI125" i="8" s="1"/>
  <c r="AJ125" i="8" s="1"/>
  <c r="AC56" i="8"/>
  <c r="AI56" i="8" s="1"/>
  <c r="AJ56" i="8" s="1"/>
  <c r="AC155" i="8"/>
  <c r="AI155" i="8" s="1"/>
  <c r="AC138" i="8"/>
  <c r="AI138" i="8" s="1"/>
  <c r="AJ138" i="8" s="1"/>
  <c r="AC47" i="8"/>
  <c r="AI47" i="8" s="1"/>
  <c r="AJ47" i="8" s="1"/>
  <c r="AC83" i="8"/>
  <c r="AI83" i="8" s="1"/>
  <c r="AJ83" i="8" s="1"/>
  <c r="AC133" i="8"/>
  <c r="AI133" i="8" s="1"/>
  <c r="AJ133" i="8" s="1"/>
  <c r="AC24" i="8"/>
  <c r="AI24" i="8" s="1"/>
  <c r="AJ24" i="8" s="1"/>
  <c r="AC25" i="8"/>
  <c r="AI25" i="8" s="1"/>
  <c r="AJ25" i="8" s="1"/>
  <c r="AC87" i="8"/>
  <c r="AI87" i="8" s="1"/>
  <c r="AJ87" i="8" s="1"/>
  <c r="AC90" i="8"/>
  <c r="AI90" i="8" s="1"/>
  <c r="AJ90" i="8" s="1"/>
  <c r="AC94" i="8"/>
  <c r="AI94" i="8" s="1"/>
  <c r="AJ94" i="8" s="1"/>
  <c r="AC134" i="8"/>
  <c r="AI134" i="8" s="1"/>
  <c r="AJ134" i="8" s="1"/>
  <c r="AC184" i="8"/>
  <c r="AI184" i="8" s="1"/>
  <c r="AC191" i="8"/>
  <c r="AI191" i="8" s="1"/>
  <c r="AC117" i="8"/>
  <c r="AI117" i="8" s="1"/>
  <c r="AJ117" i="8" s="1"/>
  <c r="AC55" i="8"/>
  <c r="AI55" i="8" s="1"/>
  <c r="AJ55" i="8" s="1"/>
  <c r="AC185" i="8"/>
  <c r="AI185" i="8" s="1"/>
  <c r="AC119" i="8"/>
  <c r="AI119" i="8" s="1"/>
  <c r="AJ119" i="8" s="1"/>
  <c r="AC57" i="8"/>
  <c r="AI57" i="8" s="1"/>
  <c r="AJ57" i="8" s="1"/>
  <c r="AC120" i="8"/>
  <c r="AI120" i="8" s="1"/>
  <c r="AJ120" i="8" s="1"/>
  <c r="AC148" i="8"/>
  <c r="AI148" i="8" s="1"/>
  <c r="AJ148" i="8" s="1"/>
  <c r="AC161" i="8"/>
  <c r="AI161" i="8" s="1"/>
  <c r="AC92" i="8"/>
  <c r="AI92" i="8" s="1"/>
  <c r="AJ92" i="8" s="1"/>
  <c r="AC169" i="8"/>
  <c r="AI169" i="8" s="1"/>
  <c r="AC168" i="8"/>
  <c r="AI168" i="8" s="1"/>
  <c r="AC42" i="8"/>
  <c r="AI42" i="8" s="1"/>
  <c r="AJ42" i="8" s="1"/>
  <c r="AC43" i="8"/>
  <c r="AI43" i="8" s="1"/>
  <c r="AJ43" i="8" s="1"/>
  <c r="AC66" i="8"/>
  <c r="AI66" i="8" s="1"/>
  <c r="AJ66" i="8" s="1"/>
  <c r="AC183" i="8"/>
  <c r="AI183" i="8" s="1"/>
  <c r="AC177" i="8"/>
  <c r="AI177" i="8" s="1"/>
  <c r="AC124" i="8"/>
  <c r="AI124" i="8" s="1"/>
  <c r="AJ124" i="8" s="1"/>
  <c r="AC61" i="8"/>
  <c r="AI61" i="8" s="1"/>
  <c r="AJ61" i="8" s="1"/>
  <c r="AC32" i="8"/>
  <c r="AI32" i="8" s="1"/>
  <c r="AJ32" i="8" s="1"/>
  <c r="AC103" i="8"/>
  <c r="AI103" i="8" s="1"/>
  <c r="AJ103" i="8" s="1"/>
  <c r="AC150" i="8"/>
  <c r="AI150" i="8" s="1"/>
  <c r="AC159" i="8"/>
  <c r="AI159" i="8" s="1"/>
  <c r="AC104" i="8"/>
  <c r="AI104" i="8" s="1"/>
  <c r="AJ104" i="8" s="1"/>
  <c r="AC86" i="8"/>
  <c r="AI86" i="8" s="1"/>
  <c r="AJ86" i="8" s="1"/>
  <c r="AC186" i="8"/>
  <c r="AI186" i="8" s="1"/>
  <c r="AC49" i="8"/>
  <c r="AI49" i="8" s="1"/>
  <c r="AJ49" i="8" s="1"/>
  <c r="AC172" i="8"/>
  <c r="AI172" i="8" s="1"/>
  <c r="AC38" i="8"/>
  <c r="AI38" i="8" s="1"/>
  <c r="AJ38" i="8" s="1"/>
  <c r="AC78" i="8"/>
  <c r="AI78" i="8" s="1"/>
  <c r="AJ78" i="8" s="1"/>
  <c r="AC110" i="8"/>
  <c r="AI110" i="8" s="1"/>
  <c r="AJ110" i="8" s="1"/>
  <c r="AC23" i="8"/>
  <c r="AI23" i="8" s="1"/>
  <c r="AJ23" i="8" s="1"/>
  <c r="AC85" i="8"/>
  <c r="AI85" i="8" s="1"/>
  <c r="AJ85" i="8" s="1"/>
  <c r="AC44" i="8"/>
  <c r="AI44" i="8" s="1"/>
  <c r="AJ44" i="8" s="1"/>
  <c r="AC147" i="8"/>
  <c r="AI147" i="8" s="1"/>
  <c r="AJ147" i="8" s="1"/>
  <c r="AC41" i="8"/>
  <c r="AI41" i="8" s="1"/>
  <c r="AJ41" i="8" s="1"/>
  <c r="AC22" i="8"/>
  <c r="AI22" i="8" s="1"/>
  <c r="AJ22" i="8" s="1"/>
  <c r="AC158" i="8"/>
  <c r="AI158" i="8" s="1"/>
  <c r="AC33" i="8"/>
  <c r="AI33" i="8" s="1"/>
  <c r="AJ33" i="8" s="1"/>
  <c r="AC18" i="8"/>
  <c r="AI18" i="8" s="1"/>
  <c r="AJ18" i="8" s="1"/>
  <c r="AC74" i="8"/>
  <c r="AI74" i="8" s="1"/>
  <c r="AJ74" i="8" s="1"/>
  <c r="AC20" i="8"/>
  <c r="AI20" i="8" s="1"/>
  <c r="AJ20" i="8" s="1"/>
  <c r="AC141" i="8"/>
  <c r="AI141" i="8" s="1"/>
  <c r="AJ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J26" i="8" s="1"/>
  <c r="AC27" i="8"/>
  <c r="AI27" i="8" s="1"/>
  <c r="AJ27" i="8" s="1"/>
  <c r="AC30" i="8"/>
  <c r="AI30" i="8" s="1"/>
  <c r="AJ30" i="8" s="1"/>
  <c r="AC140" i="8"/>
  <c r="AI140" i="8" s="1"/>
  <c r="AJ140" i="8" s="1"/>
  <c r="AC143" i="8"/>
  <c r="AI143" i="8" s="1"/>
  <c r="AJ143" i="8" s="1"/>
  <c r="AC79" i="8"/>
  <c r="AI79" i="8" s="1"/>
  <c r="AJ79" i="8" s="1"/>
  <c r="AC82" i="8"/>
  <c r="AI82" i="8" s="1"/>
  <c r="AJ82" i="8" s="1"/>
  <c r="AC80" i="8"/>
  <c r="AI80" i="8" s="1"/>
  <c r="AJ80" i="8" s="1"/>
  <c r="AC31" i="8"/>
  <c r="AI31" i="8" s="1"/>
  <c r="AJ31" i="8" s="1"/>
  <c r="AC67" i="8"/>
  <c r="AI67" i="8" s="1"/>
  <c r="AJ67" i="8" s="1"/>
  <c r="AC89" i="8"/>
  <c r="AI89" i="8" s="1"/>
  <c r="AJ89" i="8" s="1"/>
  <c r="AC50" i="8"/>
  <c r="AI50" i="8" s="1"/>
  <c r="AJ50" i="8" s="1"/>
  <c r="AC75" i="8"/>
  <c r="AI75" i="8" s="1"/>
  <c r="AJ75" i="8" s="1"/>
  <c r="AC54" i="8"/>
  <c r="AI54" i="8" s="1"/>
  <c r="AJ54" i="8" s="1"/>
  <c r="AC62" i="8"/>
  <c r="AI62" i="8" s="1"/>
  <c r="AJ62" i="8" s="1"/>
  <c r="AC109" i="8"/>
  <c r="AI109" i="8" s="1"/>
  <c r="AJ109" i="8" s="1"/>
  <c r="AC69" i="8"/>
  <c r="AI69" i="8" s="1"/>
  <c r="AJ69" i="8" s="1"/>
  <c r="AC65" i="8"/>
  <c r="AI65" i="8" s="1"/>
  <c r="AJ65" i="8" s="1"/>
  <c r="AC73" i="8"/>
  <c r="AI73" i="8" s="1"/>
  <c r="AJ73" i="8" s="1"/>
  <c r="AC76" i="8"/>
  <c r="AI76" i="8" s="1"/>
  <c r="AJ76" i="8" s="1"/>
  <c r="AC121" i="8"/>
  <c r="AI121" i="8" s="1"/>
  <c r="AJ121" i="8" s="1"/>
  <c r="AC128" i="8"/>
  <c r="AI128" i="8" s="1"/>
  <c r="AJ128" i="8" s="1"/>
  <c r="AC132" i="8"/>
  <c r="AI132" i="8" s="1"/>
  <c r="AJ132" i="8" s="1"/>
  <c r="AC135" i="8"/>
  <c r="AI135" i="8" s="1"/>
  <c r="AJ135" i="8" s="1"/>
  <c r="AC136" i="8"/>
  <c r="AI136" i="8" s="1"/>
  <c r="AJ136" i="8" s="1"/>
  <c r="AC131" i="8"/>
  <c r="AI131" i="8" s="1"/>
  <c r="AJ131" i="8" s="1"/>
  <c r="AC137" i="8"/>
  <c r="AI137" i="8" s="1"/>
  <c r="AJ137" i="8" s="1"/>
  <c r="AC51" i="8"/>
  <c r="AI51" i="8" s="1"/>
  <c r="AJ51" i="8" s="1"/>
  <c r="AC35" i="8"/>
  <c r="AI35" i="8" s="1"/>
  <c r="AJ35" i="8" s="1"/>
  <c r="AC81" i="8"/>
  <c r="AI81" i="8" s="1"/>
  <c r="AJ81" i="8" s="1"/>
  <c r="AC153" i="8"/>
  <c r="AI153" i="8" s="1"/>
  <c r="AC105" i="8"/>
  <c r="AI105" i="8" s="1"/>
  <c r="AJ105" i="8" s="1"/>
  <c r="AC96" i="8"/>
  <c r="AI96" i="8" s="1"/>
  <c r="AJ96" i="8" s="1"/>
  <c r="AC52" i="8"/>
  <c r="AI52" i="8" s="1"/>
  <c r="AJ52" i="8" s="1"/>
  <c r="AC187" i="8"/>
  <c r="AI187" i="8" s="1"/>
  <c r="AC123" i="8"/>
  <c r="AI123" i="8" s="1"/>
  <c r="AJ123" i="8" s="1"/>
  <c r="AC72" i="8"/>
  <c r="AI72" i="8" s="1"/>
  <c r="AJ72" i="8" s="1"/>
  <c r="AC36" i="8"/>
  <c r="AI36" i="8" s="1"/>
  <c r="AJ36" i="8" s="1"/>
  <c r="AC182" i="8"/>
  <c r="AI182" i="8" s="1"/>
  <c r="AC102" i="8"/>
  <c r="AI102" i="8" s="1"/>
  <c r="AJ102" i="8" s="1"/>
  <c r="AC164" i="8"/>
  <c r="AI164" i="8" s="1"/>
  <c r="AC34" i="8"/>
  <c r="AI34" i="8" s="1"/>
  <c r="AJ34" i="8" s="1"/>
  <c r="AC152" i="8"/>
  <c r="AI152" i="8" s="1"/>
  <c r="AC68" i="8"/>
  <c r="AI68" i="8" s="1"/>
  <c r="AJ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J17" i="8" s="1"/>
  <c r="AC154" i="8"/>
  <c r="AI154" i="8" s="1"/>
  <c r="AC144" i="8"/>
  <c r="AI144" i="8" s="1"/>
  <c r="AJ144" i="8" s="1"/>
  <c r="AC100" i="8"/>
  <c r="AI100" i="8" s="1"/>
  <c r="AJ100" i="8" s="1"/>
  <c r="AC180" i="8"/>
  <c r="AI180" i="8" s="1"/>
  <c r="AC101" i="8"/>
  <c r="AI101" i="8" s="1"/>
  <c r="AJ101" i="8" s="1"/>
  <c r="AC97" i="8"/>
  <c r="AI97" i="8" s="1"/>
  <c r="AJ97" i="8" s="1"/>
  <c r="AC88" i="8"/>
  <c r="AI88" i="8" s="1"/>
  <c r="AJ88" i="8" s="1"/>
  <c r="AC84" i="8"/>
  <c r="AI84" i="8" s="1"/>
  <c r="AJ84" i="8" s="1"/>
  <c r="AC58" i="8"/>
  <c r="AI58" i="8" s="1"/>
  <c r="AJ58" i="8" s="1"/>
  <c r="AC160" i="8"/>
  <c r="AI160" i="8" s="1"/>
  <c r="AC107" i="8"/>
  <c r="AI107" i="8" s="1"/>
  <c r="AJ107" i="8" s="1"/>
  <c r="AC171" i="8"/>
  <c r="AI171" i="8" s="1"/>
  <c r="AJ171" i="8" s="1"/>
  <c r="AC29" i="8"/>
  <c r="AI29" i="8" s="1"/>
  <c r="AJ29" i="8" s="1"/>
  <c r="AC108" i="8"/>
  <c r="AI108" i="8" s="1"/>
  <c r="AJ108" i="8" s="1"/>
  <c r="AC71" i="8"/>
  <c r="AI71" i="8" s="1"/>
  <c r="AJ71" i="8" s="1"/>
  <c r="AC113" i="8"/>
  <c r="AI113" i="8" s="1"/>
  <c r="AJ113" i="8" s="1"/>
  <c r="AC91" i="8"/>
  <c r="AI91" i="8" s="1"/>
  <c r="AJ91" i="8" s="1"/>
  <c r="AC45" i="8"/>
  <c r="AI45" i="8" s="1"/>
  <c r="AJ45" i="8" s="1"/>
  <c r="AC48" i="8"/>
  <c r="AI48" i="8" s="1"/>
  <c r="AJ48" i="8" s="1"/>
  <c r="AC93" i="8"/>
  <c r="AI93" i="8" s="1"/>
  <c r="AJ93" i="8" s="1"/>
  <c r="AC129" i="8"/>
  <c r="AI129" i="8" s="1"/>
  <c r="AJ129" i="8" s="1"/>
  <c r="AC21" i="8"/>
  <c r="AI21" i="8" s="1"/>
  <c r="AJ21" i="8" s="1"/>
  <c r="AC142" i="8"/>
  <c r="AI142" i="8" s="1"/>
  <c r="AJ142" i="8" s="1"/>
  <c r="AC46" i="8"/>
  <c r="AI46" i="8" s="1"/>
  <c r="AJ46" i="8" s="1"/>
  <c r="AC112" i="8"/>
  <c r="AI112" i="8" s="1"/>
  <c r="AJ112" i="8" s="1"/>
  <c r="AC194" i="8"/>
  <c r="AI194" i="8" s="1"/>
  <c r="AC179" i="8"/>
  <c r="AI179" i="8" s="1"/>
  <c r="AC60" i="8"/>
  <c r="AI60" i="8" s="1"/>
  <c r="AJ60" i="8" s="1"/>
  <c r="AC126" i="8"/>
  <c r="AI126" i="8" s="1"/>
  <c r="AJ126" i="8" s="1"/>
  <c r="AC37" i="8"/>
  <c r="AI37" i="8" s="1"/>
  <c r="AJ37" i="8" s="1"/>
  <c r="AC77" i="8"/>
  <c r="AI77" i="8" s="1"/>
  <c r="AJ77" i="8" s="1"/>
  <c r="K154" i="8"/>
  <c r="Q154" i="8" s="1"/>
  <c r="R154" i="8" s="1"/>
  <c r="K145" i="8"/>
  <c r="Q145" i="8" s="1"/>
  <c r="R145" i="8" s="1"/>
  <c r="K30" i="8"/>
  <c r="Q30" i="8" s="1"/>
  <c r="R30" i="8" s="1"/>
  <c r="K83" i="8"/>
  <c r="Q83" i="8" s="1"/>
  <c r="R83" i="8" s="1"/>
  <c r="K67" i="8"/>
  <c r="Q67" i="8" s="1"/>
  <c r="R67" i="8" s="1"/>
  <c r="K182" i="8"/>
  <c r="Q182" i="8" s="1"/>
  <c r="R182" i="8" s="1"/>
  <c r="K28" i="8"/>
  <c r="Q28" i="8" s="1"/>
  <c r="R28" i="8" s="1"/>
  <c r="K75" i="8"/>
  <c r="Q75" i="8" s="1"/>
  <c r="R75" i="8" s="1"/>
  <c r="K150" i="8"/>
  <c r="Q150" i="8" s="1"/>
  <c r="R150" i="8" s="1"/>
  <c r="K104" i="8"/>
  <c r="Q104" i="8" s="1"/>
  <c r="R104" i="8" s="1"/>
  <c r="K45" i="8"/>
  <c r="Q45" i="8" s="1"/>
  <c r="R45" i="8" s="1"/>
  <c r="K168" i="8"/>
  <c r="Q168" i="8" s="1"/>
  <c r="R168" i="8" s="1"/>
  <c r="K124" i="8"/>
  <c r="Q124" i="8" s="1"/>
  <c r="R124" i="8" s="1"/>
  <c r="K137" i="8"/>
  <c r="Q137" i="8" s="1"/>
  <c r="R137" i="8" s="1"/>
  <c r="K64" i="8"/>
  <c r="Q64" i="8" s="1"/>
  <c r="R64" i="8" s="1"/>
  <c r="K156" i="8"/>
  <c r="Q156" i="8" s="1"/>
  <c r="R156" i="8" s="1"/>
  <c r="K119" i="8"/>
  <c r="Q119" i="8" s="1"/>
  <c r="R119" i="8" s="1"/>
  <c r="K118" i="8"/>
  <c r="Q118" i="8" s="1"/>
  <c r="R118" i="8" s="1"/>
  <c r="K91" i="8"/>
  <c r="Q91" i="8" s="1"/>
  <c r="R91" i="8" s="1"/>
  <c r="K82" i="8"/>
  <c r="Q82" i="8" s="1"/>
  <c r="R82" i="8" s="1"/>
  <c r="K112" i="8"/>
  <c r="Q112" i="8" s="1"/>
  <c r="R112" i="8" s="1"/>
  <c r="K131" i="8"/>
  <c r="Q131" i="8" s="1"/>
  <c r="R131" i="8" s="1"/>
  <c r="K53" i="8"/>
  <c r="Q53" i="8" s="1"/>
  <c r="R53" i="8" s="1"/>
  <c r="K136" i="8"/>
  <c r="Q136" i="8" s="1"/>
  <c r="R136" i="8" s="1"/>
  <c r="K143" i="8"/>
  <c r="Q143" i="8" s="1"/>
  <c r="R143" i="8" s="1"/>
  <c r="K84" i="8"/>
  <c r="Q84" i="8" s="1"/>
  <c r="R84" i="8" s="1"/>
  <c r="K71" i="8"/>
  <c r="Q71" i="8" s="1"/>
  <c r="R71" i="8" s="1"/>
  <c r="K110" i="8"/>
  <c r="Q110" i="8" s="1"/>
  <c r="R110" i="8" s="1"/>
  <c r="K165" i="8"/>
  <c r="Q165" i="8" s="1"/>
  <c r="R165" i="8" s="1"/>
  <c r="K62" i="8"/>
  <c r="Q62" i="8" s="1"/>
  <c r="R62" i="8" s="1"/>
  <c r="K153" i="8"/>
  <c r="Q153" i="8" s="1"/>
  <c r="R153" i="8" s="1"/>
  <c r="K147" i="8"/>
  <c r="Q147" i="8" s="1"/>
  <c r="R147" i="8" s="1"/>
  <c r="K126" i="8"/>
  <c r="Q126" i="8" s="1"/>
  <c r="R126" i="8" s="1"/>
  <c r="K78" i="8"/>
  <c r="Q78" i="8" s="1"/>
  <c r="R78" i="8" s="1"/>
  <c r="K32" i="8"/>
  <c r="Q32" i="8" s="1"/>
  <c r="R32" i="8" s="1"/>
  <c r="K50" i="8"/>
  <c r="Q50" i="8" s="1"/>
  <c r="R50" i="8" s="1"/>
  <c r="K108" i="8"/>
  <c r="Q108" i="8" s="1"/>
  <c r="R108" i="8" s="1"/>
  <c r="K65" i="8"/>
  <c r="Q65" i="8" s="1"/>
  <c r="R65" i="8" s="1"/>
  <c r="K99" i="8"/>
  <c r="Q99" i="8" s="1"/>
  <c r="R99" i="8" s="1"/>
  <c r="K43" i="8"/>
  <c r="Q43" i="8" s="1"/>
  <c r="R43" i="8" s="1"/>
  <c r="K26" i="8"/>
  <c r="Q26" i="8" s="1"/>
  <c r="R26" i="8" s="1"/>
  <c r="K164" i="8"/>
  <c r="Q164" i="8" s="1"/>
  <c r="R164" i="8" s="1"/>
  <c r="K111" i="8"/>
  <c r="Q111" i="8" s="1"/>
  <c r="R111" i="8" s="1"/>
  <c r="K175" i="8"/>
  <c r="Q175" i="8" s="1"/>
  <c r="R175" i="8" s="1"/>
  <c r="K29" i="8"/>
  <c r="Q29" i="8" s="1"/>
  <c r="R29" i="8" s="1"/>
  <c r="K44" i="8"/>
  <c r="Q44" i="8" s="1"/>
  <c r="R44" i="8" s="1"/>
  <c r="K163" i="8"/>
  <c r="Q163" i="8" s="1"/>
  <c r="R163" i="8" s="1"/>
  <c r="K56" i="8"/>
  <c r="Q56" i="8" s="1"/>
  <c r="R56" i="8" s="1"/>
  <c r="K69" i="8"/>
  <c r="Q69" i="8" s="1"/>
  <c r="R69" i="8" s="1"/>
  <c r="K185" i="8"/>
  <c r="Q185" i="8" s="1"/>
  <c r="R185" i="8" s="1"/>
  <c r="K55" i="8"/>
  <c r="Q55" i="8" s="1"/>
  <c r="R55" i="8" s="1"/>
  <c r="K179" i="8"/>
  <c r="Q179" i="8" s="1"/>
  <c r="R179" i="8" s="1"/>
  <c r="K72" i="8"/>
  <c r="Q72" i="8" s="1"/>
  <c r="R72" i="8" s="1"/>
  <c r="K85" i="8"/>
  <c r="Q85" i="8" s="1"/>
  <c r="R85" i="8" s="1"/>
  <c r="K130" i="8"/>
  <c r="Q130" i="8" s="1"/>
  <c r="R130" i="8" s="1"/>
  <c r="K148" i="8"/>
  <c r="Q148" i="8" s="1"/>
  <c r="R148" i="8" s="1"/>
  <c r="K171" i="8"/>
  <c r="Q171" i="8" s="1"/>
  <c r="K188" i="8"/>
  <c r="Q188" i="8" s="1"/>
  <c r="R188" i="8" s="1"/>
  <c r="K49" i="8"/>
  <c r="Q49" i="8" s="1"/>
  <c r="R49" i="8" s="1"/>
  <c r="K161" i="8"/>
  <c r="Q161" i="8" s="1"/>
  <c r="R161" i="8" s="1"/>
  <c r="K135" i="8"/>
  <c r="Q135" i="8" s="1"/>
  <c r="R135" i="8" s="1"/>
  <c r="K39" i="8"/>
  <c r="Q39" i="8" s="1"/>
  <c r="R39" i="8" s="1"/>
  <c r="K25" i="8"/>
  <c r="Q25" i="8" s="1"/>
  <c r="R25" i="8" s="1"/>
  <c r="K36" i="8"/>
  <c r="Q36" i="8" s="1"/>
  <c r="R36" i="8" s="1"/>
  <c r="K144" i="8"/>
  <c r="Q144" i="8" s="1"/>
  <c r="R144" i="8" s="1"/>
  <c r="K169" i="8"/>
  <c r="Q169" i="8" s="1"/>
  <c r="R169" i="8" s="1"/>
  <c r="K159" i="8"/>
  <c r="Q159" i="8" s="1"/>
  <c r="R159" i="8" s="1"/>
  <c r="K101" i="8"/>
  <c r="Q101" i="8" s="1"/>
  <c r="R101" i="8" s="1"/>
  <c r="K177" i="8"/>
  <c r="Q177" i="8" s="1"/>
  <c r="R177" i="8" s="1"/>
  <c r="K103" i="8"/>
  <c r="Q103" i="8" s="1"/>
  <c r="R103" i="8" s="1"/>
  <c r="K76" i="8"/>
  <c r="Q76" i="8" s="1"/>
  <c r="R76" i="8" s="1"/>
  <c r="K60" i="8"/>
  <c r="Q60" i="8" s="1"/>
  <c r="R60" i="8" s="1"/>
  <c r="K20" i="8"/>
  <c r="Q20" i="8" s="1"/>
  <c r="R20" i="8" s="1"/>
  <c r="K94" i="8"/>
  <c r="Q94" i="8" s="1"/>
  <c r="R94" i="8" s="1"/>
  <c r="K31" i="8"/>
  <c r="Q31" i="8" s="1"/>
  <c r="R31" i="8" s="1"/>
  <c r="K123" i="8"/>
  <c r="Q123" i="8" s="1"/>
  <c r="R123" i="8" s="1"/>
  <c r="K80" i="8"/>
  <c r="Q80" i="8" s="1"/>
  <c r="R80" i="8" s="1"/>
  <c r="K97" i="8"/>
  <c r="Q97" i="8" s="1"/>
  <c r="R97" i="8" s="1"/>
  <c r="K38" i="8"/>
  <c r="Q38" i="8" s="1"/>
  <c r="R38" i="8" s="1"/>
  <c r="K180" i="8"/>
  <c r="Q180" i="8" s="1"/>
  <c r="R180" i="8" s="1"/>
  <c r="K23" i="8"/>
  <c r="Q23" i="8" s="1"/>
  <c r="R23" i="8" s="1"/>
  <c r="K140" i="8"/>
  <c r="Q140" i="8" s="1"/>
  <c r="R140" i="8" s="1"/>
  <c r="K167" i="8"/>
  <c r="Q167" i="8" s="1"/>
  <c r="R167" i="8" s="1"/>
  <c r="K113" i="8"/>
  <c r="Q113" i="8" s="1"/>
  <c r="R113" i="8" s="1"/>
  <c r="K160" i="8"/>
  <c r="Q160" i="8" s="1"/>
  <c r="R160" i="8" s="1"/>
  <c r="K24" i="8"/>
  <c r="Q24" i="8" s="1"/>
  <c r="R24" i="8" s="1"/>
  <c r="K87" i="8"/>
  <c r="Q87" i="8" s="1"/>
  <c r="R87" i="8" s="1"/>
  <c r="K61" i="8"/>
  <c r="Q61" i="8" s="1"/>
  <c r="R61" i="8" s="1"/>
  <c r="K125" i="8"/>
  <c r="Q125" i="8" s="1"/>
  <c r="R125" i="8" s="1"/>
  <c r="K37" i="8"/>
  <c r="Q37" i="8" s="1"/>
  <c r="R37" i="8" s="1"/>
  <c r="K133" i="8"/>
  <c r="Q133" i="8" s="1"/>
  <c r="R133" i="8" s="1"/>
  <c r="K162" i="8"/>
  <c r="Q162" i="8" s="1"/>
  <c r="R162" i="8" s="1"/>
  <c r="K57" i="8"/>
  <c r="Q57" i="8" s="1"/>
  <c r="R57" i="8" s="1"/>
  <c r="K96" i="8"/>
  <c r="Q96" i="8" s="1"/>
  <c r="R96" i="8" s="1"/>
  <c r="K151" i="8"/>
  <c r="Q151" i="8" s="1"/>
  <c r="R151" i="8" s="1"/>
  <c r="K121" i="8"/>
  <c r="Q121" i="8" s="1"/>
  <c r="R121" i="8" s="1"/>
  <c r="K17" i="8"/>
  <c r="Q17" i="8" s="1"/>
  <c r="R17" i="8" s="1"/>
  <c r="K86" i="8"/>
  <c r="Q86" i="8" s="1"/>
  <c r="R86" i="8" s="1"/>
  <c r="K21" i="8"/>
  <c r="Q21" i="8" s="1"/>
  <c r="R21" i="8" s="1"/>
  <c r="K155" i="8"/>
  <c r="Q155" i="8" s="1"/>
  <c r="R155" i="8" s="1"/>
  <c r="K98" i="8"/>
  <c r="Q98" i="8" s="1"/>
  <c r="R98" i="8" s="1"/>
  <c r="K178" i="8"/>
  <c r="Q178" i="8" s="1"/>
  <c r="R178" i="8" s="1"/>
  <c r="K22" i="8"/>
  <c r="Q22" i="8" s="1"/>
  <c r="R22" i="8" s="1"/>
  <c r="K41" i="8"/>
  <c r="Q41" i="8" s="1"/>
  <c r="R41" i="8" s="1"/>
  <c r="K149" i="8"/>
  <c r="Q149" i="8" s="1"/>
  <c r="R149" i="8" s="1"/>
  <c r="K176" i="8"/>
  <c r="Q176" i="8" s="1"/>
  <c r="R176" i="8" s="1"/>
  <c r="K142" i="8"/>
  <c r="Q142" i="8" s="1"/>
  <c r="R142" i="8" s="1"/>
  <c r="K158" i="8"/>
  <c r="Q158" i="8" s="1"/>
  <c r="R158" i="8" s="1"/>
  <c r="K129" i="8"/>
  <c r="Q129" i="8" s="1"/>
  <c r="R129" i="8" s="1"/>
  <c r="K173" i="8"/>
  <c r="Q173" i="8" s="1"/>
  <c r="R173" i="8" s="1"/>
  <c r="K40" i="8"/>
  <c r="Q40" i="8" s="1"/>
  <c r="R40" i="8" s="1"/>
  <c r="K66" i="8"/>
  <c r="Q66" i="8" s="1"/>
  <c r="R66" i="8" s="1"/>
  <c r="K193" i="8"/>
  <c r="Q193" i="8" s="1"/>
  <c r="R193" i="8" s="1"/>
  <c r="K107" i="8"/>
  <c r="Q107" i="8" s="1"/>
  <c r="R107" i="8" s="1"/>
  <c r="K18" i="8"/>
  <c r="Q18" i="8" s="1"/>
  <c r="R18" i="8" s="1"/>
  <c r="K33" i="8"/>
  <c r="Q33" i="8" s="1"/>
  <c r="R33" i="8" s="1"/>
  <c r="K74" i="8"/>
  <c r="Q74" i="8" s="1"/>
  <c r="R74" i="8" s="1"/>
  <c r="K92" i="8"/>
  <c r="Q92" i="8" s="1"/>
  <c r="R92" i="8" s="1"/>
  <c r="K128" i="8"/>
  <c r="Q128" i="8" s="1"/>
  <c r="R128" i="8" s="1"/>
  <c r="K189" i="8"/>
  <c r="Q189" i="8" s="1"/>
  <c r="R189" i="8" s="1"/>
  <c r="K134" i="8"/>
  <c r="Q134" i="8" s="1"/>
  <c r="R134" i="8" s="1"/>
  <c r="K81" i="8"/>
  <c r="Q81" i="8" s="1"/>
  <c r="R81" i="8" s="1"/>
  <c r="K51" i="8"/>
  <c r="Q51" i="8" s="1"/>
  <c r="R51" i="8" s="1"/>
  <c r="K184" i="8"/>
  <c r="Q184" i="8" s="1"/>
  <c r="R184" i="8" s="1"/>
  <c r="K42" i="8"/>
  <c r="Q42" i="8" s="1"/>
  <c r="R42" i="8" s="1"/>
  <c r="K102" i="8"/>
  <c r="Q102" i="8" s="1"/>
  <c r="R102" i="8" s="1"/>
  <c r="K105" i="8"/>
  <c r="Q105" i="8" s="1"/>
  <c r="R105" i="8" s="1"/>
  <c r="K116" i="8"/>
  <c r="Q116" i="8" s="1"/>
  <c r="R116" i="8" s="1"/>
  <c r="K95" i="8"/>
  <c r="Q95" i="8" s="1"/>
  <c r="R95" i="8" s="1"/>
  <c r="K166" i="8"/>
  <c r="Q166" i="8" s="1"/>
  <c r="R166" i="8" s="1"/>
  <c r="K183" i="8"/>
  <c r="Q183" i="8" s="1"/>
  <c r="R183" i="8" s="1"/>
  <c r="K52" i="8"/>
  <c r="Q52" i="8" s="1"/>
  <c r="R52" i="8" s="1"/>
  <c r="K68" i="8"/>
  <c r="Q68" i="8" s="1"/>
  <c r="R68" i="8" s="1"/>
  <c r="K186" i="8"/>
  <c r="Q186" i="8" s="1"/>
  <c r="R186" i="8" s="1"/>
  <c r="K127" i="8"/>
  <c r="Q127" i="8" s="1"/>
  <c r="R127" i="8" s="1"/>
  <c r="K89" i="8"/>
  <c r="Q89" i="8" s="1"/>
  <c r="R89" i="8" s="1"/>
  <c r="K146" i="8"/>
  <c r="Q146" i="8" s="1"/>
  <c r="R146" i="8" s="1"/>
  <c r="K47" i="8"/>
  <c r="Q47" i="8" s="1"/>
  <c r="R47" i="8" s="1"/>
  <c r="K138" i="8"/>
  <c r="Q138" i="8" s="1"/>
  <c r="R138" i="8" s="1"/>
  <c r="K73" i="8"/>
  <c r="Q73" i="8" s="1"/>
  <c r="R73" i="8" s="1"/>
  <c r="K122" i="8"/>
  <c r="Q122" i="8" s="1"/>
  <c r="R122" i="8" s="1"/>
  <c r="K46" i="8"/>
  <c r="Q46" i="8" s="1"/>
  <c r="R46" i="8" s="1"/>
  <c r="K106" i="8"/>
  <c r="Q106" i="8" s="1"/>
  <c r="R106" i="8" s="1"/>
  <c r="K194" i="8"/>
  <c r="Q194" i="8" s="1"/>
  <c r="R194" i="8" s="1"/>
  <c r="K88" i="8"/>
  <c r="Q88" i="8" s="1"/>
  <c r="R88" i="8" s="1"/>
  <c r="K58" i="8"/>
  <c r="Q58" i="8" s="1"/>
  <c r="R58" i="8" s="1"/>
  <c r="K100" i="8"/>
  <c r="Q100" i="8" s="1"/>
  <c r="R100" i="8" s="1"/>
  <c r="K48" i="8"/>
  <c r="Q48" i="8" s="1"/>
  <c r="R48" i="8" s="1"/>
  <c r="K115" i="8"/>
  <c r="Q115" i="8" s="1"/>
  <c r="R115" i="8" s="1"/>
  <c r="K120" i="8"/>
  <c r="Q120" i="8" s="1"/>
  <c r="R120" i="8" s="1"/>
  <c r="K109" i="8"/>
  <c r="Q109" i="8" s="1"/>
  <c r="R109" i="8" s="1"/>
  <c r="K54" i="8"/>
  <c r="Q54" i="8" s="1"/>
  <c r="R54" i="8" s="1"/>
  <c r="K187" i="8"/>
  <c r="Q187" i="8" s="1"/>
  <c r="R187" i="8" s="1"/>
  <c r="K79" i="8"/>
  <c r="Q79" i="8" s="1"/>
  <c r="R79" i="8" s="1"/>
  <c r="K141" i="8"/>
  <c r="Q141" i="8" s="1"/>
  <c r="R141" i="8" s="1"/>
  <c r="K172" i="8"/>
  <c r="Q172" i="8" s="1"/>
  <c r="R172" i="8" s="1"/>
  <c r="K117" i="8"/>
  <c r="Q117" i="8" s="1"/>
  <c r="R117" i="8" s="1"/>
  <c r="K181" i="8"/>
  <c r="Q181" i="8" s="1"/>
  <c r="R181" i="8" s="1"/>
  <c r="K132" i="8"/>
  <c r="Q132" i="8" s="1"/>
  <c r="R132" i="8" s="1"/>
  <c r="K139" i="8"/>
  <c r="Q139" i="8" s="1"/>
  <c r="R139" i="8" s="1"/>
  <c r="K90" i="8"/>
  <c r="Q90" i="8" s="1"/>
  <c r="R90" i="8" s="1"/>
  <c r="K27" i="8"/>
  <c r="Q27" i="8" s="1"/>
  <c r="R27" i="8" s="1"/>
  <c r="K93" i="8"/>
  <c r="Q93" i="8" s="1"/>
  <c r="R93" i="8" s="1"/>
  <c r="K191" i="8"/>
  <c r="Q191" i="8" s="1"/>
  <c r="R191" i="8" s="1"/>
  <c r="K34" i="8"/>
  <c r="Q34" i="8" s="1"/>
  <c r="R34" i="8" s="1"/>
  <c r="K77" i="8"/>
  <c r="Q77" i="8" s="1"/>
  <c r="R77" i="8" s="1"/>
  <c r="K152" i="8"/>
  <c r="Q152" i="8" s="1"/>
  <c r="R152" i="8" s="1"/>
  <c r="K35" i="8"/>
  <c r="Q35" i="8" s="1"/>
  <c r="R35" i="8" s="1"/>
  <c r="AG13" i="8"/>
  <c r="AJ154" i="8" l="1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N167" i="8" s="1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N189" i="8" s="1"/>
  <c r="AM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N194" i="8" s="1"/>
  <c r="AM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71" i="8"/>
  <c r="AN171" i="8" s="1"/>
  <c r="AM171" i="8"/>
  <c r="Z13" i="8"/>
  <c r="AE13" i="8" l="1"/>
  <c r="AF13" i="8" s="1"/>
  <c r="AH13" i="8" s="1"/>
  <c r="AB13" i="8"/>
  <c r="AC13" i="8" s="1"/>
  <c r="AI13" i="8" l="1"/>
  <c r="AJ13" i="8" s="1"/>
  <c r="W16" i="8"/>
  <c r="X16" i="8" s="1"/>
  <c r="E16" i="8"/>
  <c r="F16" i="8" s="1"/>
  <c r="G16" i="8" l="1"/>
  <c r="H16" i="8" s="1"/>
  <c r="O16" i="8"/>
  <c r="AG16" i="8"/>
  <c r="Y16" i="8"/>
  <c r="Z16" i="8" s="1"/>
  <c r="J16" i="8" l="1"/>
  <c r="K16" i="8" s="1"/>
  <c r="Q16" i="8" s="1"/>
  <c r="M16" i="8"/>
  <c r="N16" i="8" s="1"/>
  <c r="P16" i="8" s="1"/>
  <c r="AE16" i="8"/>
  <c r="AF16" i="8" s="1"/>
  <c r="AH16" i="8" s="1"/>
  <c r="AB16" i="8"/>
  <c r="AC16" i="8" s="1"/>
  <c r="AI16" i="8" s="1"/>
  <c r="AJ16" i="8" s="1"/>
  <c r="R16" i="8" l="1"/>
  <c r="W63" i="8"/>
  <c r="X63" i="8" s="1"/>
  <c r="E63" i="8"/>
  <c r="F63" i="8" s="1"/>
  <c r="O63" i="8" l="1"/>
  <c r="G63" i="8"/>
  <c r="H63" i="8" s="1"/>
  <c r="Z63" i="8"/>
  <c r="AG63" i="8"/>
  <c r="Y63" i="8"/>
  <c r="J63" i="8" l="1"/>
  <c r="K63" i="8" s="1"/>
  <c r="Q63" i="8" s="1"/>
  <c r="M63" i="8"/>
  <c r="N63" i="8" s="1"/>
  <c r="P63" i="8" s="1"/>
  <c r="R63" i="8" s="1"/>
  <c r="AB63" i="8"/>
  <c r="AC63" i="8" s="1"/>
  <c r="AI63" i="8" s="1"/>
  <c r="AE63" i="8"/>
  <c r="AF63" i="8" s="1"/>
  <c r="AH63" i="8" s="1"/>
  <c r="AJ63" i="8" s="1"/>
  <c r="W157" i="8"/>
  <c r="X157" i="8"/>
  <c r="Y157" i="8" s="1"/>
  <c r="Z157" i="8" s="1"/>
  <c r="E157" i="8"/>
  <c r="F157" i="8"/>
  <c r="G157" i="8" s="1"/>
  <c r="H157" i="8" s="1"/>
  <c r="AE157" i="8" l="1"/>
  <c r="AF157" i="8" s="1"/>
  <c r="AH157" i="8" s="1"/>
  <c r="AL157" i="8" s="1"/>
  <c r="AB157" i="8"/>
  <c r="AC157" i="8" s="1"/>
  <c r="AI157" i="8" s="1"/>
  <c r="AM157" i="8" s="1"/>
  <c r="M157" i="8"/>
  <c r="N157" i="8" s="1"/>
  <c r="P157" i="8" s="1"/>
  <c r="J157" i="8"/>
  <c r="K157" i="8" s="1"/>
  <c r="Q157" i="8" s="1"/>
  <c r="AG157" i="8"/>
  <c r="AK157" i="8" s="1"/>
  <c r="O157" i="8"/>
  <c r="R157" i="8" l="1"/>
  <c r="AJ157" i="8"/>
  <c r="AN15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charset val="1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sharedStrings.xml><?xml version="1.0" encoding="utf-8"?>
<sst xmlns="http://schemas.openxmlformats.org/spreadsheetml/2006/main" count="4223" uniqueCount="530">
  <si>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</si>
  <si>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</si>
  <si>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</si>
  <si>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</si>
  <si>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</si>
  <si>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</si>
  <si>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</si>
  <si>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</si>
  <si>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</si>
  <si>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</si>
  <si>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</si>
  <si>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</si>
  <si>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</si>
  <si>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</si>
  <si>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</si>
  <si>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</si>
  <si>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</si>
  <si>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</si>
  <si>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</si>
  <si>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</si>
  <si>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</si>
  <si>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</si>
  <si>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</si>
  <si>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</si>
  <si>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</si>
  <si>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</si>
  <si>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</si>
  <si>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</si>
  <si>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</si>
  <si>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</si>
  <si>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</si>
  <si>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</si>
  <si>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</si>
  <si>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</si>
  <si>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</si>
  <si>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</si>
  <si>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</si>
  <si>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</si>
  <si>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</si>
  <si>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</si>
  <si>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</si>
  <si>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</si>
  <si>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</si>
  <si>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</si>
  <si>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</si>
  <si>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</si>
  <si>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</si>
  <si>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</si>
  <si>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</si>
  <si>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</si>
  <si>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</si>
  <si>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</si>
  <si>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</si>
  <si>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</si>
  <si>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</si>
  <si>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</si>
  <si>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</si>
  <si>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</si>
  <si>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</si>
  <si>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</si>
  <si>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</si>
  <si>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</si>
  <si>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</si>
  <si>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</si>
  <si>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</si>
  <si>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</si>
  <si>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</si>
  <si>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</si>
  <si>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</si>
  <si>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</si>
  <si>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</si>
  <si>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</si>
  <si>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</si>
  <si>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</si>
  <si>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</si>
  <si>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</si>
  <si>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</si>
  <si>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</si>
  <si>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</si>
  <si>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</si>
  <si>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</si>
  <si>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</si>
  <si>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</si>
  <si>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</si>
  <si>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</si>
  <si>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</si>
  <si>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</si>
  <si>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</si>
  <si>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</si>
  <si>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</si>
  <si>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</si>
  <si>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</si>
  <si>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</si>
  <si>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</si>
  <si>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</si>
  <si>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</si>
  <si>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</si>
  <si>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</si>
  <si>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</si>
  <si>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</si>
  <si>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</si>
  <si>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</si>
  <si>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</si>
  <si>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</si>
  <si>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</si>
  <si>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</si>
  <si>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</si>
  <si>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</si>
  <si>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</si>
  <si>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</si>
  <si>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</si>
  <si>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</si>
  <si>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</si>
  <si>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</si>
  <si>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</si>
  <si>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</si>
  <si>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</si>
  <si>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</si>
  <si>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</si>
  <si>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</si>
  <si>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</si>
  <si>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</si>
  <si>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</si>
  <si>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</si>
  <si>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</si>
  <si>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</si>
  <si>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</si>
  <si>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</si>
  <si>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</si>
  <si>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</si>
  <si>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</si>
  <si>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</si>
  <si>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</si>
  <si>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</si>
  <si>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</si>
  <si>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</si>
  <si>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</si>
  <si>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</si>
  <si>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</si>
  <si>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</si>
  <si>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</si>
  <si>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</si>
  <si>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</si>
  <si>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</si>
  <si>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</si>
  <si>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</si>
  <si>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</si>
  <si>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</si>
  <si>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</si>
  <si>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</si>
  <si>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</si>
  <si>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</si>
  <si>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</si>
  <si>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</si>
  <si>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</si>
  <si>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</si>
  <si>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</si>
  <si>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</si>
  <si>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</si>
  <si>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</si>
  <si>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</si>
  <si>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</si>
  <si>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</si>
  <si>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</si>
  <si>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</si>
  <si>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</si>
  <si>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</si>
  <si>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</si>
  <si>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</si>
  <si>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</si>
  <si>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</si>
  <si>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</si>
  <si>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</si>
  <si>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</si>
  <si>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</si>
  <si>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</si>
  <si>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</si>
  <si>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</si>
  <si>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</si>
  <si>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</si>
  <si>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</si>
  <si>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</si>
  <si>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</si>
  <si>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</si>
  <si>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</si>
  <si>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</si>
  <si>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</si>
  <si>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</si>
  <si>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</si>
  <si>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</si>
  <si>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</si>
  <si>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</si>
  <si>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</si>
  <si>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</si>
  <si>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</si>
  <si>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</si>
  <si>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</si>
  <si>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</si>
  <si>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</si>
  <si>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</si>
  <si>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</si>
  <si>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</si>
  <si>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</si>
  <si>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</si>
  <si>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</si>
  <si>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</si>
  <si>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</si>
  <si>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</si>
  <si>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</si>
  <si>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</si>
  <si>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</si>
  <si>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</si>
  <si>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</si>
  <si>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</si>
  <si>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</si>
  <si>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</si>
  <si>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</si>
  <si>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</si>
  <si>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</si>
  <si>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</si>
  <si>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</si>
  <si>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</si>
  <si>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</si>
  <si>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</si>
  <si>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</si>
  <si>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</si>
  <si>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</si>
  <si>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</si>
  <si>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</si>
  <si>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</si>
  <si>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</si>
  <si>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</si>
  <si>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</si>
  <si>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</si>
  <si>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</si>
  <si>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</si>
  <si>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</si>
  <si>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</si>
  <si>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</si>
  <si>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</si>
  <si>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</si>
  <si>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</si>
  <si>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</si>
  <si>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</si>
  <si>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</si>
  <si>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</si>
  <si>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</si>
  <si>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</si>
  <si>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</si>
  <si>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</si>
  <si>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</si>
  <si>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</si>
  <si>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</si>
  <si>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</si>
  <si>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</si>
  <si>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</si>
  <si>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</si>
  <si>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</si>
  <si>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</si>
  <si>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</si>
  <si>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</si>
  <si>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</si>
  <si>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</si>
  <si>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</si>
  <si>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</si>
  <si>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</si>
  <si>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</si>
  <si>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</si>
  <si>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</si>
  <si>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</si>
  <si>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</si>
  <si>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</si>
  <si>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</si>
  <si>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</si>
  <si>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</si>
  <si>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</si>
  <si>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</si>
  <si>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</si>
  <si>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</si>
  <si>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</si>
  <si>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</si>
  <si>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</si>
  <si>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</si>
  <si>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</si>
  <si>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</si>
  <si>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</si>
  <si>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</si>
  <si>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</si>
  <si>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</si>
  <si>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</si>
  <si>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</si>
  <si>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</si>
  <si>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</si>
  <si>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</si>
  <si>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</si>
  <si>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</si>
  <si>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</si>
  <si>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</si>
  <si>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</si>
  <si>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</si>
  <si>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</si>
  <si>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</si>
  <si>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</si>
  <si>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</si>
  <si>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</si>
  <si>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</si>
  <si>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</si>
  <si>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</si>
  <si>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</si>
  <si>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</si>
  <si>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</si>
  <si>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</si>
  <si>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</si>
  <si>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</si>
  <si>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</si>
  <si>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</si>
  <si>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</si>
  <si>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</si>
  <si>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</si>
  <si>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</si>
  <si>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</si>
  <si>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</si>
  <si>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</si>
  <si>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</si>
  <si>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</si>
  <si>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</si>
  <si>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</si>
  <si>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</si>
  <si>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</si>
  <si>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</si>
  <si>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</si>
  <si>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</si>
  <si>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</si>
  <si>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</si>
  <si>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</si>
  <si>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</si>
  <si>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</si>
  <si>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</si>
  <si>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</si>
  <si>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</si>
  <si>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</si>
  <si>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</si>
  <si>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</si>
  <si>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</si>
  <si>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</si>
  <si>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</si>
  <si>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</si>
  <si>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</si>
  <si>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</si>
  <si>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</si>
  <si>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</si>
  <si>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</si>
  <si>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</si>
  <si>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</si>
  <si>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</si>
  <si>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</si>
  <si>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</si>
  <si>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</si>
  <si>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</si>
  <si>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</si>
  <si>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</si>
  <si>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</si>
  <si>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</si>
  <si>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</si>
  <si>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</si>
  <si>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</si>
  <si>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</si>
  <si>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</si>
  <si>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</si>
  <si>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</si>
  <si>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</si>
  <si>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</si>
  <si>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</si>
  <si>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</si>
  <si>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</si>
  <si>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</si>
  <si>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</si>
  <si>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</si>
  <si>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</si>
  <si>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</si>
  <si>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</si>
  <si>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</si>
  <si>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</si>
  <si>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</si>
  <si>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</si>
  <si>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</si>
  <si>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</si>
  <si>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</si>
  <si>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</si>
  <si>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</si>
  <si>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</si>
  <si>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</si>
  <si>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</si>
  <si>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</si>
  <si>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</si>
  <si>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</si>
  <si>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</si>
  <si>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</si>
  <si>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</si>
  <si>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</si>
  <si>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</si>
  <si>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</si>
  <si>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</si>
  <si>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</si>
  <si>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</si>
  <si>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</si>
  <si>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</si>
  <si>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</si>
  <si>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</si>
  <si>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</si>
  <si>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</si>
  <si>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</si>
  <si>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</si>
  <si>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</si>
  <si>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</si>
  <si>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</si>
  <si>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</si>
  <si>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</si>
  <si>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</si>
  <si>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</si>
  <si>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</si>
  <si>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</si>
  <si>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</si>
  <si>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</si>
  <si>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</si>
  <si>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</si>
  <si>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</si>
  <si>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</si>
  <si>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</si>
  <si>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</si>
  <si>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</si>
  <si>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</si>
  <si>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</si>
  <si>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</si>
  <si>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</si>
  <si>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</si>
  <si>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</si>
  <si>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</si>
  <si>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</si>
  <si>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</si>
  <si>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</si>
  <si>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</si>
  <si>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</si>
  <si>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</si>
  <si>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</si>
  <si>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</si>
  <si>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</si>
  <si>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</si>
  <si>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</si>
  <si>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</si>
  <si>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</si>
  <si>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</si>
  <si>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</si>
  <si>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</si>
  <si>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</si>
  <si>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</si>
  <si>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</si>
  <si>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</si>
  <si>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</si>
  <si>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</si>
  <si>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</si>
  <si>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</si>
  <si>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</si>
  <si>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</si>
  <si>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</si>
  <si>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</si>
  <si>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</si>
  <si>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</si>
  <si>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</si>
  <si>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</si>
  <si>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</si>
  <si>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</si>
  <si>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</si>
  <si>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</si>
  <si>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</si>
  <si>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</si>
  <si>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</si>
  <si>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</si>
  <si>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</si>
  <si>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</si>
  <si>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</si>
  <si>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</si>
  <si>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</si>
  <si>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</si>
  <si>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</si>
  <si>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</si>
  <si>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</si>
  <si>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</si>
  <si>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</si>
  <si>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</si>
  <si>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</si>
  <si>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</si>
  <si>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</si>
  <si>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</si>
  <si>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</si>
  <si>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</si>
  <si>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</si>
  <si>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</si>
  <si>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</si>
  <si>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</si>
  <si>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</si>
  <si>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</si>
  <si>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</si>
  <si>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</si>
  <si>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</si>
  <si>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</si>
  <si>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</si>
  <si>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</si>
  <si>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National Defense</t>
  </si>
  <si>
    <t>International Affairs</t>
  </si>
  <si>
    <t>General Science, Space and Technology</t>
  </si>
  <si>
    <t>Natural Resources and Environment</t>
  </si>
  <si>
    <t>Agriculture</t>
  </si>
  <si>
    <t>Commerce and Housing Credit</t>
  </si>
  <si>
    <t>Transportation</t>
  </si>
  <si>
    <t>Community and Regional Development</t>
  </si>
  <si>
    <t>Education, Training, Employment and Social Services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</si>
  <si>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</si>
  <si>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</si>
  <si>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</si>
  <si>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</si>
  <si>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</si>
  <si>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</si>
  <si>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</si>
  <si>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Security</t>
  </si>
  <si>
    <t>production_speed_buildings_factor</t>
  </si>
  <si>
    <t>monthly_population</t>
  </si>
  <si>
    <t>research_speed_factor</t>
  </si>
  <si>
    <t>stability_factor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</si>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</sst>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0" borderId="0" xfId="0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 applyFill="1" applyBorder="1"/>
    <xf numFmtId="9" fontId="0" fillId="0" borderId="0" xfId="0" applyNumberFormat="1" applyFill="1" applyBorder="1"/>
    <xf numFmtId="0" fontId="3" fillId="0" borderId="0" xfId="0" applyFont="1" applyFill="1" applyBorder="1"/>
    <xf numFmtId="0" fontId="0" fillId="10" borderId="0" xfId="0" applyFill="1"/>
    <xf numFmtId="3" fontId="0" fillId="0" borderId="0" xfId="0" applyNumberFormat="1"/>
    <xf numFmtId="0" fontId="5" fillId="11" borderId="0" xfId="0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9" borderId="0" xfId="0" applyFont="1" applyFill="1"/>
    <xf numFmtId="0" fontId="5" fillId="13" borderId="0" xfId="0" applyFont="1" applyFill="1"/>
    <xf numFmtId="0" fontId="5" fillId="7" borderId="0" xfId="0" applyFont="1" applyFill="1"/>
    <xf numFmtId="0" fontId="5" fillId="14" borderId="0" xfId="0" applyFont="1" applyFill="1"/>
    <xf numFmtId="0" fontId="5" fillId="15" borderId="0" xfId="0" applyFont="1" applyFill="1"/>
    <xf numFmtId="2" fontId="5" fillId="7" borderId="0" xfId="0" applyNumberFormat="1" applyFont="1" applyFill="1"/>
    <xf numFmtId="2" fontId="5" fillId="14" borderId="0" xfId="0" applyNumberFormat="1" applyFont="1" applyFill="1"/>
    <xf numFmtId="2" fontId="5" fillId="15" borderId="0" xfId="0" applyNumberFormat="1" applyFont="1" applyFill="1"/>
    <xf numFmtId="10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ali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5822820534529958E-2"/>
          <c:y val="0.1142109314857583"/>
          <c:w val="0.93324527982389294"/>
          <c:h val="0.81435483382129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69534050179211"/>
                  <c:y val="-8.244646093603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Defence!$T$5:$T$6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Defence!$U$5:$U$6</c:f>
              <c:numCache>
                <c:formatCode>General</c:formatCode>
                <c:ptCount val="2"/>
                <c:pt idx="0">
                  <c:v>7.8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3-41EE-90D1-786CBC0F682D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Defence!$T$7:$T$8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xVal>
          <c:yVal>
            <c:numRef>
              <c:f>Defence!$U$7:$U$8</c:f>
              <c:numCache>
                <c:formatCode>General</c:formatCode>
                <c:ptCount val="2"/>
                <c:pt idx="0">
                  <c:v>3.6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63-41EE-90D1-786CBC0F682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Defence!$D$3:$D$14</c:f>
              <c:numCache>
                <c:formatCode>General</c:formatCode>
                <c:ptCount val="12"/>
                <c:pt idx="0">
                  <c:v>7.8</c:v>
                </c:pt>
                <c:pt idx="1">
                  <c:v>6.7</c:v>
                </c:pt>
                <c:pt idx="2">
                  <c:v>5.7</c:v>
                </c:pt>
                <c:pt idx="3">
                  <c:v>4.9000000000000004</c:v>
                </c:pt>
                <c:pt idx="4">
                  <c:v>4.2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1.6</c:v>
                </c:pt>
                <c:pt idx="10">
                  <c:v>1.6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63-41EE-90D1-786CBC0F682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Defence!$T$9:$T$10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Defence!$U$9:$U$10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63-41EE-90D1-786CBC0F682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25950385234105"/>
                  <c:y val="3.81182375297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Defence!$E$3:$E$14</c:f>
              <c:numCache>
                <c:formatCode>General</c:formatCode>
                <c:ptCount val="12"/>
                <c:pt idx="0">
                  <c:v>0.05</c:v>
                </c:pt>
                <c:pt idx="1">
                  <c:v>7.0999999999999994E-2</c:v>
                </c:pt>
                <c:pt idx="2">
                  <c:v>9.8000000000000004E-2</c:v>
                </c:pt>
                <c:pt idx="3">
                  <c:v>0.125</c:v>
                </c:pt>
                <c:pt idx="4">
                  <c:v>0.16500000000000001</c:v>
                </c:pt>
                <c:pt idx="5">
                  <c:v>0.20499999999999999</c:v>
                </c:pt>
                <c:pt idx="6">
                  <c:v>0.245</c:v>
                </c:pt>
                <c:pt idx="7">
                  <c:v>0.3</c:v>
                </c:pt>
                <c:pt idx="8">
                  <c:v>0.35</c:v>
                </c:pt>
                <c:pt idx="9">
                  <c:v>0.43</c:v>
                </c:pt>
                <c:pt idx="10">
                  <c:v>0.56499999999999995</c:v>
                </c:pt>
                <c:pt idx="1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63-41EE-90D1-786CBC0F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3856"/>
        <c:axId val="292027520"/>
      </c:scatterChart>
      <c:valAx>
        <c:axId val="2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027520"/>
        <c:crosses val="autoZero"/>
        <c:crossBetween val="midCat"/>
      </c:valAx>
      <c:valAx>
        <c:axId val="29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Education!$C$3:$C$8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Education!$D$3:$D$8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1.25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E4E-978D-BB45FF8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-0,2175x + 5,0673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Interest!$C$3:$C$8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Interest!$D$3:$D$8</c:f>
              <c:numCache>
                <c:formatCode>General</c:formatCode>
                <c:ptCount val="6"/>
                <c:pt idx="0">
                  <c:v>5.4</c:v>
                </c:pt>
                <c:pt idx="1">
                  <c:v>4.5999999999999996</c:v>
                </c:pt>
                <c:pt idx="2">
                  <c:v>3.8</c:v>
                </c:pt>
                <c:pt idx="3">
                  <c:v>3.3</c:v>
                </c:pt>
                <c:pt idx="4">
                  <c:v>2.7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F-4541-A04B-1D300A7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GDPperCapit Mods.'!$B$3:$B$10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'Old GDPperCapit Mods.'!$C$3:$C$10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1-4032-A337-E5B508D5543E}"/>
            </c:ext>
          </c:extLst>
        </c:ser>
        <c:ser>
          <c:idx val="1"/>
          <c:order val="1"/>
          <c:tx>
            <c:strRef>
              <c:f>'Old GDPperCapit Mods.'!$D$2</c:f>
              <c:strCache>
                <c:ptCount val="1"/>
                <c:pt idx="0">
                  <c:v>monthly_population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GDPperCapit Mods.'!$B$3:$B$7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'Old GDPperCapit Mods.'!$D$3:$D$7</c:f>
              <c:numCache>
                <c:formatCode>General</c:formatCode>
                <c:ptCount val="5"/>
                <c:pt idx="0">
                  <c:v>2.6</c:v>
                </c:pt>
                <c:pt idx="1">
                  <c:v>1.4</c:v>
                </c:pt>
                <c:pt idx="2">
                  <c:v>0.6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1-4032-A337-E5B508D5543E}"/>
            </c:ext>
          </c:extLst>
        </c:ser>
        <c:ser>
          <c:idx val="2"/>
          <c:order val="2"/>
          <c:tx>
            <c:strRef>
              <c:f>'Old GDPperCapit Mods.'!$E$2</c:f>
              <c:strCache>
                <c:ptCount val="1"/>
                <c:pt idx="0">
                  <c:v>research_speed_factor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Mods.'!$E$3:$E$14</c:f>
              <c:numCache>
                <c:formatCode>General</c:formatCode>
                <c:ptCount val="12"/>
                <c:pt idx="0">
                  <c:v>-0.15</c:v>
                </c:pt>
                <c:pt idx="1">
                  <c:v>-0.13</c:v>
                </c:pt>
                <c:pt idx="2">
                  <c:v>-0.11</c:v>
                </c:pt>
                <c:pt idx="3">
                  <c:v>-0.09</c:v>
                </c:pt>
                <c:pt idx="4">
                  <c:v>-7.0000000000000007E-2</c:v>
                </c:pt>
                <c:pt idx="5">
                  <c:v>-0.05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1-4032-A337-E5B508D5543E}"/>
            </c:ext>
          </c:extLst>
        </c:ser>
        <c:ser>
          <c:idx val="3"/>
          <c:order val="3"/>
          <c:tx>
            <c:strRef>
              <c:f>'Old GDPperCapit Mods.'!$F$2</c:f>
              <c:strCache>
                <c:ptCount val="1"/>
                <c:pt idx="0">
                  <c:v>stability_factor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Mods.'!$F$3:$F$14</c:f>
              <c:numCache>
                <c:formatCode>General</c:formatCode>
                <c:ptCount val="12"/>
                <c:pt idx="0">
                  <c:v>-0.08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-0.05</c:v>
                </c:pt>
                <c:pt idx="4">
                  <c:v>-0.04</c:v>
                </c:pt>
                <c:pt idx="5">
                  <c:v>-0.03</c:v>
                </c:pt>
                <c:pt idx="6">
                  <c:v>-0.02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61-4032-A337-E5B508D5543E}"/>
            </c:ext>
          </c:extLst>
        </c:ser>
        <c:ser>
          <c:idx val="4"/>
          <c:order val="4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 GDPperCapit Mods.'!$B$10:$B$14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  <c:pt idx="4">
                  <c:v>200</c:v>
                </c:pt>
              </c:numCache>
            </c:numRef>
          </c:xVal>
          <c:yVal>
            <c:numRef>
              <c:f>'Old GDPperCapit Mods.'!$C$10:$C$14</c:f>
              <c:numCache>
                <c:formatCode>General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61-4032-A337-E5B508D5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36688"/>
        <c:axId val="1658896368"/>
      </c:scatterChart>
      <c:valAx>
        <c:axId val="1499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8896368"/>
        <c:crosses val="autoZero"/>
        <c:crossBetween val="midCat"/>
      </c:valAx>
      <c:valAx>
        <c:axId val="1658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993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'Building slots'!$C$3:$C$21</c:f>
              <c:numCache>
                <c:formatCode>#,##0</c:formatCode>
                <c:ptCount val="19"/>
                <c:pt idx="0">
                  <c:v>0</c:v>
                </c:pt>
                <c:pt idx="1">
                  <c:v>300000</c:v>
                </c:pt>
                <c:pt idx="2">
                  <c:v>800000</c:v>
                </c:pt>
                <c:pt idx="3">
                  <c:v>1500000</c:v>
                </c:pt>
                <c:pt idx="4">
                  <c:v>2500000</c:v>
                </c:pt>
                <c:pt idx="5">
                  <c:v>3800000</c:v>
                </c:pt>
                <c:pt idx="6">
                  <c:v>5200000</c:v>
                </c:pt>
                <c:pt idx="7">
                  <c:v>6800000</c:v>
                </c:pt>
                <c:pt idx="8">
                  <c:v>8500000</c:v>
                </c:pt>
                <c:pt idx="9">
                  <c:v>10500000</c:v>
                </c:pt>
                <c:pt idx="10">
                  <c:v>13000000</c:v>
                </c:pt>
                <c:pt idx="11">
                  <c:v>16000000</c:v>
                </c:pt>
                <c:pt idx="12">
                  <c:v>19000000</c:v>
                </c:pt>
                <c:pt idx="13">
                  <c:v>23000000</c:v>
                </c:pt>
                <c:pt idx="14">
                  <c:v>27000000</c:v>
                </c:pt>
                <c:pt idx="15">
                  <c:v>34000000</c:v>
                </c:pt>
                <c:pt idx="16">
                  <c:v>42000000</c:v>
                </c:pt>
                <c:pt idx="17">
                  <c:v>52000000</c:v>
                </c:pt>
                <c:pt idx="18">
                  <c:v>65000000</c:v>
                </c:pt>
              </c:numCache>
            </c:numRef>
          </c:xVal>
          <c:yVal>
            <c:numRef>
              <c:f>'Building slots'!$D$3:$D$21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A-46EB-B8DB-D404DDDD1910}"/>
            </c:ext>
          </c:extLst>
        </c:ser>
        <c:ser>
          <c:idx val="1"/>
          <c:order val="1"/>
          <c:tx>
            <c:strRef>
              <c:f>'Building slots'!$E$2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'Building slots'!$C$3:$C$21</c:f>
              <c:numCache>
                <c:formatCode>#,##0</c:formatCode>
                <c:ptCount val="19"/>
                <c:pt idx="0">
                  <c:v>0</c:v>
                </c:pt>
                <c:pt idx="1">
                  <c:v>300000</c:v>
                </c:pt>
                <c:pt idx="2">
                  <c:v>800000</c:v>
                </c:pt>
                <c:pt idx="3">
                  <c:v>1500000</c:v>
                </c:pt>
                <c:pt idx="4">
                  <c:v>2500000</c:v>
                </c:pt>
                <c:pt idx="5">
                  <c:v>3800000</c:v>
                </c:pt>
                <c:pt idx="6">
                  <c:v>5200000</c:v>
                </c:pt>
                <c:pt idx="7">
                  <c:v>6800000</c:v>
                </c:pt>
                <c:pt idx="8">
                  <c:v>8500000</c:v>
                </c:pt>
                <c:pt idx="9">
                  <c:v>10500000</c:v>
                </c:pt>
                <c:pt idx="10">
                  <c:v>13000000</c:v>
                </c:pt>
                <c:pt idx="11">
                  <c:v>16000000</c:v>
                </c:pt>
                <c:pt idx="12">
                  <c:v>19000000</c:v>
                </c:pt>
                <c:pt idx="13">
                  <c:v>23000000</c:v>
                </c:pt>
                <c:pt idx="14">
                  <c:v>27000000</c:v>
                </c:pt>
                <c:pt idx="15">
                  <c:v>34000000</c:v>
                </c:pt>
                <c:pt idx="16">
                  <c:v>42000000</c:v>
                </c:pt>
                <c:pt idx="17">
                  <c:v>52000000</c:v>
                </c:pt>
                <c:pt idx="18">
                  <c:v>65000000</c:v>
                </c:pt>
              </c:numCache>
            </c:numRef>
          </c:xVal>
          <c:yVal>
            <c:numRef>
              <c:f>'Building slots'!$E$3:$E$21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A-46EB-B8DB-D404DDDD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1776"/>
        <c:axId val="90228800"/>
      </c:scatterChart>
      <c:valAx>
        <c:axId val="865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228800"/>
        <c:crosses val="autoZero"/>
        <c:crossBetween val="midCat"/>
      </c:valAx>
      <c:valAx>
        <c:axId val="90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6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85724</xdr:rowOff>
    </xdr:from>
    <xdr:to>
      <xdr:col>17</xdr:col>
      <xdr:colOff>85725</xdr:colOff>
      <xdr:row>24</xdr:row>
      <xdr:rowOff>19049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93A4F6-CCAC-4748-86B5-A4BD106D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055BF1B-184B-4409-A6D7-DBEECAC0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EFE0B70-D1DE-4871-8DA4-E99E74F4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19050</xdr:rowOff>
    </xdr:from>
    <xdr:to>
      <xdr:col>28</xdr:col>
      <xdr:colOff>0</xdr:colOff>
      <xdr:row>35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F32C67D-E7D8-4C1E-A50E-5CE1B101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9525</xdr:rowOff>
    </xdr:from>
    <xdr:to>
      <xdr:col>20</xdr:col>
      <xdr:colOff>352424</xdr:colOff>
      <xdr:row>25</xdr:row>
      <xdr:rowOff>66675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22BF1B3-B154-48D9-9594-00F44B1E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365-D5DE-4871-9979-3B663A67F2C0}">
  <dimension ref="C3:U14"/>
  <sheetViews>
    <sheetView workbookViewId="0">
      <selection activeCell="C3" sqref="C3"/>
    </sheetView>
  </sheetViews>
  <sheetFormatPr defaultRowHeight="15" x14ac:dyDescent="0.25"/>
  <sheetData>
    <row r="3" spans="3:21" x14ac:dyDescent="0.25">
      <c r="C3">
        <v>1</v>
      </c>
      <c r="D3">
        <v>7.8</v>
      </c>
      <c r="E3">
        <v>0.05</v>
      </c>
    </row>
    <row r="4" spans="3:21" x14ac:dyDescent="0.25">
      <c r="C4">
        <v>2</v>
      </c>
      <c r="D4">
        <v>6.7</v>
      </c>
      <c r="E4">
        <v>7.0999999999999994E-2</v>
      </c>
    </row>
    <row r="5" spans="3:21" x14ac:dyDescent="0.25">
      <c r="C5">
        <v>4</v>
      </c>
      <c r="D5">
        <v>5.7</v>
      </c>
      <c r="E5">
        <v>9.8000000000000004E-2</v>
      </c>
      <c r="T5">
        <f>C3</f>
        <v>1</v>
      </c>
      <c r="U5">
        <f>D3</f>
        <v>7.8</v>
      </c>
    </row>
    <row r="6" spans="3:21" x14ac:dyDescent="0.25">
      <c r="C6">
        <v>7</v>
      </c>
      <c r="D6">
        <v>4.9000000000000004</v>
      </c>
      <c r="E6">
        <v>0.125</v>
      </c>
      <c r="T6">
        <f>C8</f>
        <v>15</v>
      </c>
      <c r="U6">
        <f>D8</f>
        <v>3.6</v>
      </c>
    </row>
    <row r="7" spans="3:21" x14ac:dyDescent="0.25">
      <c r="C7">
        <v>10</v>
      </c>
      <c r="D7">
        <v>4.2</v>
      </c>
      <c r="E7">
        <v>0.16500000000000001</v>
      </c>
      <c r="T7">
        <f>C8</f>
        <v>15</v>
      </c>
      <c r="U7">
        <f>D8</f>
        <v>3.6</v>
      </c>
    </row>
    <row r="8" spans="3:21" x14ac:dyDescent="0.25">
      <c r="C8">
        <v>15</v>
      </c>
      <c r="D8">
        <v>3.6</v>
      </c>
      <c r="E8">
        <v>0.20499999999999999</v>
      </c>
      <c r="T8">
        <f>C11</f>
        <v>50</v>
      </c>
      <c r="U8">
        <f>D11</f>
        <v>2</v>
      </c>
    </row>
    <row r="9" spans="3:21" x14ac:dyDescent="0.25">
      <c r="C9">
        <v>20</v>
      </c>
      <c r="D9">
        <v>3</v>
      </c>
      <c r="E9">
        <v>0.245</v>
      </c>
      <c r="T9">
        <f>C11</f>
        <v>50</v>
      </c>
      <c r="U9">
        <f>D11</f>
        <v>2</v>
      </c>
    </row>
    <row r="10" spans="3:21" x14ac:dyDescent="0.25">
      <c r="C10">
        <v>30</v>
      </c>
      <c r="D10">
        <v>2.5</v>
      </c>
      <c r="E10">
        <v>0.3</v>
      </c>
      <c r="T10">
        <f>C14</f>
        <v>200</v>
      </c>
      <c r="U10">
        <f>D14</f>
        <v>1</v>
      </c>
    </row>
    <row r="11" spans="3:21" x14ac:dyDescent="0.25">
      <c r="C11">
        <v>50</v>
      </c>
      <c r="D11">
        <v>2</v>
      </c>
      <c r="E11">
        <v>0.35</v>
      </c>
    </row>
    <row r="12" spans="3:21" x14ac:dyDescent="0.25">
      <c r="C12">
        <v>90</v>
      </c>
      <c r="D12">
        <v>1.6</v>
      </c>
      <c r="E12">
        <v>0.43</v>
      </c>
    </row>
    <row r="13" spans="3:21" x14ac:dyDescent="0.25">
      <c r="C13">
        <v>140</v>
      </c>
      <c r="D13">
        <v>1.6</v>
      </c>
      <c r="E13">
        <v>0.56499999999999995</v>
      </c>
    </row>
    <row r="14" spans="3:21" x14ac:dyDescent="0.25">
      <c r="C14">
        <v>200</v>
      </c>
      <c r="D14">
        <v>1</v>
      </c>
      <c r="E1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345-4669-4023-8538-FF5C0B858513}">
  <dimension ref="C3:D14"/>
  <sheetViews>
    <sheetView workbookViewId="0">
      <selection activeCell="C3" sqref="C3"/>
    </sheetView>
  </sheetViews>
  <sheetFormatPr defaultRowHeight="15" x14ac:dyDescent="0.25"/>
  <sheetData>
    <row r="3" spans="3:4" x14ac:dyDescent="0.25">
      <c r="C3">
        <v>1</v>
      </c>
      <c r="D3">
        <v>2.25</v>
      </c>
    </row>
    <row r="4" spans="3:4" x14ac:dyDescent="0.25">
      <c r="C4">
        <v>2</v>
      </c>
      <c r="D4">
        <v>2</v>
      </c>
    </row>
    <row r="5" spans="3:4" x14ac:dyDescent="0.25">
      <c r="C5">
        <v>4</v>
      </c>
      <c r="D5">
        <v>1.75</v>
      </c>
    </row>
    <row r="6" spans="3:4" x14ac:dyDescent="0.25">
      <c r="C6">
        <v>7</v>
      </c>
      <c r="D6">
        <v>1.5</v>
      </c>
    </row>
    <row r="7" spans="3:4" x14ac:dyDescent="0.25">
      <c r="C7">
        <v>10</v>
      </c>
      <c r="D7">
        <v>1.25</v>
      </c>
    </row>
    <row r="8" spans="3:4" x14ac:dyDescent="0.25">
      <c r="C8">
        <v>15</v>
      </c>
      <c r="D8">
        <v>1</v>
      </c>
    </row>
    <row r="9" spans="3:4" x14ac:dyDescent="0.25">
      <c r="C9">
        <v>20</v>
      </c>
      <c r="D9">
        <v>1</v>
      </c>
    </row>
    <row r="10" spans="3:4" x14ac:dyDescent="0.25">
      <c r="C10">
        <v>30</v>
      </c>
      <c r="D10">
        <v>1</v>
      </c>
    </row>
    <row r="11" spans="3:4" x14ac:dyDescent="0.25">
      <c r="C11">
        <v>50</v>
      </c>
      <c r="D11">
        <v>1</v>
      </c>
    </row>
    <row r="12" spans="3:4" x14ac:dyDescent="0.25">
      <c r="C12">
        <v>90</v>
      </c>
      <c r="D12">
        <v>1</v>
      </c>
    </row>
    <row r="13" spans="3:4" x14ac:dyDescent="0.25">
      <c r="C13">
        <v>140</v>
      </c>
      <c r="D13">
        <v>1</v>
      </c>
    </row>
    <row r="14" spans="3:4" x14ac:dyDescent="0.25">
      <c r="C14">
        <v>200</v>
      </c>
      <c r="D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900-FAB5-42BB-8854-3C940D0AF465}">
  <dimension ref="A3:D14"/>
  <sheetViews>
    <sheetView workbookViewId="0">
      <selection activeCell="W20" sqref="W20"/>
    </sheetView>
  </sheetViews>
  <sheetFormatPr defaultRowHeight="15" x14ac:dyDescent="0.25"/>
  <sheetData>
    <row r="3" spans="1:4" x14ac:dyDescent="0.25">
      <c r="A3">
        <v>27</v>
      </c>
      <c r="C3">
        <v>1</v>
      </c>
      <c r="D3">
        <f>A3/5</f>
        <v>5.4</v>
      </c>
    </row>
    <row r="4" spans="1:4" x14ac:dyDescent="0.25">
      <c r="A4">
        <v>23</v>
      </c>
      <c r="C4">
        <v>2</v>
      </c>
      <c r="D4">
        <f t="shared" ref="D4:D14" si="0">A4/5</f>
        <v>4.5999999999999996</v>
      </c>
    </row>
    <row r="5" spans="1:4" x14ac:dyDescent="0.25">
      <c r="A5">
        <v>19</v>
      </c>
      <c r="C5">
        <v>4</v>
      </c>
      <c r="D5">
        <f t="shared" si="0"/>
        <v>3.8</v>
      </c>
    </row>
    <row r="6" spans="1:4" x14ac:dyDescent="0.25">
      <c r="A6">
        <v>16.5</v>
      </c>
      <c r="C6">
        <v>7</v>
      </c>
      <c r="D6">
        <f t="shared" si="0"/>
        <v>3.3</v>
      </c>
    </row>
    <row r="7" spans="1:4" x14ac:dyDescent="0.25">
      <c r="A7">
        <v>13.5</v>
      </c>
      <c r="C7">
        <v>10</v>
      </c>
      <c r="D7">
        <f t="shared" si="0"/>
        <v>2.7</v>
      </c>
    </row>
    <row r="8" spans="1:4" x14ac:dyDescent="0.25">
      <c r="A8">
        <v>10.6</v>
      </c>
      <c r="C8">
        <v>15</v>
      </c>
      <c r="D8">
        <f t="shared" si="0"/>
        <v>2.12</v>
      </c>
    </row>
    <row r="9" spans="1:4" x14ac:dyDescent="0.25">
      <c r="A9">
        <v>8.1999999999999993</v>
      </c>
      <c r="C9">
        <v>20</v>
      </c>
      <c r="D9">
        <f t="shared" si="0"/>
        <v>1.64</v>
      </c>
    </row>
    <row r="10" spans="1:4" x14ac:dyDescent="0.25">
      <c r="A10">
        <v>6.1</v>
      </c>
      <c r="C10">
        <v>30</v>
      </c>
      <c r="D10">
        <f t="shared" si="0"/>
        <v>1.22</v>
      </c>
    </row>
    <row r="11" spans="1:4" x14ac:dyDescent="0.25">
      <c r="A11">
        <v>5</v>
      </c>
      <c r="C11">
        <v>50</v>
      </c>
      <c r="D11">
        <f t="shared" si="0"/>
        <v>1</v>
      </c>
    </row>
    <row r="12" spans="1:4" x14ac:dyDescent="0.25">
      <c r="A12">
        <v>5</v>
      </c>
      <c r="C12">
        <v>90</v>
      </c>
      <c r="D12">
        <f t="shared" si="0"/>
        <v>1</v>
      </c>
    </row>
    <row r="13" spans="1:4" x14ac:dyDescent="0.25">
      <c r="A13">
        <v>5</v>
      </c>
      <c r="C13">
        <v>140</v>
      </c>
      <c r="D13">
        <f t="shared" si="0"/>
        <v>1</v>
      </c>
    </row>
    <row r="14" spans="1:4" x14ac:dyDescent="0.25">
      <c r="A14">
        <v>5</v>
      </c>
      <c r="C14">
        <v>200</v>
      </c>
      <c r="D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BB70-317A-4D9A-9AFE-01C2B8688FA9}">
  <dimension ref="B2:F14"/>
  <sheetViews>
    <sheetView workbookViewId="0">
      <selection activeCell="F19" sqref="F19"/>
    </sheetView>
  </sheetViews>
  <sheetFormatPr defaultRowHeight="15" x14ac:dyDescent="0.25"/>
  <sheetData>
    <row r="2" spans="2:6" x14ac:dyDescent="0.25">
      <c r="C2" t="s">
        <v>525</v>
      </c>
      <c r="D2" t="s">
        <v>526</v>
      </c>
      <c r="E2" t="s">
        <v>527</v>
      </c>
      <c r="F2" t="s">
        <v>528</v>
      </c>
    </row>
    <row r="3" spans="2:6" x14ac:dyDescent="0.25">
      <c r="B3" s="39">
        <v>1</v>
      </c>
      <c r="C3">
        <v>0.55000000000000004</v>
      </c>
      <c r="D3">
        <v>2.6</v>
      </c>
      <c r="E3">
        <v>-0.15</v>
      </c>
      <c r="F3">
        <v>-0.08</v>
      </c>
    </row>
    <row r="4" spans="2:6" x14ac:dyDescent="0.25">
      <c r="B4" s="39">
        <v>2</v>
      </c>
      <c r="C4">
        <v>0.5</v>
      </c>
      <c r="D4">
        <v>1.4</v>
      </c>
      <c r="E4">
        <v>-0.13</v>
      </c>
      <c r="F4">
        <v>-7.0000000000000007E-2</v>
      </c>
    </row>
    <row r="5" spans="2:6" x14ac:dyDescent="0.25">
      <c r="B5" s="39">
        <v>4</v>
      </c>
      <c r="C5">
        <v>0.45</v>
      </c>
      <c r="D5">
        <v>0.6</v>
      </c>
      <c r="E5">
        <v>-0.11</v>
      </c>
      <c r="F5">
        <v>-0.06</v>
      </c>
    </row>
    <row r="6" spans="2:6" x14ac:dyDescent="0.25">
      <c r="B6" s="39">
        <v>7</v>
      </c>
      <c r="C6">
        <v>0.4</v>
      </c>
      <c r="D6">
        <v>-0.3</v>
      </c>
      <c r="E6">
        <v>-0.09</v>
      </c>
      <c r="F6">
        <v>-0.05</v>
      </c>
    </row>
    <row r="7" spans="2:6" x14ac:dyDescent="0.25">
      <c r="B7" s="39">
        <v>10</v>
      </c>
      <c r="C7">
        <v>0.35</v>
      </c>
      <c r="D7">
        <v>-0.9</v>
      </c>
      <c r="E7">
        <v>-7.0000000000000007E-2</v>
      </c>
      <c r="F7">
        <v>-0.04</v>
      </c>
    </row>
    <row r="8" spans="2:6" x14ac:dyDescent="0.25">
      <c r="B8" s="39">
        <v>15</v>
      </c>
      <c r="C8">
        <v>0.3</v>
      </c>
      <c r="D8">
        <v>-0.9</v>
      </c>
      <c r="E8">
        <v>-0.05</v>
      </c>
      <c r="F8">
        <v>-0.03</v>
      </c>
    </row>
    <row r="9" spans="2:6" x14ac:dyDescent="0.25">
      <c r="B9" s="39">
        <v>20</v>
      </c>
      <c r="C9">
        <v>0.25</v>
      </c>
      <c r="D9">
        <v>-0.9</v>
      </c>
      <c r="E9">
        <v>-0.03</v>
      </c>
      <c r="F9">
        <v>-0.02</v>
      </c>
    </row>
    <row r="10" spans="2:6" x14ac:dyDescent="0.25">
      <c r="B10" s="39">
        <v>30</v>
      </c>
      <c r="C10">
        <v>0.2</v>
      </c>
      <c r="D10">
        <v>-1.1499999999999999</v>
      </c>
      <c r="E10">
        <v>-0.01</v>
      </c>
      <c r="F10">
        <v>-0.01</v>
      </c>
    </row>
    <row r="11" spans="2:6" x14ac:dyDescent="0.25">
      <c r="B11" s="39">
        <v>50</v>
      </c>
      <c r="C11">
        <v>0.15</v>
      </c>
      <c r="D11">
        <v>-1.1499999999999999</v>
      </c>
      <c r="E11">
        <v>0</v>
      </c>
      <c r="F11">
        <v>0.01</v>
      </c>
    </row>
    <row r="12" spans="2:6" x14ac:dyDescent="0.25">
      <c r="B12" s="39">
        <v>90</v>
      </c>
      <c r="C12">
        <v>0.1</v>
      </c>
      <c r="D12">
        <v>-1.1499999999999999</v>
      </c>
      <c r="E12">
        <v>0</v>
      </c>
      <c r="F12">
        <v>0.02</v>
      </c>
    </row>
    <row r="13" spans="2:6" x14ac:dyDescent="0.25">
      <c r="B13" s="39">
        <v>140</v>
      </c>
      <c r="C13">
        <v>0.05</v>
      </c>
      <c r="D13">
        <v>-1.1499999999999999</v>
      </c>
      <c r="E13">
        <v>0</v>
      </c>
      <c r="F13">
        <v>0.03</v>
      </c>
    </row>
    <row r="14" spans="2:6" x14ac:dyDescent="0.25">
      <c r="B14" s="39">
        <v>200</v>
      </c>
      <c r="C14">
        <v>0</v>
      </c>
      <c r="D14">
        <v>-1.1499999999999999</v>
      </c>
      <c r="E14">
        <v>0</v>
      </c>
      <c r="F14">
        <v>0.04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workbookViewId="0">
      <pane xSplit="2" topLeftCell="C1" activePane="topRight" state="frozen"/>
      <selection pane="topRight" activeCell="F32" sqref="F32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76" t="s">
        <v>23</v>
      </c>
      <c r="D2" s="77"/>
      <c r="E2" s="77"/>
      <c r="F2" s="78"/>
      <c r="G2" s="76" t="s">
        <v>24</v>
      </c>
      <c r="H2" s="77"/>
      <c r="I2" s="77"/>
      <c r="J2" s="78"/>
      <c r="K2" s="76" t="s">
        <v>28</v>
      </c>
      <c r="L2" s="77"/>
      <c r="M2" s="77"/>
      <c r="N2" s="78"/>
      <c r="O2" s="76" t="s">
        <v>29</v>
      </c>
      <c r="P2" s="77"/>
      <c r="Q2" s="77"/>
      <c r="R2" s="78"/>
      <c r="S2" s="76" t="s">
        <v>17</v>
      </c>
      <c r="T2" s="77"/>
      <c r="U2" s="77"/>
      <c r="V2" s="78"/>
      <c r="W2" s="76" t="s">
        <v>22</v>
      </c>
      <c r="X2" s="77"/>
      <c r="Y2" s="77"/>
      <c r="Z2" s="78"/>
      <c r="AA2" s="76" t="s">
        <v>27</v>
      </c>
      <c r="AB2" s="77"/>
      <c r="AC2" s="77"/>
      <c r="AD2" s="78"/>
      <c r="AE2" s="76" t="s">
        <v>21</v>
      </c>
      <c r="AF2" s="77"/>
      <c r="AG2" s="77"/>
      <c r="AH2" s="78"/>
      <c r="AI2" s="76" t="s">
        <v>25</v>
      </c>
      <c r="AJ2" s="77"/>
      <c r="AK2" s="77"/>
      <c r="AL2" s="78"/>
      <c r="AM2" s="76" t="s">
        <v>26</v>
      </c>
      <c r="AN2" s="77"/>
      <c r="AO2" s="77"/>
      <c r="AP2" s="78"/>
      <c r="AQ2" s="76" t="s">
        <v>18</v>
      </c>
      <c r="AR2" s="77"/>
      <c r="AS2" s="77"/>
      <c r="AT2" s="78"/>
      <c r="AU2" s="76" t="s">
        <v>30</v>
      </c>
      <c r="AV2" s="77"/>
      <c r="AW2" s="77"/>
      <c r="AX2" s="78"/>
      <c r="AY2" s="76" t="s">
        <v>19</v>
      </c>
      <c r="AZ2" s="77"/>
      <c r="BA2" s="77"/>
      <c r="BB2" s="78"/>
      <c r="BC2" s="76" t="s">
        <v>20</v>
      </c>
      <c r="BD2" s="77"/>
      <c r="BE2" s="77"/>
      <c r="BF2" s="78"/>
      <c r="BG2" s="76" t="s">
        <v>32</v>
      </c>
      <c r="BH2" s="77"/>
      <c r="BI2" s="77"/>
      <c r="BJ2" s="78"/>
      <c r="BK2" s="76" t="s">
        <v>31</v>
      </c>
      <c r="BL2" s="77"/>
      <c r="BM2" s="77"/>
      <c r="BN2" s="78"/>
      <c r="BO2" s="76" t="s">
        <v>11</v>
      </c>
      <c r="BP2" s="77"/>
      <c r="BQ2" s="77"/>
      <c r="BR2" s="78"/>
    </row>
    <row r="3" spans="2:70" x14ac:dyDescent="0.25">
      <c r="C3" s="79" t="s">
        <v>15</v>
      </c>
      <c r="D3" s="80"/>
      <c r="E3" s="80" t="s">
        <v>12</v>
      </c>
      <c r="F3" s="81"/>
      <c r="G3" s="79" t="s">
        <v>15</v>
      </c>
      <c r="H3" s="80"/>
      <c r="I3" s="80" t="s">
        <v>12</v>
      </c>
      <c r="J3" s="81"/>
      <c r="K3" s="79" t="s">
        <v>15</v>
      </c>
      <c r="L3" s="80"/>
      <c r="M3" s="80" t="s">
        <v>12</v>
      </c>
      <c r="N3" s="81"/>
      <c r="O3" s="79" t="s">
        <v>15</v>
      </c>
      <c r="P3" s="80"/>
      <c r="Q3" s="80" t="s">
        <v>12</v>
      </c>
      <c r="R3" s="81"/>
      <c r="S3" s="79" t="s">
        <v>15</v>
      </c>
      <c r="T3" s="80"/>
      <c r="U3" s="80" t="s">
        <v>12</v>
      </c>
      <c r="V3" s="81"/>
      <c r="W3" s="79" t="s">
        <v>15</v>
      </c>
      <c r="X3" s="80"/>
      <c r="Y3" s="80" t="s">
        <v>12</v>
      </c>
      <c r="Z3" s="81"/>
      <c r="AA3" s="79" t="s">
        <v>15</v>
      </c>
      <c r="AB3" s="80"/>
      <c r="AC3" s="80" t="s">
        <v>12</v>
      </c>
      <c r="AD3" s="81"/>
      <c r="AE3" s="79" t="s">
        <v>15</v>
      </c>
      <c r="AF3" s="80"/>
      <c r="AG3" s="80" t="s">
        <v>12</v>
      </c>
      <c r="AH3" s="81"/>
      <c r="AI3" s="79" t="s">
        <v>15</v>
      </c>
      <c r="AJ3" s="80"/>
      <c r="AK3" s="80" t="s">
        <v>12</v>
      </c>
      <c r="AL3" s="81"/>
      <c r="AM3" s="79" t="s">
        <v>15</v>
      </c>
      <c r="AN3" s="80"/>
      <c r="AO3" s="80" t="s">
        <v>12</v>
      </c>
      <c r="AP3" s="81"/>
      <c r="AQ3" s="79" t="s">
        <v>15</v>
      </c>
      <c r="AR3" s="80"/>
      <c r="AS3" s="80" t="s">
        <v>12</v>
      </c>
      <c r="AT3" s="81"/>
      <c r="AU3" s="79" t="s">
        <v>15</v>
      </c>
      <c r="AV3" s="80"/>
      <c r="AW3" s="80" t="s">
        <v>12</v>
      </c>
      <c r="AX3" s="81"/>
      <c r="AY3" s="79" t="s">
        <v>15</v>
      </c>
      <c r="AZ3" s="80"/>
      <c r="BA3" s="80" t="s">
        <v>12</v>
      </c>
      <c r="BB3" s="81"/>
      <c r="BC3" s="79" t="s">
        <v>15</v>
      </c>
      <c r="BD3" s="80"/>
      <c r="BE3" s="80" t="s">
        <v>12</v>
      </c>
      <c r="BF3" s="81"/>
      <c r="BG3" s="79" t="s">
        <v>15</v>
      </c>
      <c r="BH3" s="80"/>
      <c r="BI3" s="80" t="s">
        <v>12</v>
      </c>
      <c r="BJ3" s="81"/>
      <c r="BK3" s="79" t="s">
        <v>15</v>
      </c>
      <c r="BL3" s="80"/>
      <c r="BM3" s="80" t="s">
        <v>12</v>
      </c>
      <c r="BN3" s="81"/>
      <c r="BO3" s="79" t="s">
        <v>15</v>
      </c>
      <c r="BP3" s="80"/>
      <c r="BQ3" s="80" t="s">
        <v>12</v>
      </c>
      <c r="BR3" s="81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82">
        <v>1</v>
      </c>
      <c r="D5" s="83"/>
      <c r="E5" s="22">
        <v>2.9780000000000002</v>
      </c>
      <c r="F5" s="25">
        <f>E5/C5-1</f>
        <v>1.9780000000000002</v>
      </c>
      <c r="G5" s="82">
        <v>1</v>
      </c>
      <c r="H5" s="83"/>
      <c r="I5" s="22">
        <v>1.84</v>
      </c>
      <c r="J5" s="25">
        <f>I5/G5-1</f>
        <v>0.84000000000000008</v>
      </c>
      <c r="K5" s="82">
        <v>1</v>
      </c>
      <c r="L5" s="83"/>
      <c r="M5" s="22">
        <v>2.706</v>
      </c>
      <c r="N5" s="25">
        <f>M5/K5-1</f>
        <v>1.706</v>
      </c>
      <c r="O5" s="82">
        <v>1</v>
      </c>
      <c r="P5" s="83"/>
      <c r="Q5" s="22">
        <v>3.8319999999999999</v>
      </c>
      <c r="R5" s="25">
        <f>Q5/O5-1</f>
        <v>2.8319999999999999</v>
      </c>
      <c r="S5" s="86">
        <v>2</v>
      </c>
      <c r="T5" s="83"/>
      <c r="U5" s="22">
        <v>12.585000000000001</v>
      </c>
      <c r="V5" s="25">
        <f>U5/S5-1</f>
        <v>5.2925000000000004</v>
      </c>
      <c r="W5" s="82">
        <v>2</v>
      </c>
      <c r="X5" s="83"/>
      <c r="Y5" s="22">
        <v>10.067</v>
      </c>
      <c r="Z5" s="25">
        <f>Y5/W5-1</f>
        <v>4.0335000000000001</v>
      </c>
      <c r="AA5" s="82">
        <v>2</v>
      </c>
      <c r="AB5" s="83"/>
      <c r="AC5" s="22">
        <v>9.9779999999999998</v>
      </c>
      <c r="AD5" s="25">
        <f>AC5/AA5-1</f>
        <v>3.9889999999999999</v>
      </c>
      <c r="AE5" s="82">
        <v>7</v>
      </c>
      <c r="AF5" s="83"/>
      <c r="AG5" s="22">
        <v>15.536</v>
      </c>
      <c r="AH5" s="25">
        <f>AG5/AE5-1</f>
        <v>1.2194285714285713</v>
      </c>
      <c r="AI5" s="82">
        <v>7</v>
      </c>
      <c r="AJ5" s="83"/>
      <c r="AK5" s="22">
        <v>24.87</v>
      </c>
      <c r="AL5" s="25">
        <f>AK5/AI5-1</f>
        <v>2.5528571428571429</v>
      </c>
      <c r="AM5" s="82">
        <v>7</v>
      </c>
      <c r="AN5" s="83"/>
      <c r="AO5" s="22">
        <v>14.685</v>
      </c>
      <c r="AP5" s="25">
        <f>AO5/AM5-1</f>
        <v>1.0978571428571429</v>
      </c>
      <c r="AQ5" s="82">
        <v>10</v>
      </c>
      <c r="AR5" s="83"/>
      <c r="AS5" s="22">
        <v>13.314</v>
      </c>
      <c r="AT5" s="25">
        <f>AS5/AQ5-1</f>
        <v>0.33139999999999992</v>
      </c>
      <c r="AU5" s="82">
        <v>15</v>
      </c>
      <c r="AV5" s="83"/>
      <c r="AW5" s="22">
        <v>35.488</v>
      </c>
      <c r="AX5" s="25">
        <f>AW5/AU5-1</f>
        <v>1.3658666666666668</v>
      </c>
      <c r="AY5" s="82">
        <v>20</v>
      </c>
      <c r="AZ5" s="83"/>
      <c r="BA5" s="22">
        <v>46.418999999999997</v>
      </c>
      <c r="BB5" s="25">
        <f>BA5/AY5-1</f>
        <v>1.3209499999999998</v>
      </c>
      <c r="BC5" s="82">
        <v>20</v>
      </c>
      <c r="BD5" s="83"/>
      <c r="BE5" s="22">
        <v>77.132000000000005</v>
      </c>
      <c r="BF5" s="25">
        <f>BE5/BC5-1</f>
        <v>2.8566000000000003</v>
      </c>
      <c r="BG5" s="82">
        <v>20</v>
      </c>
      <c r="BH5" s="83"/>
      <c r="BI5" s="22">
        <v>50.906999999999996</v>
      </c>
      <c r="BJ5" s="25">
        <f>BI5/BG5-1</f>
        <v>1.54535</v>
      </c>
      <c r="BK5" s="82">
        <v>30</v>
      </c>
      <c r="BL5" s="83"/>
      <c r="BM5" s="22">
        <v>39.054000000000002</v>
      </c>
      <c r="BN5" s="25">
        <f>BM5/BK5-1</f>
        <v>0.30180000000000007</v>
      </c>
      <c r="BO5" s="82">
        <v>30</v>
      </c>
      <c r="BP5" s="83"/>
      <c r="BQ5" s="22">
        <v>40.4</v>
      </c>
      <c r="BR5" s="25">
        <f>BQ5/BO5-1</f>
        <v>0.34666666666666668</v>
      </c>
    </row>
    <row r="6" spans="2:70" x14ac:dyDescent="0.25">
      <c r="B6" s="9" t="s">
        <v>0</v>
      </c>
      <c r="C6" s="84">
        <v>11</v>
      </c>
      <c r="D6" s="85"/>
      <c r="E6" s="23">
        <v>10</v>
      </c>
      <c r="F6" s="26"/>
      <c r="G6" s="84">
        <v>17</v>
      </c>
      <c r="H6" s="85"/>
      <c r="I6" s="23">
        <v>30</v>
      </c>
      <c r="J6" s="26"/>
      <c r="K6" s="84">
        <v>10</v>
      </c>
      <c r="L6" s="85"/>
      <c r="M6" s="23">
        <v>18</v>
      </c>
      <c r="N6" s="26"/>
      <c r="O6" s="84">
        <v>18</v>
      </c>
      <c r="P6" s="85"/>
      <c r="Q6" s="23">
        <v>22</v>
      </c>
      <c r="R6" s="26"/>
      <c r="S6" s="87">
        <v>40</v>
      </c>
      <c r="T6" s="85"/>
      <c r="U6" s="23">
        <v>37</v>
      </c>
      <c r="V6" s="26"/>
      <c r="W6" s="84">
        <v>18</v>
      </c>
      <c r="X6" s="85"/>
      <c r="Y6" s="23">
        <v>18</v>
      </c>
      <c r="Z6" s="26"/>
      <c r="AA6" s="84">
        <v>18</v>
      </c>
      <c r="AB6" s="85"/>
      <c r="AC6" s="23">
        <v>20</v>
      </c>
      <c r="AD6" s="26"/>
      <c r="AE6" s="84">
        <v>14</v>
      </c>
      <c r="AF6" s="85"/>
      <c r="AG6" s="23">
        <v>19</v>
      </c>
      <c r="AH6" s="26"/>
      <c r="AI6" s="84">
        <v>23</v>
      </c>
      <c r="AJ6" s="85"/>
      <c r="AK6" s="23">
        <v>21</v>
      </c>
      <c r="AL6" s="26"/>
      <c r="AM6" s="84">
        <v>7</v>
      </c>
      <c r="AN6" s="85"/>
      <c r="AO6" s="23">
        <v>9</v>
      </c>
      <c r="AP6" s="26"/>
      <c r="AQ6" s="84">
        <v>14</v>
      </c>
      <c r="AR6" s="85"/>
      <c r="AS6" s="23">
        <v>22</v>
      </c>
      <c r="AT6" s="26"/>
      <c r="AU6" s="84">
        <v>12</v>
      </c>
      <c r="AV6" s="85"/>
      <c r="AW6" s="23">
        <v>40</v>
      </c>
      <c r="AX6" s="26"/>
      <c r="AY6" s="84">
        <v>37</v>
      </c>
      <c r="AZ6" s="85"/>
      <c r="BA6" s="23">
        <v>44</v>
      </c>
      <c r="BB6" s="26"/>
      <c r="BC6" s="84">
        <v>30</v>
      </c>
      <c r="BD6" s="85"/>
      <c r="BE6" s="23">
        <v>58</v>
      </c>
      <c r="BF6" s="26"/>
      <c r="BG6" s="84">
        <v>23</v>
      </c>
      <c r="BH6" s="85"/>
      <c r="BI6" s="23">
        <v>47</v>
      </c>
      <c r="BJ6" s="26"/>
      <c r="BK6" s="84">
        <v>37</v>
      </c>
      <c r="BL6" s="85"/>
      <c r="BM6" s="23">
        <v>40</v>
      </c>
      <c r="BN6" s="26"/>
      <c r="BO6" s="84">
        <v>36</v>
      </c>
      <c r="BP6" s="85"/>
      <c r="BQ6" s="23">
        <v>23</v>
      </c>
      <c r="BR6" s="26"/>
    </row>
    <row r="7" spans="2:70" x14ac:dyDescent="0.25">
      <c r="B7" s="9" t="s">
        <v>1</v>
      </c>
      <c r="C7" s="84"/>
      <c r="D7" s="85"/>
      <c r="E7" s="23">
        <v>18</v>
      </c>
      <c r="F7" s="26"/>
      <c r="G7" s="84"/>
      <c r="H7" s="85"/>
      <c r="I7" s="23">
        <v>30</v>
      </c>
      <c r="J7" s="26"/>
      <c r="K7" s="84"/>
      <c r="L7" s="85"/>
      <c r="M7" s="23">
        <v>32</v>
      </c>
      <c r="N7" s="26"/>
      <c r="O7" s="84"/>
      <c r="P7" s="85"/>
      <c r="Q7" s="23">
        <v>18</v>
      </c>
      <c r="R7" s="26"/>
      <c r="S7" s="87"/>
      <c r="T7" s="85"/>
      <c r="U7" s="23">
        <v>22</v>
      </c>
      <c r="V7" s="26"/>
      <c r="W7" s="84"/>
      <c r="X7" s="85"/>
      <c r="Y7" s="23">
        <v>22</v>
      </c>
      <c r="Z7" s="26"/>
      <c r="AA7" s="84"/>
      <c r="AB7" s="85"/>
      <c r="AC7" s="23">
        <v>10</v>
      </c>
      <c r="AD7" s="26"/>
      <c r="AE7" s="84"/>
      <c r="AF7" s="85"/>
      <c r="AG7" s="23">
        <v>43</v>
      </c>
      <c r="AH7" s="26"/>
      <c r="AI7" s="84"/>
      <c r="AJ7" s="85"/>
      <c r="AK7" s="23">
        <v>27</v>
      </c>
      <c r="AL7" s="26"/>
      <c r="AM7" s="84"/>
      <c r="AN7" s="85"/>
      <c r="AO7" s="23">
        <v>6</v>
      </c>
      <c r="AP7" s="26"/>
      <c r="AQ7" s="84"/>
      <c r="AR7" s="85"/>
      <c r="AS7" s="23">
        <v>15</v>
      </c>
      <c r="AT7" s="26"/>
      <c r="AU7" s="84"/>
      <c r="AV7" s="85"/>
      <c r="AW7" s="23">
        <v>25</v>
      </c>
      <c r="AX7" s="26"/>
      <c r="AY7" s="84"/>
      <c r="AZ7" s="85"/>
      <c r="BA7" s="23">
        <v>18</v>
      </c>
      <c r="BB7" s="26"/>
      <c r="BC7" s="84"/>
      <c r="BD7" s="85"/>
      <c r="BE7" s="23">
        <v>26</v>
      </c>
      <c r="BF7" s="26"/>
      <c r="BG7" s="84"/>
      <c r="BH7" s="85"/>
      <c r="BI7" s="23">
        <v>36</v>
      </c>
      <c r="BJ7" s="26"/>
      <c r="BK7" s="84"/>
      <c r="BL7" s="85"/>
      <c r="BM7" s="23">
        <v>23</v>
      </c>
      <c r="BN7" s="26"/>
      <c r="BO7" s="84"/>
      <c r="BP7" s="85"/>
      <c r="BQ7" s="23">
        <v>33</v>
      </c>
      <c r="BR7" s="26"/>
    </row>
    <row r="8" spans="2:70" ht="15.75" thickBot="1" x14ac:dyDescent="0.3">
      <c r="B8" s="10" t="s">
        <v>2</v>
      </c>
      <c r="C8" s="74">
        <f>C6</f>
        <v>11</v>
      </c>
      <c r="D8" s="75"/>
      <c r="E8" s="24">
        <f>(E6+E7)/2</f>
        <v>14</v>
      </c>
      <c r="F8" s="27">
        <f>E8/C8-1</f>
        <v>0.27272727272727271</v>
      </c>
      <c r="G8" s="74">
        <f>G6</f>
        <v>17</v>
      </c>
      <c r="H8" s="75"/>
      <c r="I8" s="24">
        <f>(I6+I7)/2</f>
        <v>30</v>
      </c>
      <c r="J8" s="27">
        <f>I8/G8-1</f>
        <v>0.76470588235294112</v>
      </c>
      <c r="K8" s="74">
        <f>K6</f>
        <v>10</v>
      </c>
      <c r="L8" s="75"/>
      <c r="M8" s="24">
        <f>(M6+M7)/2</f>
        <v>25</v>
      </c>
      <c r="N8" s="27">
        <f>M8/K8-1</f>
        <v>1.5</v>
      </c>
      <c r="O8" s="74">
        <f>O6</f>
        <v>18</v>
      </c>
      <c r="P8" s="75"/>
      <c r="Q8" s="24">
        <f>(Q6+Q7)/2</f>
        <v>20</v>
      </c>
      <c r="R8" s="27">
        <f>Q8/O8-1</f>
        <v>0.11111111111111116</v>
      </c>
      <c r="S8" s="88">
        <f>S6</f>
        <v>40</v>
      </c>
      <c r="T8" s="75"/>
      <c r="U8" s="24">
        <f>(U6+U7)/2</f>
        <v>29.5</v>
      </c>
      <c r="V8" s="27">
        <f>U8/S8-1</f>
        <v>-0.26249999999999996</v>
      </c>
      <c r="W8" s="74">
        <f>W6</f>
        <v>18</v>
      </c>
      <c r="X8" s="75"/>
      <c r="Y8" s="24">
        <f>(Y6+Y7)/2</f>
        <v>20</v>
      </c>
      <c r="Z8" s="27">
        <f>Y8/W8-1</f>
        <v>0.11111111111111116</v>
      </c>
      <c r="AA8" s="74">
        <f>AA6</f>
        <v>18</v>
      </c>
      <c r="AB8" s="75"/>
      <c r="AC8" s="24">
        <f>(AC6+AC7)/2</f>
        <v>15</v>
      </c>
      <c r="AD8" s="27">
        <f>AC8/AA8-1</f>
        <v>-0.16666666666666663</v>
      </c>
      <c r="AE8" s="74">
        <f>AE6</f>
        <v>14</v>
      </c>
      <c r="AF8" s="75"/>
      <c r="AG8" s="24">
        <f>(AG6+AG7)/2</f>
        <v>31</v>
      </c>
      <c r="AH8" s="27">
        <f>AG8/AE8-1</f>
        <v>1.2142857142857144</v>
      </c>
      <c r="AI8" s="74">
        <f>AI6</f>
        <v>23</v>
      </c>
      <c r="AJ8" s="75"/>
      <c r="AK8" s="24">
        <f>(AK6+AK7)/2</f>
        <v>24</v>
      </c>
      <c r="AL8" s="27">
        <f>AK8/AI8-1</f>
        <v>4.3478260869565188E-2</v>
      </c>
      <c r="AM8" s="74">
        <f>AM6</f>
        <v>7</v>
      </c>
      <c r="AN8" s="75"/>
      <c r="AO8" s="24">
        <f>(AO6+AO7)/2</f>
        <v>7.5</v>
      </c>
      <c r="AP8" s="27">
        <f>AO8/AM8-1</f>
        <v>7.1428571428571397E-2</v>
      </c>
      <c r="AQ8" s="74">
        <f>AQ6</f>
        <v>14</v>
      </c>
      <c r="AR8" s="75"/>
      <c r="AS8" s="24">
        <f>(AS6+AS7)/2</f>
        <v>18.5</v>
      </c>
      <c r="AT8" s="27">
        <f>AS8/AQ8-1</f>
        <v>0.3214285714285714</v>
      </c>
      <c r="AU8" s="74">
        <f>AU6</f>
        <v>12</v>
      </c>
      <c r="AV8" s="75"/>
      <c r="AW8" s="24">
        <f>(AW6+AW7)/2</f>
        <v>32.5</v>
      </c>
      <c r="AX8" s="27">
        <f>AW8/AU8-1</f>
        <v>1.7083333333333335</v>
      </c>
      <c r="AY8" s="74">
        <f>AY6</f>
        <v>37</v>
      </c>
      <c r="AZ8" s="75"/>
      <c r="BA8" s="24">
        <f>(BA6+BA7)/2</f>
        <v>31</v>
      </c>
      <c r="BB8" s="27">
        <f>BA8/AY8-1</f>
        <v>-0.16216216216216217</v>
      </c>
      <c r="BC8" s="74">
        <f>BC6</f>
        <v>30</v>
      </c>
      <c r="BD8" s="75"/>
      <c r="BE8" s="24">
        <f>(BE6+BE7)/2</f>
        <v>42</v>
      </c>
      <c r="BF8" s="27">
        <f>BE8/BC8-1</f>
        <v>0.39999999999999991</v>
      </c>
      <c r="BG8" s="74">
        <f>BG6</f>
        <v>23</v>
      </c>
      <c r="BH8" s="75"/>
      <c r="BI8" s="24">
        <f>(BI6+BI7)/2</f>
        <v>41.5</v>
      </c>
      <c r="BJ8" s="27">
        <f>BI8/BG8-1</f>
        <v>0.80434782608695654</v>
      </c>
      <c r="BK8" s="74">
        <f>BK6</f>
        <v>37</v>
      </c>
      <c r="BL8" s="75"/>
      <c r="BM8" s="24">
        <f>(BM6+BM7)/2</f>
        <v>31.5</v>
      </c>
      <c r="BN8" s="27">
        <f>BM8/BK8-1</f>
        <v>-0.14864864864864868</v>
      </c>
      <c r="BO8" s="74">
        <f>BO6</f>
        <v>36</v>
      </c>
      <c r="BP8" s="75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3.2480000000000002</v>
      </c>
      <c r="F9" s="32"/>
      <c r="G9" s="12">
        <v>2.3E-2</v>
      </c>
      <c r="H9" s="13">
        <f>G9*7</f>
        <v>0.161</v>
      </c>
      <c r="I9" s="31">
        <v>3.6259999999999999</v>
      </c>
      <c r="J9" s="32"/>
      <c r="K9" s="12">
        <v>0.48699999999999999</v>
      </c>
      <c r="L9" s="13">
        <f>K9*7</f>
        <v>3.4089999999999998</v>
      </c>
      <c r="M9" s="31">
        <v>70.462000000000003</v>
      </c>
      <c r="N9" s="32"/>
      <c r="O9" s="12">
        <v>1.337</v>
      </c>
      <c r="P9" s="13">
        <f>O9*7</f>
        <v>9.359</v>
      </c>
      <c r="Q9" s="31">
        <v>109.949</v>
      </c>
      <c r="R9" s="32"/>
      <c r="S9" s="12">
        <v>0.04</v>
      </c>
      <c r="T9" s="13">
        <f>S9*7</f>
        <v>0.28000000000000003</v>
      </c>
      <c r="U9" s="31">
        <v>0.80500000000000005</v>
      </c>
      <c r="V9" s="32"/>
      <c r="W9" s="12">
        <v>0.20200000000000001</v>
      </c>
      <c r="X9" s="13">
        <f>W9*7</f>
        <v>1.4140000000000001</v>
      </c>
      <c r="Y9" s="31">
        <v>2.73</v>
      </c>
      <c r="Z9" s="32"/>
      <c r="AA9" s="12">
        <v>0.13</v>
      </c>
      <c r="AB9" s="13">
        <f>AA9*7</f>
        <v>0.91</v>
      </c>
      <c r="AC9" s="31">
        <v>2.7440000000000002</v>
      </c>
      <c r="AD9" s="32"/>
      <c r="AE9" s="12">
        <v>0.32300000000000001</v>
      </c>
      <c r="AF9" s="13">
        <f>AE9*7</f>
        <v>2.2610000000000001</v>
      </c>
      <c r="AG9" s="31">
        <v>4.6970000000000001</v>
      </c>
      <c r="AH9" s="32"/>
      <c r="AI9" s="12">
        <v>0.45</v>
      </c>
      <c r="AJ9" s="13">
        <f>AI9*7</f>
        <v>3.15</v>
      </c>
      <c r="AK9" s="31">
        <v>1.806</v>
      </c>
      <c r="AL9" s="32"/>
      <c r="AM9" s="12">
        <v>2.7E-2</v>
      </c>
      <c r="AN9" s="13">
        <f>AM9*7</f>
        <v>0.189</v>
      </c>
      <c r="AO9" s="31">
        <v>0.35</v>
      </c>
      <c r="AP9" s="32"/>
      <c r="AQ9" s="12">
        <v>0.59899999999999998</v>
      </c>
      <c r="AR9" s="13">
        <f>AQ9*7</f>
        <v>4.1929999999999996</v>
      </c>
      <c r="AS9" s="31">
        <v>6.5659999999999998</v>
      </c>
      <c r="AT9" s="32"/>
      <c r="AU9" s="12">
        <v>0.21</v>
      </c>
      <c r="AV9" s="13">
        <f>AU9*7</f>
        <v>1.47</v>
      </c>
      <c r="AW9" s="31">
        <v>2.3660000000000001</v>
      </c>
      <c r="AX9" s="32"/>
      <c r="AY9" s="12">
        <v>3.379</v>
      </c>
      <c r="AZ9" s="13">
        <f>AY9*7</f>
        <v>23.652999999999999</v>
      </c>
      <c r="BA9" s="31">
        <v>9.9329999999999998</v>
      </c>
      <c r="BB9" s="32"/>
      <c r="BC9" s="12">
        <v>0.36799999999999999</v>
      </c>
      <c r="BD9" s="13">
        <f>BC9*7</f>
        <v>2.5760000000000001</v>
      </c>
      <c r="BE9" s="31">
        <v>1.526</v>
      </c>
      <c r="BF9" s="32"/>
      <c r="BG9" s="12">
        <v>0.46</v>
      </c>
      <c r="BH9" s="13">
        <f>BG9*7</f>
        <v>3.22</v>
      </c>
      <c r="BI9" s="31">
        <v>2.4430000000000001</v>
      </c>
      <c r="BJ9" s="32"/>
      <c r="BK9" s="12">
        <v>5.0030000000000001</v>
      </c>
      <c r="BL9" s="13">
        <f>BK9*7</f>
        <v>35.021000000000001</v>
      </c>
      <c r="BM9" s="31">
        <v>13.776</v>
      </c>
      <c r="BN9" s="32"/>
      <c r="BO9" s="30">
        <v>9.0310000000000006</v>
      </c>
      <c r="BP9" s="31">
        <f>BO9*7</f>
        <v>63.217000000000006</v>
      </c>
      <c r="BQ9" s="31">
        <v>15.701000000000001</v>
      </c>
      <c r="BR9" s="32"/>
    </row>
    <row r="10" spans="2:70" x14ac:dyDescent="0.25">
      <c r="B10" s="29" t="s">
        <v>37</v>
      </c>
      <c r="C10" s="30"/>
      <c r="D10" s="31"/>
      <c r="E10" s="31">
        <v>0.7</v>
      </c>
      <c r="F10" s="32"/>
      <c r="G10" s="30"/>
      <c r="H10" s="31"/>
      <c r="I10" s="31">
        <v>0.25900000000000001</v>
      </c>
      <c r="J10" s="32"/>
      <c r="K10" s="30"/>
      <c r="L10" s="31"/>
      <c r="M10" s="31">
        <v>13.384</v>
      </c>
      <c r="N10" s="32"/>
      <c r="O10" s="30"/>
      <c r="P10" s="31"/>
      <c r="Q10" s="31">
        <v>14.154</v>
      </c>
      <c r="R10" s="32"/>
      <c r="S10" s="30"/>
      <c r="T10" s="31"/>
      <c r="U10" s="31">
        <v>0.11899999999999999</v>
      </c>
      <c r="V10" s="32"/>
      <c r="W10" s="30"/>
      <c r="X10" s="31"/>
      <c r="Y10" s="31">
        <v>0.72799999999999998</v>
      </c>
      <c r="Z10" s="32"/>
      <c r="AA10" s="30"/>
      <c r="AB10" s="31"/>
      <c r="AC10" s="31">
        <v>0.29399999999999998</v>
      </c>
      <c r="AD10" s="32"/>
      <c r="AE10" s="30"/>
      <c r="AF10" s="31"/>
      <c r="AG10" s="31">
        <v>3.7240000000000002</v>
      </c>
      <c r="AH10" s="32"/>
      <c r="AI10" s="30"/>
      <c r="AJ10" s="31"/>
      <c r="AK10" s="31">
        <v>1.2669999999999999</v>
      </c>
      <c r="AL10" s="32"/>
      <c r="AM10" s="30"/>
      <c r="AN10" s="31"/>
      <c r="AO10" s="31">
        <v>6.3E-2</v>
      </c>
      <c r="AP10" s="32"/>
      <c r="AQ10" s="30"/>
      <c r="AR10" s="31"/>
      <c r="AS10" s="31">
        <v>1.155</v>
      </c>
      <c r="AT10" s="32"/>
      <c r="AU10" s="30"/>
      <c r="AV10" s="31"/>
      <c r="AW10" s="31">
        <v>1.1479999999999999</v>
      </c>
      <c r="AX10" s="32"/>
      <c r="AY10" s="30"/>
      <c r="AZ10" s="31"/>
      <c r="BA10" s="31">
        <v>4.0389999999999997</v>
      </c>
      <c r="BB10" s="32"/>
      <c r="BC10" s="30"/>
      <c r="BD10" s="31"/>
      <c r="BE10" s="31">
        <v>1.1759999999999999</v>
      </c>
      <c r="BF10" s="32"/>
      <c r="BG10" s="30"/>
      <c r="BH10" s="31"/>
      <c r="BI10" s="31">
        <v>2.0790000000000002</v>
      </c>
      <c r="BJ10" s="32"/>
      <c r="BK10" s="30"/>
      <c r="BL10" s="31"/>
      <c r="BM10" s="31">
        <v>6.7830000000000004</v>
      </c>
      <c r="BN10" s="32"/>
      <c r="BO10" s="30"/>
      <c r="BP10" s="31"/>
      <c r="BQ10" s="31">
        <v>19.544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2.8000000000000001E-2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4.4730000000000008</v>
      </c>
      <c r="F12" s="27">
        <f>E12/D12-1</f>
        <v>1.1808873720136526</v>
      </c>
      <c r="G12" s="3">
        <f>G9+G11</f>
        <v>2.3E-2</v>
      </c>
      <c r="H12" s="4">
        <f>G12*7</f>
        <v>0.161</v>
      </c>
      <c r="I12" s="4">
        <f>I9+I10+I11</f>
        <v>3.9129999999999998</v>
      </c>
      <c r="J12" s="27">
        <f>I12/H12-1</f>
        <v>23.304347826086953</v>
      </c>
      <c r="K12" s="3">
        <f>K9+K11</f>
        <v>0.97199999999999998</v>
      </c>
      <c r="L12" s="4">
        <f>K12*7</f>
        <v>6.8040000000000003</v>
      </c>
      <c r="M12" s="4">
        <f>M9+M10+M11</f>
        <v>84.091000000000008</v>
      </c>
      <c r="N12" s="27">
        <f>M12/L12-1</f>
        <v>11.359053497942387</v>
      </c>
      <c r="O12" s="3">
        <f>O9+O11</f>
        <v>2.6739999999999999</v>
      </c>
      <c r="P12" s="4">
        <f>O12*7</f>
        <v>18.718</v>
      </c>
      <c r="Q12" s="4">
        <f>Q9+Q10+Q11</f>
        <v>125.07599999999999</v>
      </c>
      <c r="R12" s="27">
        <f>Q12/P12-1</f>
        <v>5.6821241585639486</v>
      </c>
      <c r="S12" s="3">
        <f>S9+S11</f>
        <v>0.04</v>
      </c>
      <c r="T12" s="4">
        <f>S12*7</f>
        <v>0.28000000000000003</v>
      </c>
      <c r="U12" s="4">
        <f>U9+U10+U11</f>
        <v>0.92400000000000004</v>
      </c>
      <c r="V12" s="27">
        <f>U12/T12-1</f>
        <v>2.2999999999999998</v>
      </c>
      <c r="W12" s="3">
        <f>W9+W11</f>
        <v>0.222</v>
      </c>
      <c r="X12" s="4">
        <f>W12*7</f>
        <v>1.554</v>
      </c>
      <c r="Y12" s="4">
        <f>Y9+Y10+Y11</f>
        <v>3.5350000000000001</v>
      </c>
      <c r="Z12" s="27">
        <f>Y12/X12-1</f>
        <v>1.2747747747747749</v>
      </c>
      <c r="AA12" s="3">
        <f>AA9+AA11</f>
        <v>0.27</v>
      </c>
      <c r="AB12" s="4">
        <f>AA12*7</f>
        <v>1.8900000000000001</v>
      </c>
      <c r="AC12" s="4">
        <f>AC9+AC10+AC11</f>
        <v>3.9620000000000002</v>
      </c>
      <c r="AD12" s="27">
        <f>AC12/AB12-1</f>
        <v>1.0962962962962961</v>
      </c>
      <c r="AE12" s="3">
        <f>AE9+AE11</f>
        <v>1.837</v>
      </c>
      <c r="AF12" s="4">
        <f>AE12*7</f>
        <v>12.859</v>
      </c>
      <c r="AG12" s="4">
        <f>AG9+AG10+AG11</f>
        <v>12.207999999999998</v>
      </c>
      <c r="AH12" s="27">
        <f>AG12/AF12-1</f>
        <v>-5.0626020685901052E-2</v>
      </c>
      <c r="AI12" s="3">
        <f>AI9+AI11</f>
        <v>0.67</v>
      </c>
      <c r="AJ12" s="4">
        <f>AI12*7</f>
        <v>4.6900000000000004</v>
      </c>
      <c r="AK12" s="4">
        <f>AK9+AK10+AK11</f>
        <v>3.101</v>
      </c>
      <c r="AL12" s="27">
        <f>AK12/AJ12-1</f>
        <v>-0.33880597014925384</v>
      </c>
      <c r="AM12" s="3">
        <f>AM9+AM11</f>
        <v>1.0269999999999999</v>
      </c>
      <c r="AN12" s="4">
        <f>AM12*7</f>
        <v>7.1889999999999992</v>
      </c>
      <c r="AO12" s="4">
        <f>AO9+AO10+AO11</f>
        <v>4.3540000000000001</v>
      </c>
      <c r="AP12" s="27">
        <f>AO12/AN12-1</f>
        <v>-0.39435248296007785</v>
      </c>
      <c r="AQ12" s="3">
        <f>AQ9+AQ11</f>
        <v>1.099</v>
      </c>
      <c r="AR12" s="4">
        <f>AQ12*7</f>
        <v>7.6929999999999996</v>
      </c>
      <c r="AS12" s="4">
        <f>AS9+AS10+AS11</f>
        <v>9.1560000000000006</v>
      </c>
      <c r="AT12" s="27">
        <f>AS12/AR12-1</f>
        <v>0.19017288444040048</v>
      </c>
      <c r="AU12" s="3">
        <f>AU9+AU11</f>
        <v>0.27</v>
      </c>
      <c r="AV12" s="4">
        <f>AU12*7</f>
        <v>1.8900000000000001</v>
      </c>
      <c r="AW12" s="4">
        <f>AW9+AW10+AW11</f>
        <v>3.5140000000000002</v>
      </c>
      <c r="AX12" s="27">
        <f>AW12/AV12-1</f>
        <v>0.85925925925925917</v>
      </c>
      <c r="AY12" s="3">
        <f>AY9+AY11</f>
        <v>3.9290000000000003</v>
      </c>
      <c r="AZ12" s="4">
        <f>AY12*7</f>
        <v>27.503</v>
      </c>
      <c r="BA12" s="4">
        <f>BA9+BA10+BA11</f>
        <v>14.090999999999999</v>
      </c>
      <c r="BB12" s="27">
        <f>BA12/AZ12-1</f>
        <v>-0.48765589208449989</v>
      </c>
      <c r="BC12" s="3">
        <f>BC9+BC11</f>
        <v>0.378</v>
      </c>
      <c r="BD12" s="4">
        <f>BC12*7</f>
        <v>2.6459999999999999</v>
      </c>
      <c r="BE12" s="4">
        <f>BE9+BE10+BE11</f>
        <v>2.702</v>
      </c>
      <c r="BF12" s="27">
        <f>BE12/BD12-1</f>
        <v>2.1164021164021163E-2</v>
      </c>
      <c r="BG12" s="3">
        <f>BG9+BG11</f>
        <v>1.58</v>
      </c>
      <c r="BH12" s="4">
        <f>BG12*7</f>
        <v>11.06</v>
      </c>
      <c r="BI12" s="4">
        <f>BI9+BI10+BI11</f>
        <v>4.8159999999999998</v>
      </c>
      <c r="BJ12" s="27">
        <f>BI12/BH12-1</f>
        <v>-0.56455696202531647</v>
      </c>
      <c r="BK12" s="3">
        <f>BK9+BK11</f>
        <v>5.0629999999999997</v>
      </c>
      <c r="BL12" s="4">
        <f>BK12*7</f>
        <v>35.440999999999995</v>
      </c>
      <c r="BM12" s="4">
        <f>BM9+BM10+BM11</f>
        <v>20.622</v>
      </c>
      <c r="BN12" s="27">
        <f>BM12/BL12-1</f>
        <v>-0.41813154256369733</v>
      </c>
      <c r="BO12" s="3">
        <f>BO9+BO11</f>
        <v>9.3510000000000009</v>
      </c>
      <c r="BP12" s="4">
        <f>BO12*7</f>
        <v>65.457000000000008</v>
      </c>
      <c r="BQ12" s="4">
        <f>BQ9+BQ10+BQ11</f>
        <v>37.261000000000003</v>
      </c>
      <c r="BR12" s="27">
        <f>BQ12/BP12-1</f>
        <v>-0.43075606886963969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0.34300000000000003</v>
      </c>
      <c r="F13" s="25">
        <f>E13/D13-1</f>
        <v>3.9000000000000004</v>
      </c>
      <c r="G13" s="12">
        <v>0</v>
      </c>
      <c r="H13" s="13">
        <f t="shared" si="1"/>
        <v>0</v>
      </c>
      <c r="I13" s="13">
        <v>0.182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4.7110000000000003</v>
      </c>
      <c r="N13" s="25">
        <f>M13/L13-1</f>
        <v>4.6083333333333343</v>
      </c>
      <c r="O13" s="12">
        <v>0.17</v>
      </c>
      <c r="P13" s="13">
        <f t="shared" si="3"/>
        <v>1.1900000000000002</v>
      </c>
      <c r="Q13" s="13">
        <v>5.6769999999999996</v>
      </c>
      <c r="R13" s="25">
        <f>Q13/P13-1</f>
        <v>3.7705882352941167</v>
      </c>
      <c r="S13" s="12">
        <v>0.01</v>
      </c>
      <c r="T13" s="13">
        <f t="shared" si="4"/>
        <v>7.0000000000000007E-2</v>
      </c>
      <c r="U13" s="13">
        <v>0.23100000000000001</v>
      </c>
      <c r="V13" s="25">
        <f>U13/T13-1</f>
        <v>2.2999999999999998</v>
      </c>
      <c r="W13" s="12">
        <v>0.03</v>
      </c>
      <c r="X13" s="13">
        <f t="shared" si="5"/>
        <v>0.21</v>
      </c>
      <c r="Y13" s="13">
        <v>0.749</v>
      </c>
      <c r="Z13" s="25">
        <f>Y13/X13-1</f>
        <v>2.5666666666666669</v>
      </c>
      <c r="AA13" s="12">
        <v>0.01</v>
      </c>
      <c r="AB13" s="13">
        <f t="shared" si="6"/>
        <v>7.0000000000000007E-2</v>
      </c>
      <c r="AC13" s="13">
        <v>0.45500000000000002</v>
      </c>
      <c r="AD13" s="25">
        <f>AC13/AB13-1</f>
        <v>5.5</v>
      </c>
      <c r="AE13" s="12">
        <v>0.11</v>
      </c>
      <c r="AF13" s="13">
        <f t="shared" si="7"/>
        <v>0.77</v>
      </c>
      <c r="AG13" s="13">
        <v>2.0579999999999998</v>
      </c>
      <c r="AH13" s="25">
        <f>AG13/AF13-1</f>
        <v>1.6727272727272724</v>
      </c>
      <c r="AI13" s="12">
        <v>0.08</v>
      </c>
      <c r="AJ13" s="13">
        <f t="shared" si="8"/>
        <v>0.56000000000000005</v>
      </c>
      <c r="AK13" s="13">
        <v>0.61599999999999999</v>
      </c>
      <c r="AL13" s="25">
        <f>AK13/AJ13-1</f>
        <v>9.9999999999999867E-2</v>
      </c>
      <c r="AM13" s="12">
        <v>0.02</v>
      </c>
      <c r="AN13" s="13">
        <f t="shared" si="9"/>
        <v>0.14000000000000001</v>
      </c>
      <c r="AO13" s="13">
        <v>0.28000000000000003</v>
      </c>
      <c r="AP13" s="25">
        <f>AO13/AN13-1</f>
        <v>1</v>
      </c>
      <c r="AQ13" s="12">
        <v>0.2</v>
      </c>
      <c r="AR13" s="13">
        <f t="shared" si="10"/>
        <v>1.4000000000000001</v>
      </c>
      <c r="AS13" s="13">
        <v>2.4780000000000002</v>
      </c>
      <c r="AT13" s="25">
        <f>AS13/AR13-1</f>
        <v>0.77</v>
      </c>
      <c r="AU13" s="12">
        <v>0.06</v>
      </c>
      <c r="AV13" s="13">
        <f t="shared" si="11"/>
        <v>0.42</v>
      </c>
      <c r="AW13" s="13">
        <v>0.308</v>
      </c>
      <c r="AX13" s="25">
        <f>AW13/AV13-1</f>
        <v>-0.26666666666666661</v>
      </c>
      <c r="AY13" s="12">
        <v>0.19</v>
      </c>
      <c r="AZ13" s="13">
        <f t="shared" si="12"/>
        <v>1.33</v>
      </c>
      <c r="BA13" s="13">
        <v>0.91700000000000004</v>
      </c>
      <c r="BB13" s="25">
        <f>BA13/AZ13-1</f>
        <v>-0.31052631578947365</v>
      </c>
      <c r="BC13" s="12">
        <v>0.04</v>
      </c>
      <c r="BD13" s="13">
        <f t="shared" si="13"/>
        <v>0.28000000000000003</v>
      </c>
      <c r="BE13" s="13">
        <v>0.126</v>
      </c>
      <c r="BF13" s="25">
        <f>BE13/BD13-1</f>
        <v>-0.55000000000000004</v>
      </c>
      <c r="BG13" s="12">
        <v>0.04</v>
      </c>
      <c r="BH13" s="13">
        <f t="shared" si="14"/>
        <v>0.28000000000000003</v>
      </c>
      <c r="BI13" s="13">
        <v>0.21</v>
      </c>
      <c r="BJ13" s="25">
        <f>BI13/BH13-1</f>
        <v>-0.25000000000000011</v>
      </c>
      <c r="BK13" s="12">
        <v>0.42</v>
      </c>
      <c r="BL13" s="13">
        <f t="shared" si="15"/>
        <v>2.94</v>
      </c>
      <c r="BM13" s="13">
        <v>1.764</v>
      </c>
      <c r="BN13" s="25">
        <f>BM13/BL13-1</f>
        <v>-0.4</v>
      </c>
      <c r="BO13" s="12">
        <v>0.28999999999999998</v>
      </c>
      <c r="BP13" s="13">
        <f t="shared" si="16"/>
        <v>2.0299999999999998</v>
      </c>
      <c r="BQ13" s="13">
        <v>2.0019999999999998</v>
      </c>
      <c r="BR13" s="25">
        <f>BQ13/BP13-1</f>
        <v>-1.379310344827589E-2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4.2000000000000003E-2</v>
      </c>
      <c r="F14" s="26">
        <f t="shared" ref="F14:F20" si="17">E14/D14-1</f>
        <v>0.19999999999999996</v>
      </c>
      <c r="G14" s="1">
        <v>1E-3</v>
      </c>
      <c r="H14" s="2">
        <f t="shared" si="1"/>
        <v>7.0000000000000001E-3</v>
      </c>
      <c r="I14" s="2">
        <v>1.4E-2</v>
      </c>
      <c r="J14" s="26">
        <f t="shared" ref="J14:J20" si="18">I14/H14-1</f>
        <v>1</v>
      </c>
      <c r="K14" s="1">
        <v>0.122</v>
      </c>
      <c r="L14" s="2">
        <f t="shared" si="2"/>
        <v>0.85399999999999998</v>
      </c>
      <c r="M14" s="2">
        <v>1.526</v>
      </c>
      <c r="N14" s="26">
        <f t="shared" ref="N14:N20" si="19">M14/L14-1</f>
        <v>0.78688524590163933</v>
      </c>
      <c r="O14" s="1">
        <v>0.16700000000000001</v>
      </c>
      <c r="P14" s="2">
        <f t="shared" si="3"/>
        <v>1.169</v>
      </c>
      <c r="Q14" s="2">
        <v>2.0579999999999998</v>
      </c>
      <c r="R14" s="26">
        <f t="shared" ref="R14:R20" si="20">Q14/P14-1</f>
        <v>0.76047904191616755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</v>
      </c>
      <c r="Z14" s="26">
        <f t="shared" ref="Z14:Z20" si="22">Y14/X14-1</f>
        <v>1.3076923076923075</v>
      </c>
      <c r="AA14" s="1">
        <v>3.4000000000000002E-2</v>
      </c>
      <c r="AB14" s="2">
        <f t="shared" si="6"/>
        <v>0.23800000000000002</v>
      </c>
      <c r="AC14" s="2">
        <v>1.036</v>
      </c>
      <c r="AD14" s="26">
        <f t="shared" ref="AD14:AD20" si="23">AC14/AB14-1</f>
        <v>3.3529411764705879</v>
      </c>
      <c r="AE14" s="1">
        <v>0.436</v>
      </c>
      <c r="AF14" s="2">
        <f t="shared" si="7"/>
        <v>3.052</v>
      </c>
      <c r="AG14" s="2">
        <v>6.6219999999999999</v>
      </c>
      <c r="AH14" s="26">
        <f t="shared" ref="AH14:AH20" si="24">AG14/AF14-1</f>
        <v>1.1697247706422016</v>
      </c>
      <c r="AI14" s="1">
        <v>1.2999999999999999E-2</v>
      </c>
      <c r="AJ14" s="2">
        <f t="shared" si="8"/>
        <v>9.0999999999999998E-2</v>
      </c>
      <c r="AK14" s="2">
        <v>0.21</v>
      </c>
      <c r="AL14" s="26">
        <f t="shared" ref="AL14:AL20" si="25">AK14/AJ14-1</f>
        <v>1.3076923076923075</v>
      </c>
      <c r="AM14" s="1">
        <v>3.2000000000000001E-2</v>
      </c>
      <c r="AN14" s="2">
        <f t="shared" si="9"/>
        <v>0.224</v>
      </c>
      <c r="AO14" s="2">
        <v>0.56000000000000005</v>
      </c>
      <c r="AP14" s="26">
        <f t="shared" ref="AP14:AP20" si="26">AO14/AN14-1</f>
        <v>1.5</v>
      </c>
      <c r="AQ14" s="1">
        <v>0.114</v>
      </c>
      <c r="AR14" s="2">
        <f t="shared" si="10"/>
        <v>0.79800000000000004</v>
      </c>
      <c r="AS14" s="2">
        <v>1.274</v>
      </c>
      <c r="AT14" s="26">
        <f t="shared" ref="AT14:AT21" si="27">AS14/AR14-1</f>
        <v>0.59649122807017529</v>
      </c>
      <c r="AU14" s="1">
        <v>7.0999999999999994E-2</v>
      </c>
      <c r="AV14" s="2">
        <f t="shared" si="11"/>
        <v>0.49699999999999994</v>
      </c>
      <c r="AW14" s="2">
        <v>1.0149999999999999</v>
      </c>
      <c r="AX14" s="26">
        <f t="shared" ref="AX14:AX20" si="28">AW14/AV14-1</f>
        <v>1.0422535211267605</v>
      </c>
      <c r="AY14" s="1">
        <v>0.182</v>
      </c>
      <c r="AZ14" s="2">
        <f t="shared" si="12"/>
        <v>1.274</v>
      </c>
      <c r="BA14" s="2">
        <v>2.198</v>
      </c>
      <c r="BB14" s="26">
        <f t="shared" ref="BB14:BB20" si="29">BA14/AZ14-1</f>
        <v>0.72527472527472514</v>
      </c>
      <c r="BC14" s="1">
        <v>7.2999999999999995E-2</v>
      </c>
      <c r="BD14" s="2">
        <f t="shared" si="13"/>
        <v>0.51100000000000001</v>
      </c>
      <c r="BE14" s="2">
        <v>1.1970000000000001</v>
      </c>
      <c r="BF14" s="26">
        <f t="shared" ref="BF14:BF20" si="30">BE14/BD14-1</f>
        <v>1.3424657534246576</v>
      </c>
      <c r="BG14" s="1">
        <v>6.8000000000000005E-2</v>
      </c>
      <c r="BH14" s="2">
        <f t="shared" si="14"/>
        <v>0.47600000000000003</v>
      </c>
      <c r="BI14" s="2">
        <v>0.91700000000000004</v>
      </c>
      <c r="BJ14" s="26">
        <f t="shared" ref="BJ14:BJ20" si="31">BI14/BH14-1</f>
        <v>0.92647058823529416</v>
      </c>
      <c r="BK14" s="1">
        <v>0.27100000000000002</v>
      </c>
      <c r="BL14" s="2">
        <f t="shared" si="15"/>
        <v>1.8970000000000002</v>
      </c>
      <c r="BM14" s="2">
        <v>3.0449999999999999</v>
      </c>
      <c r="BN14" s="26">
        <f t="shared" ref="BN14:BN20" si="32">BM14/BL14-1</f>
        <v>0.6051660516605164</v>
      </c>
      <c r="BO14" s="1">
        <v>3.2050000000000001</v>
      </c>
      <c r="BP14" s="2">
        <f t="shared" si="16"/>
        <v>22.435000000000002</v>
      </c>
      <c r="BQ14" s="2">
        <v>24.765999999999998</v>
      </c>
      <c r="BR14" s="26">
        <f t="shared" ref="BR14:BR21" si="33">BQ14/BP14-1</f>
        <v>0.10390015600624003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0.42699999999999999</v>
      </c>
      <c r="F15" s="26">
        <f t="shared" si="17"/>
        <v>5.0999999999999996</v>
      </c>
      <c r="G15" s="1">
        <v>0</v>
      </c>
      <c r="H15" s="2">
        <f t="shared" si="1"/>
        <v>0</v>
      </c>
      <c r="I15" s="2">
        <v>0.28000000000000003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3.6819999999999999</v>
      </c>
      <c r="N15" s="26">
        <f t="shared" si="19"/>
        <v>16.533333333333335</v>
      </c>
      <c r="O15" s="1">
        <v>0.25</v>
      </c>
      <c r="P15" s="2">
        <f t="shared" si="3"/>
        <v>1.75</v>
      </c>
      <c r="Q15" s="2">
        <v>10.647</v>
      </c>
      <c r="R15" s="26">
        <f t="shared" si="20"/>
        <v>5.0840000000000005</v>
      </c>
      <c r="S15" s="1">
        <v>0.01</v>
      </c>
      <c r="T15" s="2">
        <f t="shared" si="4"/>
        <v>7.0000000000000007E-2</v>
      </c>
      <c r="U15" s="2">
        <v>0.126</v>
      </c>
      <c r="V15" s="26">
        <f t="shared" si="21"/>
        <v>0.79999999999999982</v>
      </c>
      <c r="W15" s="1">
        <v>0.06</v>
      </c>
      <c r="X15" s="2">
        <f t="shared" si="5"/>
        <v>0.42</v>
      </c>
      <c r="Y15" s="2">
        <v>0.84</v>
      </c>
      <c r="Z15" s="26">
        <f t="shared" si="22"/>
        <v>1</v>
      </c>
      <c r="AA15" s="1">
        <v>0</v>
      </c>
      <c r="AB15" s="2">
        <f t="shared" si="6"/>
        <v>0</v>
      </c>
      <c r="AC15" s="2">
        <v>0.27300000000000002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1.169</v>
      </c>
      <c r="AH15" s="26">
        <f t="shared" si="24"/>
        <v>1.5303030303030303</v>
      </c>
      <c r="AI15" s="1">
        <v>0.03</v>
      </c>
      <c r="AJ15" s="2">
        <f t="shared" si="8"/>
        <v>0.21</v>
      </c>
      <c r="AK15" s="2">
        <v>0.28699999999999998</v>
      </c>
      <c r="AL15" s="26">
        <f t="shared" si="25"/>
        <v>0.3666666666666667</v>
      </c>
      <c r="AM15" s="1">
        <v>0.02</v>
      </c>
      <c r="AN15" s="2">
        <f t="shared" si="9"/>
        <v>0.14000000000000001</v>
      </c>
      <c r="AO15" s="2">
        <v>0.252</v>
      </c>
      <c r="AP15" s="26">
        <f t="shared" si="26"/>
        <v>0.79999999999999982</v>
      </c>
      <c r="AQ15" s="1">
        <v>7.0000000000000007E-2</v>
      </c>
      <c r="AR15" s="2">
        <f t="shared" si="10"/>
        <v>0.49000000000000005</v>
      </c>
      <c r="AS15" s="2">
        <v>1.1830000000000001</v>
      </c>
      <c r="AT15" s="26">
        <f t="shared" si="27"/>
        <v>1.4142857142857141</v>
      </c>
      <c r="AU15" s="1">
        <v>0.02</v>
      </c>
      <c r="AV15" s="2">
        <f t="shared" si="11"/>
        <v>0.14000000000000001</v>
      </c>
      <c r="AW15" s="2">
        <v>0.14000000000000001</v>
      </c>
      <c r="AX15" s="26">
        <f t="shared" si="28"/>
        <v>0</v>
      </c>
      <c r="AY15" s="1">
        <v>0.09</v>
      </c>
      <c r="AZ15" s="2">
        <f t="shared" si="12"/>
        <v>0.63</v>
      </c>
      <c r="BA15" s="2">
        <v>0.54600000000000004</v>
      </c>
      <c r="BB15" s="26">
        <f t="shared" si="29"/>
        <v>-0.1333333333333333</v>
      </c>
      <c r="BC15" s="1">
        <v>0.01</v>
      </c>
      <c r="BD15" s="2">
        <f t="shared" si="13"/>
        <v>7.0000000000000007E-2</v>
      </c>
      <c r="BE15" s="2">
        <v>3.5000000000000003E-2</v>
      </c>
      <c r="BF15" s="26">
        <f t="shared" si="30"/>
        <v>-0.5</v>
      </c>
      <c r="BG15" s="1">
        <v>1.9E-2</v>
      </c>
      <c r="BH15" s="2">
        <f t="shared" si="14"/>
        <v>0.13300000000000001</v>
      </c>
      <c r="BI15" s="2">
        <v>0.112</v>
      </c>
      <c r="BJ15" s="26">
        <f t="shared" si="31"/>
        <v>-0.15789473684210531</v>
      </c>
      <c r="BK15" s="1">
        <v>0.14000000000000001</v>
      </c>
      <c r="BL15" s="2">
        <f t="shared" si="15"/>
        <v>0.98000000000000009</v>
      </c>
      <c r="BM15" s="2">
        <v>0.84699999999999998</v>
      </c>
      <c r="BN15" s="26">
        <f t="shared" si="32"/>
        <v>-0.13571428571428579</v>
      </c>
      <c r="BO15" s="1">
        <v>0.27500000000000002</v>
      </c>
      <c r="BP15" s="2">
        <f t="shared" si="16"/>
        <v>1.9250000000000003</v>
      </c>
      <c r="BQ15" s="2">
        <v>1.827</v>
      </c>
      <c r="BR15" s="26">
        <f t="shared" si="33"/>
        <v>-5.0909090909091015E-2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0.76100000000000001</v>
      </c>
      <c r="F16" s="26">
        <f t="shared" si="17"/>
        <v>1.2648809523809521</v>
      </c>
      <c r="G16" s="1">
        <v>0</v>
      </c>
      <c r="H16" s="2">
        <f t="shared" si="1"/>
        <v>0</v>
      </c>
      <c r="I16" s="2">
        <v>0.69199999999999995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6.5679999999999996</v>
      </c>
      <c r="N16" s="26">
        <f t="shared" si="19"/>
        <v>2.7233560090702946</v>
      </c>
      <c r="O16" s="1">
        <v>0.73699999999999999</v>
      </c>
      <c r="P16" s="2">
        <f t="shared" si="3"/>
        <v>5.1589999999999998</v>
      </c>
      <c r="Q16" s="2">
        <v>15.054</v>
      </c>
      <c r="R16" s="26">
        <f t="shared" si="20"/>
        <v>1.9180073657685601</v>
      </c>
      <c r="S16" s="1">
        <v>0.03</v>
      </c>
      <c r="T16" s="2">
        <f t="shared" si="4"/>
        <v>0.21</v>
      </c>
      <c r="U16" s="2">
        <v>0.88</v>
      </c>
      <c r="V16" s="26">
        <f t="shared" si="21"/>
        <v>3.1904761904761907</v>
      </c>
      <c r="W16" s="1">
        <v>0.106</v>
      </c>
      <c r="X16" s="2">
        <f t="shared" si="5"/>
        <v>0.74199999999999999</v>
      </c>
      <c r="Y16" s="2">
        <v>2.492</v>
      </c>
      <c r="Z16" s="26">
        <f t="shared" si="22"/>
        <v>2.358490566037736</v>
      </c>
      <c r="AA16" s="1">
        <v>0.14499999999999999</v>
      </c>
      <c r="AB16" s="2">
        <f t="shared" si="6"/>
        <v>1.0149999999999999</v>
      </c>
      <c r="AC16" s="2">
        <v>4.8330000000000002</v>
      </c>
      <c r="AD16" s="26">
        <f t="shared" si="23"/>
        <v>3.7615763546798036</v>
      </c>
      <c r="AE16" s="1">
        <v>0.29399999999999998</v>
      </c>
      <c r="AF16" s="2">
        <f t="shared" si="7"/>
        <v>2.0579999999999998</v>
      </c>
      <c r="AG16" s="2">
        <v>5.851</v>
      </c>
      <c r="AH16" s="26">
        <f t="shared" si="24"/>
        <v>1.8430515063168125</v>
      </c>
      <c r="AI16" s="1">
        <v>0.23200000000000001</v>
      </c>
      <c r="AJ16" s="2">
        <f t="shared" si="8"/>
        <v>1.6240000000000001</v>
      </c>
      <c r="AK16" s="2">
        <v>1.8420000000000001</v>
      </c>
      <c r="AL16" s="26">
        <f t="shared" si="25"/>
        <v>0.13423645320197042</v>
      </c>
      <c r="AM16" s="1">
        <v>5.8000000000000003E-2</v>
      </c>
      <c r="AN16" s="2">
        <f t="shared" si="9"/>
        <v>0.40600000000000003</v>
      </c>
      <c r="AO16" s="2">
        <v>1.121</v>
      </c>
      <c r="AP16" s="26">
        <f t="shared" si="26"/>
        <v>1.7610837438423643</v>
      </c>
      <c r="AQ16" s="1">
        <v>0.5</v>
      </c>
      <c r="AR16" s="2">
        <f t="shared" si="10"/>
        <v>3.5</v>
      </c>
      <c r="AS16" s="2">
        <v>7.9640000000000004</v>
      </c>
      <c r="AT16" s="26">
        <f t="shared" si="27"/>
        <v>1.2754285714285714</v>
      </c>
      <c r="AU16" s="1">
        <v>0.13700000000000001</v>
      </c>
      <c r="AV16" s="2">
        <f t="shared" si="11"/>
        <v>0.95900000000000007</v>
      </c>
      <c r="AW16" s="2">
        <v>1.177</v>
      </c>
      <c r="AX16" s="26">
        <f t="shared" si="28"/>
        <v>0.22732012513034405</v>
      </c>
      <c r="AY16" s="1">
        <v>0.69</v>
      </c>
      <c r="AZ16" s="2">
        <f t="shared" si="12"/>
        <v>4.83</v>
      </c>
      <c r="BA16" s="2">
        <v>4.3570000000000002</v>
      </c>
      <c r="BB16" s="26">
        <f t="shared" si="29"/>
        <v>-9.7929606625258736E-2</v>
      </c>
      <c r="BC16" s="1">
        <v>0.11</v>
      </c>
      <c r="BD16" s="2">
        <f t="shared" si="13"/>
        <v>0.77</v>
      </c>
      <c r="BE16" s="2">
        <v>0.59799999999999998</v>
      </c>
      <c r="BF16" s="26">
        <f t="shared" si="30"/>
        <v>-0.22337662337662345</v>
      </c>
      <c r="BG16" s="1">
        <v>0.14699999999999999</v>
      </c>
      <c r="BH16" s="2">
        <f t="shared" si="14"/>
        <v>1.0289999999999999</v>
      </c>
      <c r="BI16" s="2">
        <v>1.012</v>
      </c>
      <c r="BJ16" s="26">
        <f t="shared" si="31"/>
        <v>-1.6520894071914372E-2</v>
      </c>
      <c r="BK16" s="1">
        <v>1.0309999999999999</v>
      </c>
      <c r="BL16" s="2">
        <f t="shared" si="15"/>
        <v>7.2169999999999996</v>
      </c>
      <c r="BM16" s="2">
        <v>6.7190000000000003</v>
      </c>
      <c r="BN16" s="26">
        <f t="shared" si="32"/>
        <v>-6.9003741166689725E-2</v>
      </c>
      <c r="BO16" s="1">
        <v>2.165</v>
      </c>
      <c r="BP16" s="2">
        <f t="shared" si="16"/>
        <v>15.155000000000001</v>
      </c>
      <c r="BQ16" s="2">
        <v>15.202</v>
      </c>
      <c r="BR16" s="26">
        <f t="shared" si="33"/>
        <v>3.1012867040580705E-3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1.2110000000000001</v>
      </c>
      <c r="F17" s="26">
        <f t="shared" si="17"/>
        <v>16.3</v>
      </c>
      <c r="G17" s="1">
        <v>0</v>
      </c>
      <c r="H17" s="2">
        <f t="shared" si="1"/>
        <v>0</v>
      </c>
      <c r="I17" s="2">
        <v>0.33600000000000002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10.311</v>
      </c>
      <c r="N17" s="26">
        <f t="shared" si="19"/>
        <v>23.55</v>
      </c>
      <c r="O17" s="1">
        <v>0.08</v>
      </c>
      <c r="P17" s="2">
        <f t="shared" si="3"/>
        <v>0.56000000000000005</v>
      </c>
      <c r="Q17" s="2">
        <v>12.432</v>
      </c>
      <c r="R17" s="26">
        <f t="shared" si="20"/>
        <v>21.2</v>
      </c>
      <c r="S17" s="1">
        <v>1.4E-2</v>
      </c>
      <c r="T17" s="2">
        <f t="shared" si="4"/>
        <v>9.8000000000000004E-2</v>
      </c>
      <c r="U17" s="2">
        <v>0.77</v>
      </c>
      <c r="V17" s="26">
        <f t="shared" si="21"/>
        <v>6.8571428571428568</v>
      </c>
      <c r="W17" s="1">
        <v>0.01</v>
      </c>
      <c r="X17" s="2">
        <f t="shared" si="5"/>
        <v>7.0000000000000007E-2</v>
      </c>
      <c r="Y17" s="2">
        <v>0.46899999999999997</v>
      </c>
      <c r="Z17" s="26">
        <f t="shared" si="22"/>
        <v>5.6999999999999993</v>
      </c>
      <c r="AA17" s="1">
        <v>0.02</v>
      </c>
      <c r="AB17" s="2">
        <f t="shared" si="6"/>
        <v>0.14000000000000001</v>
      </c>
      <c r="AC17" s="2">
        <v>0.91</v>
      </c>
      <c r="AD17" s="26">
        <f t="shared" si="23"/>
        <v>5.5</v>
      </c>
      <c r="AE17" s="1">
        <v>0.14000000000000001</v>
      </c>
      <c r="AF17" s="2">
        <f t="shared" si="7"/>
        <v>0.98000000000000009</v>
      </c>
      <c r="AG17" s="2">
        <v>4.1159999999999997</v>
      </c>
      <c r="AH17" s="26">
        <f t="shared" si="24"/>
        <v>3.1999999999999993</v>
      </c>
      <c r="AI17" s="1">
        <v>0.11</v>
      </c>
      <c r="AJ17" s="2">
        <f t="shared" si="8"/>
        <v>0.77</v>
      </c>
      <c r="AK17" s="2">
        <v>1.232</v>
      </c>
      <c r="AL17" s="26">
        <f t="shared" si="25"/>
        <v>0.59999999999999987</v>
      </c>
      <c r="AM17" s="1">
        <v>0.03</v>
      </c>
      <c r="AN17" s="2">
        <f t="shared" si="9"/>
        <v>0.21</v>
      </c>
      <c r="AO17" s="2">
        <v>0.84</v>
      </c>
      <c r="AP17" s="26">
        <f t="shared" si="26"/>
        <v>3</v>
      </c>
      <c r="AQ17" s="1">
        <v>0.13</v>
      </c>
      <c r="AR17" s="2">
        <f t="shared" si="10"/>
        <v>0.91</v>
      </c>
      <c r="AS17" s="2">
        <v>2.4780000000000002</v>
      </c>
      <c r="AT17" s="26">
        <f t="shared" si="27"/>
        <v>1.7230769230769232</v>
      </c>
      <c r="AU17" s="1">
        <v>0.11</v>
      </c>
      <c r="AV17" s="2">
        <f t="shared" si="11"/>
        <v>0.77</v>
      </c>
      <c r="AW17" s="2">
        <v>0.92400000000000004</v>
      </c>
      <c r="AX17" s="26">
        <f t="shared" si="28"/>
        <v>0.19999999999999996</v>
      </c>
      <c r="AY17" s="1">
        <v>0.75</v>
      </c>
      <c r="AZ17" s="2">
        <f t="shared" si="12"/>
        <v>5.25</v>
      </c>
      <c r="BA17" s="2">
        <v>4.5919999999999996</v>
      </c>
      <c r="BB17" s="26">
        <f t="shared" si="29"/>
        <v>-0.12533333333333341</v>
      </c>
      <c r="BC17" s="1">
        <v>0.09</v>
      </c>
      <c r="BD17" s="2">
        <f t="shared" si="13"/>
        <v>0.63</v>
      </c>
      <c r="BE17" s="2">
        <v>0.504</v>
      </c>
      <c r="BF17" s="26">
        <f t="shared" si="30"/>
        <v>-0.19999999999999996</v>
      </c>
      <c r="BG17" s="1">
        <v>0.12</v>
      </c>
      <c r="BH17" s="2">
        <f t="shared" si="14"/>
        <v>0.84</v>
      </c>
      <c r="BI17" s="2">
        <v>0.79800000000000004</v>
      </c>
      <c r="BJ17" s="26">
        <f t="shared" si="31"/>
        <v>-4.9999999999999933E-2</v>
      </c>
      <c r="BK17" s="1">
        <v>0.56000000000000005</v>
      </c>
      <c r="BL17" s="2">
        <f t="shared" si="15"/>
        <v>3.9200000000000004</v>
      </c>
      <c r="BM17" s="2">
        <v>3.528</v>
      </c>
      <c r="BN17" s="26">
        <f t="shared" si="32"/>
        <v>-0.10000000000000009</v>
      </c>
      <c r="BO17" s="1">
        <v>1.76</v>
      </c>
      <c r="BP17" s="2">
        <f t="shared" si="16"/>
        <v>12.32</v>
      </c>
      <c r="BQ17" s="2">
        <v>12.012</v>
      </c>
      <c r="BR17" s="26">
        <f t="shared" si="33"/>
        <v>-2.5000000000000022E-2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3.64</v>
      </c>
      <c r="F18" s="26">
        <f t="shared" si="17"/>
        <v>9.3999999999999986</v>
      </c>
      <c r="G18" s="1">
        <v>0</v>
      </c>
      <c r="H18" s="2">
        <f t="shared" si="1"/>
        <v>0</v>
      </c>
      <c r="I18" s="2">
        <v>0.504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15.47</v>
      </c>
      <c r="N18" s="26">
        <f t="shared" si="19"/>
        <v>17.416666666666668</v>
      </c>
      <c r="O18" s="1">
        <v>0.17</v>
      </c>
      <c r="P18" s="2">
        <f t="shared" si="3"/>
        <v>1.1900000000000002</v>
      </c>
      <c r="Q18" s="2">
        <v>18.655000000000001</v>
      </c>
      <c r="R18" s="26">
        <f t="shared" si="20"/>
        <v>14.676470588235293</v>
      </c>
      <c r="S18" s="1">
        <v>0.02</v>
      </c>
      <c r="T18" s="2">
        <f t="shared" si="4"/>
        <v>0.14000000000000001</v>
      </c>
      <c r="U18" s="2">
        <v>1.0009999999999999</v>
      </c>
      <c r="V18" s="26">
        <f t="shared" si="21"/>
        <v>6.1499999999999986</v>
      </c>
      <c r="W18" s="1">
        <v>0.1</v>
      </c>
      <c r="X18" s="2">
        <f t="shared" si="5"/>
        <v>0.70000000000000007</v>
      </c>
      <c r="Y18" s="2">
        <v>3.3039999999999998</v>
      </c>
      <c r="Z18" s="26">
        <f t="shared" si="22"/>
        <v>3.7199999999999989</v>
      </c>
      <c r="AA18" s="1">
        <v>7.0000000000000007E-2</v>
      </c>
      <c r="AB18" s="2">
        <f t="shared" si="6"/>
        <v>0.49000000000000005</v>
      </c>
      <c r="AC18" s="2">
        <v>3.1850000000000001</v>
      </c>
      <c r="AD18" s="26">
        <f t="shared" si="23"/>
        <v>5.4999999999999991</v>
      </c>
      <c r="AE18" s="1">
        <v>0.16</v>
      </c>
      <c r="AF18" s="2">
        <f t="shared" si="7"/>
        <v>1.1200000000000001</v>
      </c>
      <c r="AG18" s="2">
        <v>4.6269999999999998</v>
      </c>
      <c r="AH18" s="26">
        <f t="shared" si="24"/>
        <v>3.1312499999999996</v>
      </c>
      <c r="AI18" s="1">
        <v>0.19</v>
      </c>
      <c r="AJ18" s="2">
        <f t="shared" si="8"/>
        <v>1.33</v>
      </c>
      <c r="AK18" s="2">
        <v>2.1560000000000001</v>
      </c>
      <c r="AL18" s="26">
        <f t="shared" si="25"/>
        <v>0.6210526315789473</v>
      </c>
      <c r="AM18" s="1">
        <v>0.09</v>
      </c>
      <c r="AN18" s="2">
        <f t="shared" si="9"/>
        <v>0.63</v>
      </c>
      <c r="AO18" s="2">
        <v>2.31</v>
      </c>
      <c r="AP18" s="26">
        <f t="shared" si="26"/>
        <v>2.6666666666666665</v>
      </c>
      <c r="AQ18" s="1">
        <v>0.47</v>
      </c>
      <c r="AR18" s="2">
        <f t="shared" si="10"/>
        <v>3.29</v>
      </c>
      <c r="AS18" s="2">
        <v>8.6940000000000008</v>
      </c>
      <c r="AT18" s="26">
        <f t="shared" si="27"/>
        <v>1.6425531914893621</v>
      </c>
      <c r="AU18" s="1">
        <v>0.13</v>
      </c>
      <c r="AV18" s="2">
        <f t="shared" si="11"/>
        <v>0.91</v>
      </c>
      <c r="AW18" s="2">
        <v>1.0780000000000001</v>
      </c>
      <c r="AX18" s="26">
        <f t="shared" si="28"/>
        <v>0.18461538461538463</v>
      </c>
      <c r="AY18" s="1">
        <v>1.54</v>
      </c>
      <c r="AZ18" s="2">
        <f t="shared" si="12"/>
        <v>10.780000000000001</v>
      </c>
      <c r="BA18" s="2">
        <v>9.4710000000000001</v>
      </c>
      <c r="BB18" s="26">
        <f t="shared" si="29"/>
        <v>-0.12142857142857155</v>
      </c>
      <c r="BC18" s="1">
        <v>0.19</v>
      </c>
      <c r="BD18" s="2">
        <f t="shared" si="13"/>
        <v>1.33</v>
      </c>
      <c r="BE18" s="2">
        <v>1.036</v>
      </c>
      <c r="BF18" s="26">
        <f t="shared" si="30"/>
        <v>-0.22105263157894739</v>
      </c>
      <c r="BG18" s="1">
        <v>0.27</v>
      </c>
      <c r="BH18" s="2">
        <f t="shared" si="14"/>
        <v>1.8900000000000001</v>
      </c>
      <c r="BI18" s="2">
        <v>1.7290000000000001</v>
      </c>
      <c r="BJ18" s="26">
        <f t="shared" si="31"/>
        <v>-8.5185185185185142E-2</v>
      </c>
      <c r="BK18" s="1">
        <v>0.98</v>
      </c>
      <c r="BL18" s="2">
        <f t="shared" si="15"/>
        <v>6.8599999999999994</v>
      </c>
      <c r="BM18" s="2">
        <v>6.1950000000000003</v>
      </c>
      <c r="BN18" s="26">
        <f t="shared" si="32"/>
        <v>-9.6938775510203912E-2</v>
      </c>
      <c r="BO18" s="1">
        <v>2.79</v>
      </c>
      <c r="BP18" s="2">
        <f t="shared" si="16"/>
        <v>19.53</v>
      </c>
      <c r="BQ18" s="2">
        <v>19.047000000000001</v>
      </c>
      <c r="BR18" s="26">
        <f t="shared" si="33"/>
        <v>-2.4731182795698969E-2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8.2000000000000003E-2</v>
      </c>
      <c r="F19" s="26">
        <f t="shared" si="17"/>
        <v>1.3428571428571425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0.85399999999999998</v>
      </c>
      <c r="N19" s="26">
        <f t="shared" si="19"/>
        <v>0.34065934065934056</v>
      </c>
      <c r="O19" s="1">
        <v>3.9E-2</v>
      </c>
      <c r="P19" s="2">
        <f t="shared" si="3"/>
        <v>0.27300000000000002</v>
      </c>
      <c r="Q19" s="2">
        <v>0.29899999999999999</v>
      </c>
      <c r="R19" s="26">
        <f t="shared" si="20"/>
        <v>9.5238095238095122E-2</v>
      </c>
      <c r="S19" s="1">
        <v>4.0000000000000001E-3</v>
      </c>
      <c r="T19" s="2">
        <f t="shared" si="4"/>
        <v>2.8000000000000001E-2</v>
      </c>
      <c r="U19" s="2">
        <v>1.4E-2</v>
      </c>
      <c r="V19" s="26">
        <f t="shared" si="21"/>
        <v>-0.5</v>
      </c>
      <c r="W19" s="1">
        <v>1.7000000000000001E-2</v>
      </c>
      <c r="X19" s="2">
        <f t="shared" si="5"/>
        <v>0.11900000000000001</v>
      </c>
      <c r="Y19" s="2">
        <v>0.126</v>
      </c>
      <c r="Z19" s="26">
        <f t="shared" si="22"/>
        <v>5.8823529411764719E-2</v>
      </c>
      <c r="AA19" s="1">
        <v>7.0000000000000001E-3</v>
      </c>
      <c r="AB19" s="2">
        <f t="shared" si="6"/>
        <v>4.9000000000000002E-2</v>
      </c>
      <c r="AC19" s="2">
        <v>3.5999999999999997E-2</v>
      </c>
      <c r="AD19" s="26">
        <f t="shared" si="23"/>
        <v>-0.26530612244897966</v>
      </c>
      <c r="AE19" s="1">
        <v>1.7000000000000001E-2</v>
      </c>
      <c r="AF19" s="2">
        <f t="shared" si="7"/>
        <v>0.11900000000000001</v>
      </c>
      <c r="AG19" s="2">
        <v>7.4999999999999997E-2</v>
      </c>
      <c r="AH19" s="26">
        <f t="shared" si="24"/>
        <v>-0.36974789915966388</v>
      </c>
      <c r="AI19" s="1">
        <v>3.0000000000000001E-3</v>
      </c>
      <c r="AJ19" s="2">
        <f t="shared" si="8"/>
        <v>2.1000000000000001E-2</v>
      </c>
      <c r="AK19" s="2">
        <v>1.2E-2</v>
      </c>
      <c r="AL19" s="26">
        <f t="shared" si="25"/>
        <v>-0.4285714285714286</v>
      </c>
      <c r="AM19" s="1">
        <v>6.0999999999999999E-2</v>
      </c>
      <c r="AN19" s="2">
        <f t="shared" si="9"/>
        <v>0.42699999999999999</v>
      </c>
      <c r="AO19" s="2">
        <v>0.36799999999999999</v>
      </c>
      <c r="AP19" s="26">
        <f t="shared" si="26"/>
        <v>-0.13817330210772838</v>
      </c>
      <c r="AQ19" s="1">
        <v>5.8999999999999997E-2</v>
      </c>
      <c r="AR19" s="2">
        <f t="shared" si="10"/>
        <v>0.41299999999999998</v>
      </c>
      <c r="AS19" s="2">
        <v>0.77400000000000002</v>
      </c>
      <c r="AT19" s="26">
        <f t="shared" si="27"/>
        <v>0.87409200968523026</v>
      </c>
      <c r="AU19" s="1">
        <v>6.0000000000000001E-3</v>
      </c>
      <c r="AV19" s="2">
        <f t="shared" si="11"/>
        <v>4.2000000000000003E-2</v>
      </c>
      <c r="AW19" s="2">
        <v>4.3999999999999997E-2</v>
      </c>
      <c r="AX19" s="26">
        <f t="shared" si="28"/>
        <v>4.761904761904745E-2</v>
      </c>
      <c r="AY19" s="1">
        <v>0.14000000000000001</v>
      </c>
      <c r="AZ19" s="2">
        <f t="shared" si="12"/>
        <v>0.98000000000000009</v>
      </c>
      <c r="BA19" s="2">
        <v>1.298</v>
      </c>
      <c r="BB19" s="26">
        <f t="shared" si="29"/>
        <v>0.32448979591836724</v>
      </c>
      <c r="BC19" s="1">
        <v>1.9E-2</v>
      </c>
      <c r="BD19" s="2">
        <f t="shared" si="13"/>
        <v>0.13300000000000001</v>
      </c>
      <c r="BE19" s="2">
        <v>0.113</v>
      </c>
      <c r="BF19" s="26">
        <f t="shared" si="30"/>
        <v>-0.15037593984962405</v>
      </c>
      <c r="BG19" s="1">
        <v>3.0000000000000001E-3</v>
      </c>
      <c r="BH19" s="2">
        <f t="shared" si="14"/>
        <v>2.1000000000000001E-2</v>
      </c>
      <c r="BI19" s="2">
        <v>2.7E-2</v>
      </c>
      <c r="BJ19" s="26">
        <f t="shared" si="31"/>
        <v>0.28571428571428559</v>
      </c>
      <c r="BK19" s="1">
        <v>0.753</v>
      </c>
      <c r="BL19" s="2">
        <f t="shared" si="15"/>
        <v>5.2709999999999999</v>
      </c>
      <c r="BM19" s="2">
        <v>25.681999999999999</v>
      </c>
      <c r="BN19" s="26">
        <f t="shared" si="32"/>
        <v>3.8723202428381711</v>
      </c>
      <c r="BO19" s="1">
        <v>0.105</v>
      </c>
      <c r="BP19" s="2">
        <f t="shared" si="16"/>
        <v>0.73499999999999999</v>
      </c>
      <c r="BQ19" s="2">
        <v>1.544</v>
      </c>
      <c r="BR19" s="26">
        <f t="shared" si="33"/>
        <v>1.1006802721088436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6.5059999999999993</v>
      </c>
      <c r="F20" s="27">
        <f t="shared" si="17"/>
        <v>5.7349896480331246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2.0169999999999999</v>
      </c>
      <c r="J20" s="27">
        <f t="shared" si="18"/>
        <v>40.163265306122447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43.122</v>
      </c>
      <c r="N20" s="27">
        <f t="shared" si="19"/>
        <v>6.7487870619946086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64.822000000000003</v>
      </c>
      <c r="R20" s="27">
        <f t="shared" si="20"/>
        <v>4.7410326808962902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3.1549999999999998</v>
      </c>
      <c r="V20" s="27">
        <f t="shared" si="21"/>
        <v>3.6949404761904745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8.61</v>
      </c>
      <c r="Z20" s="27">
        <f t="shared" si="22"/>
        <v>2.3977900552486187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10.728</v>
      </c>
      <c r="AD20" s="27">
        <f t="shared" si="23"/>
        <v>4.3586413586413579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24.517999999999997</v>
      </c>
      <c r="AH20" s="27">
        <f t="shared" si="24"/>
        <v>1.8639177666160491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6.3549999999999995</v>
      </c>
      <c r="AL20" s="27">
        <f t="shared" si="25"/>
        <v>0.37972210160659992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5.7309999999999999</v>
      </c>
      <c r="AP20" s="27">
        <f t="shared" si="26"/>
        <v>1.6325218190169957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24.845000000000002</v>
      </c>
      <c r="AT20" s="27">
        <f t="shared" si="27"/>
        <v>1.300249976853995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4.6859999999999999</v>
      </c>
      <c r="AX20" s="27">
        <f t="shared" si="28"/>
        <v>0.25361155698234339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23.378999999999998</v>
      </c>
      <c r="BB20" s="27">
        <f t="shared" si="29"/>
        <v>-6.7599904283321521E-2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3.609</v>
      </c>
      <c r="BF20" s="27">
        <f t="shared" si="30"/>
        <v>-3.0880773361976144E-2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4.8050000000000006</v>
      </c>
      <c r="BJ20" s="27">
        <f t="shared" si="31"/>
        <v>2.9128292996358995E-2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47.78</v>
      </c>
      <c r="BN20" s="27">
        <f t="shared" si="32"/>
        <v>0.64277118789754173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76.399999999999991</v>
      </c>
      <c r="BR20" s="27">
        <f t="shared" si="33"/>
        <v>3.0621880480237396E-2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1.4545048066174824</v>
      </c>
      <c r="F21" s="28">
        <f>E21/D21-1</f>
        <v>2.0881877415863928</v>
      </c>
      <c r="G21" s="17"/>
      <c r="H21" s="18">
        <f>H20/H12</f>
        <v>0.30434782608695654</v>
      </c>
      <c r="I21" s="18">
        <f>I20/I12</f>
        <v>0.51546128290314341</v>
      </c>
      <c r="J21" s="28">
        <f>I21/H21-1</f>
        <v>0.69365850096747117</v>
      </c>
      <c r="K21" s="17"/>
      <c r="L21" s="18">
        <f>L12-L20</f>
        <v>1.2389999999999999</v>
      </c>
      <c r="M21" s="18">
        <f>M12-M20</f>
        <v>40.969000000000008</v>
      </c>
      <c r="N21" s="28">
        <f>M21/L21-1</f>
        <v>32.066182405165463</v>
      </c>
      <c r="O21" s="17"/>
      <c r="P21" s="18">
        <f>P12-P20</f>
        <v>7.4270000000000014</v>
      </c>
      <c r="Q21" s="18">
        <f>Q12-Q20</f>
        <v>60.253999999999991</v>
      </c>
      <c r="R21" s="28">
        <f>Q21/P21-1</f>
        <v>7.1128315605224159</v>
      </c>
      <c r="S21" s="17"/>
      <c r="T21" s="18">
        <f>T12-T20</f>
        <v>-0.39200000000000013</v>
      </c>
      <c r="U21" s="18">
        <f>U12-U20</f>
        <v>-2.2309999999999999</v>
      </c>
      <c r="V21" s="28">
        <f t="shared" si="21"/>
        <v>4.6913265306122431</v>
      </c>
      <c r="W21" s="17"/>
      <c r="X21" s="18">
        <f>X12-X20</f>
        <v>-0.97999999999999976</v>
      </c>
      <c r="Y21" s="18">
        <f>Y12-Y20</f>
        <v>-5.0749999999999993</v>
      </c>
      <c r="Z21" s="28">
        <f>Y21/X21-1</f>
        <v>4.1785714285714288</v>
      </c>
      <c r="AA21" s="17"/>
      <c r="AB21" s="18">
        <f>AB12-AB20</f>
        <v>-0.1120000000000001</v>
      </c>
      <c r="AC21" s="18">
        <f>AC12-AC20</f>
        <v>-6.766</v>
      </c>
      <c r="AD21" s="28">
        <f>AC21/AB21-1</f>
        <v>59.410714285714235</v>
      </c>
      <c r="AE21" s="17"/>
      <c r="AF21" s="18">
        <f>AF12-AF20</f>
        <v>4.298</v>
      </c>
      <c r="AG21" s="18">
        <f>AG12-AG20</f>
        <v>-12.309999999999999</v>
      </c>
      <c r="AH21" s="28">
        <f>AG21/AF21-1</f>
        <v>-3.8641228478362026</v>
      </c>
      <c r="AI21" s="17"/>
      <c r="AJ21" s="18">
        <f>AJ12-AJ20</f>
        <v>8.4000000000000519E-2</v>
      </c>
      <c r="AK21" s="18">
        <f>AK12-AK20</f>
        <v>-3.2539999999999996</v>
      </c>
      <c r="AL21" s="28">
        <f>AK21/AJ21-1</f>
        <v>-39.738095238094992</v>
      </c>
      <c r="AM21" s="17"/>
      <c r="AN21" s="18">
        <f>AN12-AN20</f>
        <v>5.0119999999999987</v>
      </c>
      <c r="AO21" s="18">
        <f>AO12-AO20</f>
        <v>-1.3769999999999998</v>
      </c>
      <c r="AP21" s="28">
        <f>AO21/AN21-1</f>
        <v>-1.2747406225059856</v>
      </c>
      <c r="AQ21" s="17"/>
      <c r="AR21" s="18">
        <f>AR12-AR20</f>
        <v>-3.1080000000000005</v>
      </c>
      <c r="AS21" s="18">
        <f>AS12-AS20</f>
        <v>-15.689000000000002</v>
      </c>
      <c r="AT21" s="28">
        <f t="shared" si="27"/>
        <v>4.0479407979407975</v>
      </c>
      <c r="AU21" s="17"/>
      <c r="AV21" s="18">
        <f>AV12-AV20</f>
        <v>-1.8480000000000003</v>
      </c>
      <c r="AW21" s="18">
        <f>AW12-AW20</f>
        <v>-1.1719999999999997</v>
      </c>
      <c r="AX21" s="28">
        <f>AW21/AV21-1</f>
        <v>-0.36580086580086602</v>
      </c>
      <c r="AY21" s="17"/>
      <c r="AZ21" s="18">
        <f>AZ12-AZ20</f>
        <v>2.4289999999999985</v>
      </c>
      <c r="BA21" s="18">
        <f>BA12-BA20</f>
        <v>-9.2879999999999985</v>
      </c>
      <c r="BB21" s="28">
        <f>BA21/AZ21-1</f>
        <v>-4.8237958007410473</v>
      </c>
      <c r="BC21" s="17"/>
      <c r="BD21" s="18">
        <f>BD12-BD20</f>
        <v>-1.0779999999999994</v>
      </c>
      <c r="BE21" s="18">
        <f>BE12-BE20</f>
        <v>-0.90700000000000003</v>
      </c>
      <c r="BF21" s="28">
        <f>BE21/BD21-1</f>
        <v>-0.15862708719851526</v>
      </c>
      <c r="BG21" s="17"/>
      <c r="BH21" s="18">
        <f>BH12-BH20</f>
        <v>6.391</v>
      </c>
      <c r="BI21" s="18">
        <f>BI12-BI20</f>
        <v>1.0999999999999233E-2</v>
      </c>
      <c r="BJ21" s="28">
        <f>BI21/BH21-1</f>
        <v>-0.99827882960413095</v>
      </c>
      <c r="BK21" s="17"/>
      <c r="BL21" s="18">
        <f>BL12-BL20</f>
        <v>6.3559999999999945</v>
      </c>
      <c r="BM21" s="18">
        <f>BM12-BM20</f>
        <v>-27.158000000000001</v>
      </c>
      <c r="BN21" s="28">
        <f>BM21/BL21-1</f>
        <v>-5.2728130899937105</v>
      </c>
      <c r="BO21" s="17"/>
      <c r="BP21" s="18">
        <f>BP12-BP20</f>
        <v>-8.6729999999999876</v>
      </c>
      <c r="BQ21" s="18">
        <f>BQ12-BQ20</f>
        <v>-39.138999999999989</v>
      </c>
      <c r="BR21" s="28">
        <f t="shared" si="33"/>
        <v>3.5127406894961428</v>
      </c>
    </row>
  </sheetData>
  <mergeCells count="119"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</mergeCells>
  <conditionalFormatting sqref="BP21">
    <cfRule type="cellIs" dxfId="63" priority="103" operator="lessThan">
      <formula>0</formula>
    </cfRule>
    <cfRule type="cellIs" dxfId="62" priority="104" operator="greaterThan">
      <formula>0</formula>
    </cfRule>
  </conditionalFormatting>
  <conditionalFormatting sqref="T21">
    <cfRule type="cellIs" dxfId="61" priority="69" operator="lessThan">
      <formula>0</formula>
    </cfRule>
    <cfRule type="cellIs" dxfId="60" priority="70" operator="greaterThan">
      <formula>0</formula>
    </cfRule>
  </conditionalFormatting>
  <conditionalFormatting sqref="AR21">
    <cfRule type="cellIs" dxfId="59" priority="67" operator="lessThan">
      <formula>0</formula>
    </cfRule>
    <cfRule type="cellIs" dxfId="58" priority="68" operator="greaterThan">
      <formula>0</formula>
    </cfRule>
  </conditionalFormatting>
  <conditionalFormatting sqref="AZ21">
    <cfRule type="cellIs" dxfId="57" priority="65" operator="lessThan">
      <formula>0</formula>
    </cfRule>
    <cfRule type="cellIs" dxfId="56" priority="66" operator="greaterThan">
      <formula>0</formula>
    </cfRule>
  </conditionalFormatting>
  <conditionalFormatting sqref="BD21">
    <cfRule type="cellIs" dxfId="55" priority="63" operator="lessThan">
      <formula>0</formula>
    </cfRule>
    <cfRule type="cellIs" dxfId="54" priority="64" operator="greaterThan">
      <formula>0</formula>
    </cfRule>
  </conditionalFormatting>
  <conditionalFormatting sqref="AF21">
    <cfRule type="cellIs" dxfId="53" priority="61" operator="lessThan">
      <formula>0</formula>
    </cfRule>
    <cfRule type="cellIs" dxfId="52" priority="62" operator="greaterThan">
      <formula>0</formula>
    </cfRule>
  </conditionalFormatting>
  <conditionalFormatting sqref="X21">
    <cfRule type="cellIs" dxfId="51" priority="59" operator="lessThan">
      <formula>0</formula>
    </cfRule>
    <cfRule type="cellIs" dxfId="50" priority="60" operator="greaterThan">
      <formula>0</formula>
    </cfRule>
  </conditionalFormatting>
  <conditionalFormatting sqref="AJ21">
    <cfRule type="cellIs" dxfId="49" priority="53" operator="lessThan">
      <formula>0</formula>
    </cfRule>
    <cfRule type="cellIs" dxfId="48" priority="54" operator="greaterThan">
      <formula>0</formula>
    </cfRule>
  </conditionalFormatting>
  <conditionalFormatting sqref="AN21">
    <cfRule type="cellIs" dxfId="47" priority="51" operator="lessThan">
      <formula>0</formula>
    </cfRule>
    <cfRule type="cellIs" dxfId="46" priority="52" operator="greaterThan">
      <formula>0</formula>
    </cfRule>
  </conditionalFormatting>
  <conditionalFormatting sqref="AB21">
    <cfRule type="cellIs" dxfId="45" priority="49" operator="lessThan">
      <formula>0</formula>
    </cfRule>
    <cfRule type="cellIs" dxfId="44" priority="50" operator="greaterThan">
      <formula>0</formula>
    </cfRule>
  </conditionalFormatting>
  <conditionalFormatting sqref="L21">
    <cfRule type="cellIs" dxfId="43" priority="47" operator="lessThan">
      <formula>0</formula>
    </cfRule>
    <cfRule type="cellIs" dxfId="42" priority="48" operator="greaterThan">
      <formula>0</formula>
    </cfRule>
  </conditionalFormatting>
  <conditionalFormatting sqref="P21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AV21">
    <cfRule type="cellIs" dxfId="39" priority="43" operator="lessThan">
      <formula>0</formula>
    </cfRule>
    <cfRule type="cellIs" dxfId="38" priority="44" operator="greaterThan">
      <formula>0</formula>
    </cfRule>
  </conditionalFormatting>
  <conditionalFormatting sqref="BL21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BH21">
    <cfRule type="cellIs" dxfId="35" priority="39" operator="lessThan">
      <formula>0</formula>
    </cfRule>
    <cfRule type="cellIs" dxfId="34" priority="40" operator="greaterThan">
      <formula>0</formula>
    </cfRule>
  </conditionalFormatting>
  <conditionalFormatting sqref="BQ21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U21">
    <cfRule type="cellIs" dxfId="31" priority="35" operator="lessThan">
      <formula>0</formula>
    </cfRule>
    <cfRule type="cellIs" dxfId="30" priority="36" operator="greaterThan">
      <formula>0</formula>
    </cfRule>
  </conditionalFormatting>
  <conditionalFormatting sqref="AS21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BA21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BE21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AG21">
    <cfRule type="cellIs" dxfId="23" priority="27" operator="lessThan">
      <formula>0</formula>
    </cfRule>
    <cfRule type="cellIs" dxfId="22" priority="28" operator="greaterThan">
      <formula>0</formula>
    </cfRule>
  </conditionalFormatting>
  <conditionalFormatting sqref="Y21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AK21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O2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C2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M2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Q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W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M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I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1:E21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H21:I2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602-3BE2-49FD-AE46-2BB788946D1E}">
  <dimension ref="B2:H18"/>
  <sheetViews>
    <sheetView workbookViewId="0">
      <selection activeCell="F17" sqref="F17"/>
    </sheetView>
  </sheetViews>
  <sheetFormatPr defaultRowHeight="15" x14ac:dyDescent="0.25"/>
  <cols>
    <col min="2" max="2" width="4" bestFit="1" customWidth="1"/>
    <col min="3" max="3" width="48.42578125" bestFit="1" customWidth="1"/>
    <col min="4" max="4" width="8.5703125" bestFit="1" customWidth="1"/>
    <col min="5" max="5" width="11" bestFit="1" customWidth="1"/>
    <col min="6" max="6" width="11.7109375" bestFit="1" customWidth="1"/>
    <col min="10" max="10" width="12" bestFit="1" customWidth="1"/>
  </cols>
  <sheetData>
    <row r="2" spans="2:8" x14ac:dyDescent="0.25">
      <c r="B2">
        <v>50</v>
      </c>
      <c r="C2" s="66" t="s">
        <v>508</v>
      </c>
      <c r="D2">
        <v>294.363</v>
      </c>
      <c r="F2" s="62" t="s">
        <v>4</v>
      </c>
      <c r="G2">
        <f>D17+D7</f>
        <v>16.22</v>
      </c>
      <c r="H2" s="73">
        <f>G2/$G$8</f>
        <v>1.1010098473180364E-2</v>
      </c>
    </row>
    <row r="3" spans="2:8" x14ac:dyDescent="0.25">
      <c r="B3">
        <v>150</v>
      </c>
      <c r="C3" s="63" t="s">
        <v>509</v>
      </c>
      <c r="D3">
        <v>17.213000000000001</v>
      </c>
      <c r="F3" s="66" t="s">
        <v>5</v>
      </c>
      <c r="G3">
        <f>D2</f>
        <v>294.363</v>
      </c>
      <c r="H3" s="73">
        <f t="shared" ref="H3:H7" si="0">G3/$G$8</f>
        <v>0.19981292335763204</v>
      </c>
    </row>
    <row r="4" spans="2:8" x14ac:dyDescent="0.25">
      <c r="B4">
        <v>250</v>
      </c>
      <c r="C4" s="67" t="s">
        <v>510</v>
      </c>
      <c r="D4">
        <v>18.594000000000001</v>
      </c>
      <c r="F4" s="65" t="s">
        <v>524</v>
      </c>
      <c r="G4">
        <f>D16</f>
        <v>28.498999999999999</v>
      </c>
      <c r="H4" s="73">
        <f t="shared" si="0"/>
        <v>1.9345055264313637E-2</v>
      </c>
    </row>
    <row r="5" spans="2:8" x14ac:dyDescent="0.25">
      <c r="B5">
        <v>300</v>
      </c>
      <c r="C5" s="63" t="s">
        <v>511</v>
      </c>
      <c r="D5">
        <v>25.003</v>
      </c>
      <c r="F5" s="67" t="s">
        <v>7</v>
      </c>
      <c r="G5" s="33">
        <f>D4+D10</f>
        <v>72.358000000000004</v>
      </c>
      <c r="H5" s="73">
        <f t="shared" si="0"/>
        <v>4.9116442991515713E-2</v>
      </c>
    </row>
    <row r="6" spans="2:8" x14ac:dyDescent="0.25">
      <c r="B6">
        <v>350</v>
      </c>
      <c r="C6" s="63" t="s">
        <v>512</v>
      </c>
      <c r="D6">
        <v>36.457999999999998</v>
      </c>
      <c r="F6" s="68" t="s">
        <v>9</v>
      </c>
      <c r="G6" s="33">
        <f>D11+D12</f>
        <v>351.61699999999996</v>
      </c>
      <c r="H6" s="73">
        <f t="shared" si="0"/>
        <v>0.2386768060939741</v>
      </c>
    </row>
    <row r="7" spans="2:8" x14ac:dyDescent="0.25">
      <c r="B7">
        <v>370</v>
      </c>
      <c r="C7" s="62" t="s">
        <v>513</v>
      </c>
      <c r="D7">
        <v>3.2069999999999999</v>
      </c>
      <c r="F7" s="69" t="s">
        <v>8</v>
      </c>
      <c r="G7" s="33">
        <f>D13+D14+D15</f>
        <v>710.13599999999997</v>
      </c>
      <c r="H7" s="73">
        <f t="shared" si="0"/>
        <v>0.48203867381938414</v>
      </c>
    </row>
    <row r="8" spans="2:8" x14ac:dyDescent="0.25">
      <c r="B8">
        <v>400</v>
      </c>
      <c r="C8" s="64" t="s">
        <v>514</v>
      </c>
      <c r="D8" s="33">
        <v>46.853000000000002</v>
      </c>
      <c r="E8" s="33"/>
      <c r="F8" s="33"/>
      <c r="G8" s="33">
        <f>G2+G3+G4+G5+G6+G7</f>
        <v>1473.193</v>
      </c>
    </row>
    <row r="9" spans="2:8" x14ac:dyDescent="0.25">
      <c r="B9">
        <v>450</v>
      </c>
      <c r="C9" s="64" t="s">
        <v>515</v>
      </c>
      <c r="D9" s="33">
        <v>10.622999999999999</v>
      </c>
      <c r="E9" s="33"/>
      <c r="F9" s="33"/>
    </row>
    <row r="10" spans="2:8" x14ac:dyDescent="0.25">
      <c r="B10">
        <v>500</v>
      </c>
      <c r="C10" s="70" t="s">
        <v>516</v>
      </c>
      <c r="D10" s="33">
        <v>53.764000000000003</v>
      </c>
      <c r="E10" s="33"/>
      <c r="F10" s="33"/>
    </row>
    <row r="11" spans="2:8" x14ac:dyDescent="0.25">
      <c r="B11">
        <v>550</v>
      </c>
      <c r="C11" s="71" t="s">
        <v>9</v>
      </c>
      <c r="D11" s="33">
        <v>154.50399999999999</v>
      </c>
      <c r="E11" s="33"/>
      <c r="F11" s="33"/>
    </row>
    <row r="12" spans="2:8" x14ac:dyDescent="0.25">
      <c r="B12">
        <v>570</v>
      </c>
      <c r="C12" s="71" t="s">
        <v>517</v>
      </c>
      <c r="D12" s="33">
        <v>197.113</v>
      </c>
      <c r="E12" s="33"/>
      <c r="F12" s="33"/>
    </row>
    <row r="13" spans="2:8" x14ac:dyDescent="0.25">
      <c r="B13">
        <v>600</v>
      </c>
      <c r="C13" s="72" t="s">
        <v>518</v>
      </c>
      <c r="D13" s="33">
        <v>253.72399999999999</v>
      </c>
      <c r="E13" s="33"/>
      <c r="F13" s="33"/>
    </row>
    <row r="14" spans="2:8" x14ac:dyDescent="0.25">
      <c r="B14">
        <v>650</v>
      </c>
      <c r="C14" s="69" t="s">
        <v>519</v>
      </c>
      <c r="D14">
        <v>409.423</v>
      </c>
    </row>
    <row r="15" spans="2:8" x14ac:dyDescent="0.25">
      <c r="B15">
        <v>700</v>
      </c>
      <c r="C15" s="69" t="s">
        <v>520</v>
      </c>
      <c r="D15">
        <v>46.988999999999997</v>
      </c>
    </row>
    <row r="16" spans="2:8" x14ac:dyDescent="0.25">
      <c r="B16">
        <v>750</v>
      </c>
      <c r="C16" s="65" t="s">
        <v>521</v>
      </c>
      <c r="D16">
        <v>28.498999999999999</v>
      </c>
    </row>
    <row r="17" spans="2:4" x14ac:dyDescent="0.25">
      <c r="B17">
        <v>800</v>
      </c>
      <c r="C17" s="62" t="s">
        <v>522</v>
      </c>
      <c r="D17">
        <v>13.013</v>
      </c>
    </row>
    <row r="18" spans="2:4" x14ac:dyDescent="0.25">
      <c r="B18">
        <v>900</v>
      </c>
      <c r="C18" s="63" t="s">
        <v>523</v>
      </c>
      <c r="D18">
        <v>222.94900000000001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C44" activePane="bottomRight" state="frozen"/>
      <selection pane="topRight" activeCell="C1" sqref="C1"/>
      <selection pane="bottomLeft" activeCell="A16" sqref="A16"/>
      <selection pane="bottomRight" activeCell="B47" sqref="B47"/>
    </sheetView>
  </sheetViews>
  <sheetFormatPr defaultRowHeight="15" x14ac:dyDescent="0.25"/>
  <cols>
    <col min="2" max="2" width="28.85546875" style="35" bestFit="1" customWidth="1"/>
    <col min="3" max="3" width="13.140625" bestFit="1" customWidth="1"/>
    <col min="4" max="4" width="29.140625" style="35" customWidth="1"/>
    <col min="5" max="5" width="25.140625" style="35" bestFit="1" customWidth="1"/>
    <col min="6" max="6" width="12" style="39" bestFit="1" customWidth="1"/>
    <col min="7" max="7" width="13.140625" style="39" bestFit="1" customWidth="1"/>
    <col min="8" max="8" width="14.140625" style="39" bestFit="1" customWidth="1"/>
    <col min="9" max="9" width="23.7109375" style="35" bestFit="1" customWidth="1"/>
    <col min="10" max="10" width="19.28515625" style="37" bestFit="1" customWidth="1"/>
    <col min="11" max="11" width="7.28515625" style="39" bestFit="1" customWidth="1"/>
    <col min="12" max="12" width="23.42578125" style="37" bestFit="1" customWidth="1"/>
    <col min="13" max="13" width="21.42578125" style="39" bestFit="1" customWidth="1"/>
    <col min="14" max="14" width="3.85546875" style="39" bestFit="1" customWidth="1"/>
    <col min="15" max="15" width="4.42578125" style="39" bestFit="1" customWidth="1"/>
    <col min="16" max="17" width="3.85546875" style="39" customWidth="1"/>
    <col min="18" max="18" width="5.42578125" style="39" bestFit="1" customWidth="1"/>
    <col min="19" max="19" width="28.28515625" style="39" customWidth="1"/>
    <col min="20" max="20" width="13.140625" bestFit="1" customWidth="1"/>
    <col min="21" max="21" width="13.140625" style="39" customWidth="1"/>
    <col min="22" max="22" width="29.7109375" bestFit="1" customWidth="1"/>
    <col min="23" max="23" width="25.140625" style="35" bestFit="1" customWidth="1"/>
    <col min="24" max="24" width="12" style="39" bestFit="1" customWidth="1"/>
    <col min="25" max="25" width="14.140625" style="39" bestFit="1" customWidth="1"/>
    <col min="26" max="26" width="15.140625" style="39" bestFit="1" customWidth="1"/>
    <col min="27" max="27" width="23.7109375" bestFit="1" customWidth="1"/>
    <col min="28" max="28" width="19.28515625" bestFit="1" customWidth="1"/>
    <col min="29" max="29" width="19.28515625" style="39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s="39" customFormat="1" ht="15.75" thickBot="1" x14ac:dyDescent="0.3"/>
    <row r="2" spans="2:40" s="39" customFormat="1" ht="15.75" thickBot="1" x14ac:dyDescent="0.3">
      <c r="B2" s="41" t="s">
        <v>502</v>
      </c>
    </row>
    <row r="3" spans="2:40" s="39" customFormat="1" ht="15.75" thickBot="1" x14ac:dyDescent="0.3">
      <c r="B3" s="45" t="s">
        <v>501</v>
      </c>
    </row>
    <row r="4" spans="2:40" s="35" customFormat="1" ht="15.75" thickBot="1" x14ac:dyDescent="0.3">
      <c r="F4" s="39"/>
      <c r="G4" s="39"/>
      <c r="H4" s="39"/>
      <c r="J4" s="37"/>
      <c r="K4" s="39"/>
      <c r="L4" s="37"/>
      <c r="M4" s="39"/>
      <c r="N4" s="39"/>
      <c r="O4" s="39"/>
      <c r="P4" s="39"/>
      <c r="Q4" s="39"/>
      <c r="R4" s="39"/>
      <c r="S4" s="39"/>
      <c r="U4" s="39"/>
      <c r="X4" s="39"/>
      <c r="Y4" s="39"/>
      <c r="Z4" s="39"/>
      <c r="AC4" s="39"/>
    </row>
    <row r="5" spans="2:40" s="39" customFormat="1" ht="15.75" thickBot="1" x14ac:dyDescent="0.3">
      <c r="C5" s="41">
        <v>100</v>
      </c>
      <c r="D5" s="39" t="s">
        <v>503</v>
      </c>
      <c r="F5" s="41">
        <v>200</v>
      </c>
      <c r="G5" s="39" t="s">
        <v>491</v>
      </c>
      <c r="J5" s="56">
        <f>(C6*C8)/(C6*C8)</f>
        <v>1</v>
      </c>
      <c r="K5" s="39" t="s">
        <v>498</v>
      </c>
      <c r="N5" s="39">
        <v>2</v>
      </c>
      <c r="O5" s="39">
        <f>N5*J7</f>
        <v>4.9035689664929496</v>
      </c>
      <c r="T5" s="44"/>
      <c r="U5" s="44"/>
      <c r="V5" s="44"/>
      <c r="W5" s="44"/>
      <c r="X5" s="44"/>
      <c r="Y5" s="44"/>
      <c r="Z5" s="44"/>
      <c r="AA5" s="44"/>
      <c r="AB5" s="57"/>
    </row>
    <row r="6" spans="2:40" s="39" customFormat="1" ht="15.75" thickBot="1" x14ac:dyDescent="0.3">
      <c r="C6" s="42">
        <f>E13/F13</f>
        <v>2202590409.8328962</v>
      </c>
      <c r="D6" s="39" t="s">
        <v>485</v>
      </c>
      <c r="F6" s="41">
        <v>1.5</v>
      </c>
      <c r="G6" s="39" t="s">
        <v>489</v>
      </c>
      <c r="J6" s="56">
        <f>F8/(C6*C8)</f>
        <v>1.6186970063727777</v>
      </c>
      <c r="K6" s="39" t="s">
        <v>499</v>
      </c>
      <c r="N6" s="39">
        <v>4</v>
      </c>
      <c r="O6" s="39">
        <f>N6*J6</f>
        <v>6.4747880254911108</v>
      </c>
      <c r="T6" s="44"/>
      <c r="U6" s="44"/>
      <c r="V6" s="44"/>
      <c r="W6" s="44"/>
      <c r="X6" s="44"/>
      <c r="Y6" s="44"/>
      <c r="Z6" s="44"/>
      <c r="AA6" s="44"/>
      <c r="AB6" s="57"/>
      <c r="AK6" s="39">
        <v>1</v>
      </c>
      <c r="AL6" s="39">
        <f>AK6*2.5</f>
        <v>2.5</v>
      </c>
    </row>
    <row r="7" spans="2:40" s="39" customFormat="1" ht="15.75" thickBot="1" x14ac:dyDescent="0.3">
      <c r="C7" s="43">
        <v>0.2</v>
      </c>
      <c r="D7" s="39" t="s">
        <v>487</v>
      </c>
      <c r="F7" s="41">
        <v>0.75</v>
      </c>
      <c r="G7" s="39" t="s">
        <v>490</v>
      </c>
      <c r="J7" s="56">
        <f>F9/(C6*C8)</f>
        <v>2.4517844832464748</v>
      </c>
      <c r="K7" s="39" t="s">
        <v>500</v>
      </c>
      <c r="O7" s="39">
        <f>O5+O6</f>
        <v>11.378356991984059</v>
      </c>
      <c r="T7" s="58"/>
      <c r="U7" s="58"/>
      <c r="V7" s="44"/>
      <c r="W7" s="44"/>
      <c r="X7" s="44"/>
      <c r="Y7" s="44"/>
      <c r="Z7" s="44"/>
      <c r="AA7" s="44"/>
      <c r="AB7" s="57"/>
      <c r="AK7" s="39">
        <v>1</v>
      </c>
      <c r="AL7" s="39">
        <f>AK7*1.6</f>
        <v>1.6</v>
      </c>
    </row>
    <row r="8" spans="2:40" s="39" customFormat="1" ht="15.75" thickBot="1" x14ac:dyDescent="0.3">
      <c r="C8" s="42">
        <f>ROUND((C7*C13)/(C5*C6),1)</f>
        <v>6.4</v>
      </c>
      <c r="D8" s="44" t="s">
        <v>488</v>
      </c>
      <c r="F8" s="45">
        <f>M13/N13</f>
        <v>22818089617.036152</v>
      </c>
      <c r="G8" s="44" t="s">
        <v>492</v>
      </c>
      <c r="T8" s="44"/>
      <c r="U8" s="44"/>
      <c r="V8" s="44"/>
      <c r="W8" s="44"/>
      <c r="X8" s="44"/>
      <c r="Y8" s="44"/>
      <c r="Z8" s="44"/>
      <c r="AA8" s="44"/>
      <c r="AB8" s="44"/>
      <c r="AL8" s="39">
        <f>AL6+AL7</f>
        <v>4.0999999999999996</v>
      </c>
    </row>
    <row r="9" spans="2:40" s="39" customFormat="1" ht="15.75" thickBot="1" x14ac:dyDescent="0.3">
      <c r="F9" s="45">
        <f>J13/K13</f>
        <v>34561772734.565048</v>
      </c>
      <c r="G9" s="44" t="s">
        <v>493</v>
      </c>
      <c r="T9" s="44"/>
      <c r="U9" s="44"/>
      <c r="V9" s="44"/>
      <c r="W9" s="44"/>
      <c r="X9" s="44"/>
      <c r="Y9" s="44"/>
      <c r="Z9" s="44"/>
      <c r="AA9" s="44"/>
      <c r="AB9" s="44"/>
    </row>
    <row r="10" spans="2:40" s="39" customFormat="1" ht="15.75" thickBot="1" x14ac:dyDescent="0.3">
      <c r="C10" s="55">
        <v>0.5</v>
      </c>
      <c r="D10" s="44" t="s">
        <v>497</v>
      </c>
      <c r="T10" s="59"/>
      <c r="U10" s="59"/>
      <c r="V10" s="44"/>
      <c r="W10" s="44"/>
      <c r="X10" s="44"/>
      <c r="Y10" s="44"/>
      <c r="Z10" s="44"/>
      <c r="AA10" s="44"/>
      <c r="AB10" s="44"/>
    </row>
    <row r="11" spans="2:40" s="39" customFormat="1" x14ac:dyDescent="0.25">
      <c r="U11" s="39">
        <v>0.40529999999999999</v>
      </c>
    </row>
    <row r="12" spans="2:40" s="39" customFormat="1" x14ac:dyDescent="0.25"/>
    <row r="13" spans="2:40" ht="15.75" thickBot="1" x14ac:dyDescent="0.3">
      <c r="B13" s="60" t="s">
        <v>449</v>
      </c>
      <c r="C13" s="35">
        <f>14154363997496*C10</f>
        <v>7077181998748</v>
      </c>
      <c r="D13" s="35">
        <v>3.11224214697679</v>
      </c>
      <c r="E13" s="35">
        <f>D13/100*C13</f>
        <v>220259040983.28964</v>
      </c>
      <c r="F13" s="39">
        <f>$C$5</f>
        <v>100</v>
      </c>
      <c r="G13" s="39">
        <f>C8*C6*F13</f>
        <v>1409657862293.0537</v>
      </c>
      <c r="H13" s="39">
        <f>C13-G13</f>
        <v>5667524136454.9463</v>
      </c>
      <c r="I13" s="37">
        <v>72.816234492037395</v>
      </c>
      <c r="J13" s="39">
        <f>I13/(I13+L13)*H13*F7</f>
        <v>3248806637049.1147</v>
      </c>
      <c r="K13" s="39">
        <f>F5-N13</f>
        <v>94</v>
      </c>
      <c r="L13" s="39">
        <v>22.454386219071324</v>
      </c>
      <c r="M13" s="39">
        <f>L13/(I13+L13)*H13+I13/(I13+L13)*H13*(1-F7)</f>
        <v>2418717499405.832</v>
      </c>
      <c r="N13" s="39">
        <f>ROUND((F6*F5*M13)/(J13+F6*M13),0)</f>
        <v>106</v>
      </c>
      <c r="O13" s="39">
        <f>F13</f>
        <v>100</v>
      </c>
      <c r="P13" s="39">
        <f>N13</f>
        <v>106</v>
      </c>
      <c r="Q13" s="39">
        <f>K13</f>
        <v>94</v>
      </c>
      <c r="R13" s="39">
        <f>O13+P13+Q13</f>
        <v>300</v>
      </c>
      <c r="T13" s="39">
        <f>19519353692000.1</f>
        <v>19519353692000.102</v>
      </c>
      <c r="U13" s="35">
        <f>(T13-C13)*$U$11+C13</f>
        <v>12119994186023.078</v>
      </c>
      <c r="V13" s="35">
        <v>3.31338528335912</v>
      </c>
      <c r="W13" s="35">
        <f>V13/100*U13</f>
        <v>401582103703.66968</v>
      </c>
      <c r="X13" s="34">
        <f>ROUND(W13/$C$6,0)</f>
        <v>182</v>
      </c>
      <c r="Y13" s="34">
        <f>X13*$C$6*$C$8</f>
        <v>2565577309373.3574</v>
      </c>
      <c r="Z13" s="34">
        <f>U13-Y13</f>
        <v>9554416876649.7207</v>
      </c>
      <c r="AA13" s="37">
        <v>77.197885666551699</v>
      </c>
      <c r="AB13" s="39">
        <f>AA13/(AA13+AD13)*Z13*$F$7</f>
        <v>5789983546991.9277</v>
      </c>
      <c r="AC13" s="39">
        <f>ROUND(AB13/$F$9,0)</f>
        <v>168</v>
      </c>
      <c r="AD13" s="39">
        <v>18.343937855214516</v>
      </c>
      <c r="AE13" s="39">
        <f>AD13/(AA13+AD13)*Z13*(2-$F$7)</f>
        <v>2293048517492.2695</v>
      </c>
      <c r="AF13" s="39">
        <f>ROUND(AE13/$F$8,0)</f>
        <v>100</v>
      </c>
      <c r="AG13" s="39">
        <f>X13</f>
        <v>182</v>
      </c>
      <c r="AH13" s="39">
        <f>AF13</f>
        <v>100</v>
      </c>
      <c r="AI13" s="39">
        <f>AC13</f>
        <v>168</v>
      </c>
      <c r="AJ13" s="39">
        <f>AG13+AH13+AI13</f>
        <v>450</v>
      </c>
      <c r="AK13" s="49">
        <f>AG13-O13</f>
        <v>82</v>
      </c>
      <c r="AL13" s="50">
        <f>AH13-P13</f>
        <v>-6</v>
      </c>
      <c r="AM13" s="50">
        <f>AI13-Q13</f>
        <v>74</v>
      </c>
      <c r="AN13" s="51">
        <f>AJ13-R13</f>
        <v>150</v>
      </c>
    </row>
    <row r="14" spans="2:40" s="35" customFormat="1" ht="15.75" thickBot="1" x14ac:dyDescent="0.3">
      <c r="F14" s="39"/>
      <c r="G14" s="39"/>
      <c r="H14" s="39"/>
      <c r="J14" s="37"/>
      <c r="K14" s="39"/>
      <c r="L14" s="37"/>
      <c r="M14" s="39"/>
      <c r="N14" s="39"/>
      <c r="O14" s="39"/>
      <c r="P14" s="39"/>
      <c r="Q14" s="39"/>
      <c r="R14" s="39"/>
      <c r="S14" s="39"/>
      <c r="T14" s="39"/>
      <c r="X14" s="39"/>
      <c r="Y14" s="39"/>
      <c r="Z14" s="39"/>
      <c r="AC14" s="39"/>
      <c r="AG14" s="39"/>
      <c r="AH14" s="39"/>
      <c r="AI14" s="39"/>
      <c r="AJ14" s="39"/>
      <c r="AK14" s="89" t="s">
        <v>16</v>
      </c>
      <c r="AL14" s="90"/>
      <c r="AM14" s="90"/>
      <c r="AN14" s="91"/>
    </row>
    <row r="15" spans="2:40" x14ac:dyDescent="0.25">
      <c r="B15" s="35" t="s">
        <v>44</v>
      </c>
      <c r="C15" t="s">
        <v>470</v>
      </c>
      <c r="D15" s="35" t="s">
        <v>477</v>
      </c>
      <c r="E15" s="35" t="s">
        <v>473</v>
      </c>
      <c r="F15" s="39" t="s">
        <v>483</v>
      </c>
      <c r="G15" s="39" t="s">
        <v>486</v>
      </c>
      <c r="H15" s="39" t="s">
        <v>484</v>
      </c>
      <c r="I15" s="37" t="s">
        <v>478</v>
      </c>
      <c r="J15" s="37" t="s">
        <v>476</v>
      </c>
      <c r="K15" s="39" t="s">
        <v>494</v>
      </c>
      <c r="L15" s="39" t="s">
        <v>481</v>
      </c>
      <c r="M15" s="39" t="s">
        <v>482</v>
      </c>
      <c r="N15" s="39" t="s">
        <v>39</v>
      </c>
      <c r="O15" s="46" t="s">
        <v>38</v>
      </c>
      <c r="P15" s="47" t="s">
        <v>39</v>
      </c>
      <c r="Q15" s="47" t="s">
        <v>495</v>
      </c>
      <c r="R15" s="48" t="s">
        <v>496</v>
      </c>
      <c r="T15" s="39" t="s">
        <v>470</v>
      </c>
      <c r="U15" s="35" t="s">
        <v>470</v>
      </c>
      <c r="V15" s="35" t="s">
        <v>477</v>
      </c>
      <c r="W15" s="35" t="s">
        <v>473</v>
      </c>
      <c r="X15" s="39" t="s">
        <v>483</v>
      </c>
      <c r="Y15" s="39" t="s">
        <v>486</v>
      </c>
      <c r="Z15" s="39" t="s">
        <v>484</v>
      </c>
      <c r="AA15" s="37" t="s">
        <v>478</v>
      </c>
      <c r="AB15" s="37" t="s">
        <v>476</v>
      </c>
      <c r="AC15" s="39" t="s">
        <v>494</v>
      </c>
      <c r="AD15" s="39" t="s">
        <v>481</v>
      </c>
      <c r="AE15" s="39" t="s">
        <v>482</v>
      </c>
      <c r="AF15" s="39" t="s">
        <v>39</v>
      </c>
      <c r="AG15" s="46" t="s">
        <v>38</v>
      </c>
      <c r="AH15" s="47" t="s">
        <v>39</v>
      </c>
      <c r="AI15" s="47" t="s">
        <v>495</v>
      </c>
      <c r="AJ15" s="48" t="s">
        <v>496</v>
      </c>
      <c r="AK15" s="46" t="s">
        <v>38</v>
      </c>
      <c r="AL15" s="47" t="s">
        <v>39</v>
      </c>
      <c r="AM15" s="47" t="s">
        <v>495</v>
      </c>
      <c r="AN15" s="48" t="s">
        <v>496</v>
      </c>
    </row>
    <row r="16" spans="2:40" x14ac:dyDescent="0.25">
      <c r="B16" s="35" t="s">
        <v>50</v>
      </c>
      <c r="C16" s="35">
        <v>14942384580.909189</v>
      </c>
      <c r="D16" s="39">
        <v>0.94522679993951608</v>
      </c>
      <c r="E16" s="35">
        <f>D16/100*C16</f>
        <v>141239423.6087836</v>
      </c>
      <c r="F16" s="34">
        <f>ROUND(E16/$C$6,0)</f>
        <v>0</v>
      </c>
      <c r="G16" s="34">
        <f>F16*$C$6*$C$8</f>
        <v>0</v>
      </c>
      <c r="H16" s="34">
        <f>C16-G16</f>
        <v>14942384580.909189</v>
      </c>
      <c r="I16" s="39">
        <v>58.329050012409901</v>
      </c>
      <c r="J16" s="37">
        <f>I16/(I16+L16)*H16*$F$7</f>
        <v>9559410502.3123207</v>
      </c>
      <c r="K16" s="39">
        <f>ROUND(J16/$F$9,0)</f>
        <v>0</v>
      </c>
      <c r="L16" s="39">
        <v>10.051873998047371</v>
      </c>
      <c r="M16" s="39">
        <f>L16/(I16+L16)*H16*(2-$F$7)</f>
        <v>2745629888.949285</v>
      </c>
      <c r="N16" s="39">
        <f>ROUND(M16/$F$8,0)</f>
        <v>0</v>
      </c>
      <c r="O16" s="49">
        <f>F16</f>
        <v>0</v>
      </c>
      <c r="P16" s="50">
        <f>N16</f>
        <v>0</v>
      </c>
      <c r="Q16" s="50">
        <f>K16</f>
        <v>0</v>
      </c>
      <c r="R16" s="51">
        <f>O16+P16+Q16</f>
        <v>0</v>
      </c>
      <c r="T16" s="39">
        <v>74711922904.545944</v>
      </c>
      <c r="U16" s="39">
        <f>(T16-C16)*$U$11+C16</f>
        <v>39166978463.479164</v>
      </c>
      <c r="V16" s="35">
        <v>0.94522679993951608</v>
      </c>
      <c r="W16" s="35">
        <f t="shared" ref="W16:W48" si="0">V16/100*U16</f>
        <v>370216777.16334355</v>
      </c>
      <c r="X16" s="34">
        <f>ROUND(W16/$C$6,0)</f>
        <v>0</v>
      </c>
      <c r="Y16" s="34">
        <f>X16*$C$6*$C$8</f>
        <v>0</v>
      </c>
      <c r="Z16" s="34">
        <f t="shared" ref="Z16:Z48" si="1">U16-Y16</f>
        <v>39166978463.479164</v>
      </c>
      <c r="AA16" s="37">
        <v>58.329050012409901</v>
      </c>
      <c r="AB16" s="39">
        <f>AA16/(AA16+AD16)*Z16*$F$7</f>
        <v>25057126808.661053</v>
      </c>
      <c r="AC16" s="39">
        <f>ROUND(AB16/$F$9,0)</f>
        <v>1</v>
      </c>
      <c r="AD16" s="39">
        <v>10.051873998047371</v>
      </c>
      <c r="AE16" s="39">
        <f>AD16/(AA16+AD16)*Z16*(2-$F$7)</f>
        <v>7196845064.9138651</v>
      </c>
      <c r="AF16" s="39">
        <f>ROUND(AE16/$F$8,0)</f>
        <v>0</v>
      </c>
      <c r="AG16" s="49">
        <f>X16</f>
        <v>0</v>
      </c>
      <c r="AH16" s="50">
        <f>AF16</f>
        <v>0</v>
      </c>
      <c r="AI16" s="50">
        <f>AC16</f>
        <v>1</v>
      </c>
      <c r="AJ16" s="51">
        <f>AG16+AH16+AI16</f>
        <v>1</v>
      </c>
      <c r="AK16" s="49">
        <f>AG16-O16</f>
        <v>0</v>
      </c>
      <c r="AL16" s="50">
        <f>AH16-P16</f>
        <v>0</v>
      </c>
      <c r="AM16" s="50">
        <f>AI16-Q16</f>
        <v>1</v>
      </c>
      <c r="AN16" s="51">
        <f>AJ16-R16</f>
        <v>1</v>
      </c>
    </row>
    <row r="17" spans="2:40" x14ac:dyDescent="0.25">
      <c r="B17" s="60" t="s">
        <v>53</v>
      </c>
      <c r="C17" s="35">
        <v>18262192006.076298</v>
      </c>
      <c r="D17" s="35">
        <v>1.24636024189216</v>
      </c>
      <c r="E17" s="35">
        <f t="shared" ref="E17:E73" si="2">D17/100*C17</f>
        <v>227612700.46174324</v>
      </c>
      <c r="F17" s="34">
        <f t="shared" ref="F17:F83" si="3">ROUND(E17/$C$6,0)</f>
        <v>0</v>
      </c>
      <c r="G17" s="34">
        <f t="shared" ref="G17:G83" si="4">F17*$C$6*$C$8</f>
        <v>0</v>
      </c>
      <c r="H17" s="34">
        <f t="shared" ref="H17:H83" si="5">C17-G17</f>
        <v>18262192006.076298</v>
      </c>
      <c r="I17" s="37">
        <v>44.302802765025525</v>
      </c>
      <c r="J17" s="39">
        <f t="shared" ref="J17:J83" si="6">I17/(I17+L17)*H17*$F$7</f>
        <v>9526130277.4053288</v>
      </c>
      <c r="K17" s="39">
        <f t="shared" ref="K17:K83" si="7">ROUND(J17/$F$9,0)</f>
        <v>0</v>
      </c>
      <c r="L17" s="39">
        <v>19.395645629692908</v>
      </c>
      <c r="M17" s="39">
        <f t="shared" ref="M17:M83" si="8">L17/(I17+L17)*H17*(2-$F$7)</f>
        <v>6950856211.9198265</v>
      </c>
      <c r="N17" s="39">
        <f t="shared" ref="N17:N83" si="9">ROUND(M17/$F$8,0)</f>
        <v>0</v>
      </c>
      <c r="O17" s="49">
        <f t="shared" ref="O17:O83" si="10">F17</f>
        <v>0</v>
      </c>
      <c r="P17" s="50">
        <f t="shared" ref="P17:P83" si="11">N17</f>
        <v>0</v>
      </c>
      <c r="Q17" s="50">
        <f t="shared" ref="Q17:Q83" si="12">K17</f>
        <v>0</v>
      </c>
      <c r="R17" s="51">
        <f t="shared" ref="R17:R83" si="13">O17+P17+Q17</f>
        <v>0</v>
      </c>
      <c r="T17" s="39">
        <v>36814039832.907555</v>
      </c>
      <c r="U17" s="39">
        <f t="shared" ref="U17:U83" si="14">(T17-C17)*$U$11+C17</f>
        <v>25781255930.291008</v>
      </c>
      <c r="V17" s="35">
        <v>1.1086963859038301</v>
      </c>
      <c r="W17" s="35">
        <f t="shared" si="0"/>
        <v>285835852.73975325</v>
      </c>
      <c r="X17" s="34">
        <f t="shared" ref="X17:X83" si="15">ROUND(W17/$C$6,0)</f>
        <v>0</v>
      </c>
      <c r="Y17" s="34">
        <f t="shared" ref="Y17:Y83" si="16">X17*$C$6*$C$8</f>
        <v>0</v>
      </c>
      <c r="Z17" s="34">
        <f t="shared" si="1"/>
        <v>25781255930.291008</v>
      </c>
      <c r="AA17" s="37">
        <v>47.96950720180407</v>
      </c>
      <c r="AB17" s="39">
        <f t="shared" ref="AB17:AB83" si="17">AA17/(AA17+AD17)*Z17*$F$7</f>
        <v>13574777565.531755</v>
      </c>
      <c r="AC17" s="39">
        <f t="shared" ref="AC17:AC83" si="18">ROUND(AB17/$F$9,0)</f>
        <v>0</v>
      </c>
      <c r="AD17" s="39">
        <v>20.358360568926688</v>
      </c>
      <c r="AE17" s="39">
        <f t="shared" ref="AE17:AE83" si="19">AD17/(AA17+AD17)*Z17*(2-$F$7)</f>
        <v>9601940636.9774971</v>
      </c>
      <c r="AF17" s="39">
        <f t="shared" ref="AF17:AF83" si="20">ROUND(AE17/$F$8,0)</f>
        <v>0</v>
      </c>
      <c r="AG17" s="49">
        <f t="shared" ref="AG17:AG83" si="21">X17</f>
        <v>0</v>
      </c>
      <c r="AH17" s="50">
        <f t="shared" ref="AH17:AH83" si="22">AF17</f>
        <v>0</v>
      </c>
      <c r="AI17" s="50">
        <f t="shared" ref="AI17:AI83" si="23">AC17</f>
        <v>0</v>
      </c>
      <c r="AJ17" s="51">
        <f t="shared" ref="AJ17:AJ83" si="24">AG17+AH17+AI17</f>
        <v>0</v>
      </c>
      <c r="AK17" s="49">
        <f t="shared" ref="AK17:AK83" si="25">AG17-O17</f>
        <v>0</v>
      </c>
      <c r="AL17" s="50">
        <f t="shared" ref="AL17:AL83" si="26">AH17-P17</f>
        <v>0</v>
      </c>
      <c r="AM17" s="50">
        <f t="shared" ref="AM17:AM83" si="27">AI17-Q17</f>
        <v>0</v>
      </c>
      <c r="AN17" s="51">
        <f t="shared" ref="AN17:AN83" si="28">AJ17-R17</f>
        <v>0</v>
      </c>
    </row>
    <row r="18" spans="2:40" x14ac:dyDescent="0.25">
      <c r="B18" s="60" t="s">
        <v>55</v>
      </c>
      <c r="C18" s="35">
        <v>270392021832.89185</v>
      </c>
      <c r="D18" s="35">
        <v>3.4333856350536296</v>
      </c>
      <c r="E18" s="35">
        <f t="shared" si="2"/>
        <v>9283600835.9415836</v>
      </c>
      <c r="F18" s="34">
        <f t="shared" si="3"/>
        <v>4</v>
      </c>
      <c r="G18" s="34">
        <f t="shared" si="4"/>
        <v>56386314491.722145</v>
      </c>
      <c r="H18" s="34">
        <f t="shared" si="5"/>
        <v>214005707341.16971</v>
      </c>
      <c r="I18" s="37">
        <v>34.208598348059041</v>
      </c>
      <c r="J18" s="39">
        <f t="shared" si="6"/>
        <v>61533942565.97879</v>
      </c>
      <c r="K18" s="39">
        <f t="shared" si="7"/>
        <v>2</v>
      </c>
      <c r="L18" s="39">
        <v>55.020634104948861</v>
      </c>
      <c r="M18" s="39">
        <f t="shared" si="8"/>
        <v>164950563233.16412</v>
      </c>
      <c r="N18" s="39">
        <f t="shared" si="9"/>
        <v>7</v>
      </c>
      <c r="O18" s="49">
        <f t="shared" si="10"/>
        <v>4</v>
      </c>
      <c r="P18" s="50">
        <f t="shared" si="11"/>
        <v>7</v>
      </c>
      <c r="Q18" s="50">
        <f t="shared" si="12"/>
        <v>2</v>
      </c>
      <c r="R18" s="51">
        <f t="shared" si="13"/>
        <v>13</v>
      </c>
      <c r="T18" s="39">
        <v>485801959708.22601</v>
      </c>
      <c r="U18" s="39">
        <f t="shared" si="14"/>
        <v>357697669653.76477</v>
      </c>
      <c r="V18" s="35">
        <v>6.0142533292259399</v>
      </c>
      <c r="W18" s="35">
        <f t="shared" si="0"/>
        <v>21512844005.715153</v>
      </c>
      <c r="X18" s="34">
        <f t="shared" si="15"/>
        <v>10</v>
      </c>
      <c r="Y18" s="34">
        <f t="shared" si="16"/>
        <v>140965786229.30539</v>
      </c>
      <c r="Z18" s="34">
        <f t="shared" si="1"/>
        <v>216731883424.45938</v>
      </c>
      <c r="AA18" s="37">
        <v>44.931712950699819</v>
      </c>
      <c r="AB18" s="39">
        <f t="shared" si="17"/>
        <v>88654600566.35968</v>
      </c>
      <c r="AC18" s="39">
        <f t="shared" si="18"/>
        <v>3</v>
      </c>
      <c r="AD18" s="39">
        <v>37.45093874826501</v>
      </c>
      <c r="AE18" s="39">
        <f t="shared" si="19"/>
        <v>123157186669.97479</v>
      </c>
      <c r="AF18" s="39">
        <f t="shared" si="20"/>
        <v>5</v>
      </c>
      <c r="AG18" s="49">
        <f t="shared" si="21"/>
        <v>10</v>
      </c>
      <c r="AH18" s="50">
        <f t="shared" si="22"/>
        <v>5</v>
      </c>
      <c r="AI18" s="50">
        <f t="shared" si="23"/>
        <v>3</v>
      </c>
      <c r="AJ18" s="51">
        <f t="shared" si="24"/>
        <v>18</v>
      </c>
      <c r="AK18" s="49">
        <f t="shared" si="25"/>
        <v>6</v>
      </c>
      <c r="AL18" s="50">
        <f t="shared" si="26"/>
        <v>-2</v>
      </c>
      <c r="AM18" s="50">
        <f t="shared" si="27"/>
        <v>1</v>
      </c>
      <c r="AN18" s="51">
        <f t="shared" si="28"/>
        <v>5</v>
      </c>
    </row>
    <row r="19" spans="2:40" s="39" customFormat="1" x14ac:dyDescent="0.25">
      <c r="B19" s="60" t="s">
        <v>59</v>
      </c>
      <c r="C19" s="39">
        <v>1993812967</v>
      </c>
      <c r="D19" s="39">
        <v>0</v>
      </c>
      <c r="E19" s="39">
        <f t="shared" ref="E19" si="29">D19/100*C19</f>
        <v>0</v>
      </c>
      <c r="F19" s="34">
        <f t="shared" ref="F19" si="30">ROUND(E19/$C$6,0)</f>
        <v>0</v>
      </c>
      <c r="G19" s="34">
        <f t="shared" ref="G19" si="31">F19*$C$6*$C$8</f>
        <v>0</v>
      </c>
      <c r="H19" s="34">
        <f t="shared" ref="H19" si="32">C19-G19</f>
        <v>1993812967</v>
      </c>
      <c r="I19" s="39">
        <v>0</v>
      </c>
      <c r="J19" s="39">
        <f t="shared" ref="J19" si="33">I19/(I19+L19)*H19*$F$7</f>
        <v>0</v>
      </c>
      <c r="K19" s="39">
        <f t="shared" ref="K19" si="34">ROUND(J19/$F$9,0)</f>
        <v>0</v>
      </c>
      <c r="L19" s="39">
        <v>56.020634104948897</v>
      </c>
      <c r="M19" s="39">
        <f t="shared" ref="M19" si="35">L19/(I19+L19)*H19*(2-$F$7)</f>
        <v>2492266208.75</v>
      </c>
      <c r="N19" s="39">
        <f t="shared" ref="N19" si="36">ROUND(M19/$F$8,0)</f>
        <v>0</v>
      </c>
      <c r="O19" s="49">
        <f t="shared" ref="O19" si="37">F19</f>
        <v>0</v>
      </c>
      <c r="P19" s="50">
        <f t="shared" ref="P19" si="38">N19</f>
        <v>0</v>
      </c>
      <c r="Q19" s="50">
        <f t="shared" ref="Q19" si="39">K19</f>
        <v>0</v>
      </c>
      <c r="R19" s="51">
        <f t="shared" ref="R19" si="40">O19+P19+Q19</f>
        <v>0</v>
      </c>
      <c r="U19" s="39">
        <v>4185751505</v>
      </c>
      <c r="V19" s="39">
        <v>0</v>
      </c>
      <c r="W19" s="39">
        <f t="shared" ref="W19" si="41">V19/100*U19</f>
        <v>0</v>
      </c>
      <c r="X19" s="34">
        <f t="shared" ref="X19" si="42">ROUND(W19/$C$6,0)</f>
        <v>0</v>
      </c>
      <c r="Y19" s="34">
        <f t="shared" ref="Y19" si="43">X19*$C$6*$C$8</f>
        <v>0</v>
      </c>
      <c r="Z19" s="34">
        <f t="shared" ref="Z19" si="44">U19-Y19</f>
        <v>4185751505</v>
      </c>
      <c r="AA19" s="39">
        <v>0</v>
      </c>
      <c r="AB19" s="39">
        <f t="shared" ref="AB19" si="45">AA19/(AA19+AD19)*Z19*$F$7</f>
        <v>0</v>
      </c>
      <c r="AC19" s="39">
        <f t="shared" ref="AC19" si="46">ROUND(AB19/$F$9,0)</f>
        <v>0</v>
      </c>
      <c r="AD19" s="39">
        <v>38.450938748265003</v>
      </c>
      <c r="AE19" s="39">
        <f t="shared" ref="AE19" si="47">AD19/(AA19+AD19)*Z19*(2-$F$7)</f>
        <v>5232189381.25</v>
      </c>
      <c r="AF19" s="39">
        <f t="shared" ref="AF19" si="48">ROUND(AE19/$F$8,0)</f>
        <v>0</v>
      </c>
      <c r="AG19" s="49"/>
      <c r="AH19" s="50"/>
      <c r="AI19" s="50"/>
      <c r="AJ19" s="51"/>
      <c r="AK19" s="49"/>
      <c r="AL19" s="50"/>
      <c r="AM19" s="50"/>
      <c r="AN19" s="51"/>
    </row>
    <row r="20" spans="2:40" x14ac:dyDescent="0.25">
      <c r="B20" s="60" t="s">
        <v>61</v>
      </c>
      <c r="C20" s="35">
        <v>77517262957.101974</v>
      </c>
      <c r="D20" s="35">
        <v>6.39260315427404</v>
      </c>
      <c r="E20" s="35">
        <f t="shared" si="2"/>
        <v>4955370996.9026031</v>
      </c>
      <c r="F20" s="34">
        <f t="shared" si="3"/>
        <v>2</v>
      </c>
      <c r="G20" s="34">
        <f t="shared" si="4"/>
        <v>28193157245.861073</v>
      </c>
      <c r="H20" s="34">
        <f t="shared" si="5"/>
        <v>49324105711.240906</v>
      </c>
      <c r="I20" s="37">
        <v>22.21235549456124</v>
      </c>
      <c r="J20" s="39">
        <f t="shared" si="6"/>
        <v>8710454484.9669418</v>
      </c>
      <c r="K20" s="39">
        <f t="shared" si="7"/>
        <v>0</v>
      </c>
      <c r="L20" s="39">
        <v>72.122954941903274</v>
      </c>
      <c r="M20" s="39">
        <f t="shared" si="8"/>
        <v>47137707997.439568</v>
      </c>
      <c r="N20" s="39">
        <f t="shared" si="9"/>
        <v>2</v>
      </c>
      <c r="O20" s="49">
        <f t="shared" si="10"/>
        <v>2</v>
      </c>
      <c r="P20" s="50">
        <f t="shared" si="11"/>
        <v>2</v>
      </c>
      <c r="Q20" s="50">
        <f t="shared" si="12"/>
        <v>0</v>
      </c>
      <c r="R20" s="51">
        <f t="shared" si="13"/>
        <v>4</v>
      </c>
      <c r="T20" s="39">
        <v>217987314775.76248</v>
      </c>
      <c r="U20" s="39">
        <f t="shared" si="14"/>
        <v>134449774959.20508</v>
      </c>
      <c r="V20" s="35">
        <v>2.4211128126953798</v>
      </c>
      <c r="W20" s="35">
        <f t="shared" si="0"/>
        <v>3255180728.1774182</v>
      </c>
      <c r="X20" s="34">
        <f t="shared" si="15"/>
        <v>1</v>
      </c>
      <c r="Y20" s="34">
        <f t="shared" si="16"/>
        <v>14096578622.930536</v>
      </c>
      <c r="Z20" s="34">
        <f t="shared" si="1"/>
        <v>120353196336.27454</v>
      </c>
      <c r="AA20" s="37">
        <v>46.76262458110044</v>
      </c>
      <c r="AB20" s="39">
        <f t="shared" si="17"/>
        <v>47464253486.542221</v>
      </c>
      <c r="AC20" s="39">
        <f t="shared" si="18"/>
        <v>1</v>
      </c>
      <c r="AD20" s="39">
        <v>42.167953548677126</v>
      </c>
      <c r="AE20" s="39">
        <f t="shared" si="19"/>
        <v>71334406276.106155</v>
      </c>
      <c r="AF20" s="39">
        <f t="shared" si="20"/>
        <v>3</v>
      </c>
      <c r="AG20" s="49">
        <f t="shared" si="21"/>
        <v>1</v>
      </c>
      <c r="AH20" s="50">
        <f t="shared" si="22"/>
        <v>3</v>
      </c>
      <c r="AI20" s="50">
        <f t="shared" si="23"/>
        <v>1</v>
      </c>
      <c r="AJ20" s="51">
        <f t="shared" si="24"/>
        <v>5</v>
      </c>
      <c r="AK20" s="49">
        <f t="shared" si="25"/>
        <v>-1</v>
      </c>
      <c r="AL20" s="50">
        <f t="shared" si="26"/>
        <v>1</v>
      </c>
      <c r="AM20" s="50">
        <f t="shared" si="27"/>
        <v>1</v>
      </c>
      <c r="AN20" s="51">
        <f t="shared" si="28"/>
        <v>1</v>
      </c>
    </row>
    <row r="21" spans="2:40" x14ac:dyDescent="0.25">
      <c r="B21" s="60" t="s">
        <v>63</v>
      </c>
      <c r="C21" s="35">
        <v>1391930018.5371604</v>
      </c>
      <c r="D21" s="35">
        <v>0</v>
      </c>
      <c r="E21" s="35">
        <f t="shared" si="2"/>
        <v>0</v>
      </c>
      <c r="F21" s="34">
        <f t="shared" si="3"/>
        <v>0</v>
      </c>
      <c r="G21" s="34">
        <f t="shared" si="4"/>
        <v>0</v>
      </c>
      <c r="H21" s="34">
        <f t="shared" si="5"/>
        <v>1391930018.5371604</v>
      </c>
      <c r="I21" s="37">
        <v>76.206525636428822</v>
      </c>
      <c r="J21" s="39">
        <f t="shared" si="6"/>
        <v>882997058.49487805</v>
      </c>
      <c r="K21" s="39">
        <f t="shared" si="7"/>
        <v>0</v>
      </c>
      <c r="L21" s="39">
        <v>13.89073144496235</v>
      </c>
      <c r="M21" s="39">
        <f t="shared" si="8"/>
        <v>268250759.01332051</v>
      </c>
      <c r="N21" s="39">
        <f t="shared" si="9"/>
        <v>0</v>
      </c>
      <c r="O21" s="49">
        <f t="shared" si="10"/>
        <v>0</v>
      </c>
      <c r="P21" s="50">
        <f t="shared" si="11"/>
        <v>0</v>
      </c>
      <c r="Q21" s="50">
        <f t="shared" si="12"/>
        <v>0</v>
      </c>
      <c r="R21" s="51">
        <f t="shared" si="13"/>
        <v>0</v>
      </c>
      <c r="T21" s="39">
        <v>1893259104.1069176</v>
      </c>
      <c r="U21" s="39">
        <f t="shared" si="14"/>
        <v>1595118696.9185829</v>
      </c>
      <c r="V21" s="35">
        <v>0</v>
      </c>
      <c r="W21" s="35">
        <f t="shared" si="0"/>
        <v>0</v>
      </c>
      <c r="X21" s="34">
        <f t="shared" si="15"/>
        <v>0</v>
      </c>
      <c r="Y21" s="34">
        <f t="shared" si="16"/>
        <v>0</v>
      </c>
      <c r="Z21" s="34">
        <f t="shared" si="1"/>
        <v>1595118696.9185829</v>
      </c>
      <c r="AA21" s="37">
        <v>67.389757640896775</v>
      </c>
      <c r="AB21" s="39">
        <f t="shared" si="17"/>
        <v>930846021.48151541</v>
      </c>
      <c r="AC21" s="39">
        <f t="shared" si="18"/>
        <v>0</v>
      </c>
      <c r="AD21" s="39">
        <v>19.220696649964424</v>
      </c>
      <c r="AE21" s="39">
        <f t="shared" si="19"/>
        <v>442488335.34570307</v>
      </c>
      <c r="AF21" s="39">
        <f t="shared" si="20"/>
        <v>0</v>
      </c>
      <c r="AG21" s="49">
        <f t="shared" si="21"/>
        <v>0</v>
      </c>
      <c r="AH21" s="50">
        <f t="shared" si="22"/>
        <v>0</v>
      </c>
      <c r="AI21" s="50">
        <f t="shared" si="23"/>
        <v>0</v>
      </c>
      <c r="AJ21" s="51">
        <f t="shared" si="24"/>
        <v>0</v>
      </c>
      <c r="AK21" s="49">
        <f t="shared" si="25"/>
        <v>0</v>
      </c>
      <c r="AL21" s="50">
        <f t="shared" si="26"/>
        <v>0</v>
      </c>
      <c r="AM21" s="50">
        <f t="shared" si="27"/>
        <v>0</v>
      </c>
      <c r="AN21" s="51">
        <f t="shared" si="28"/>
        <v>0</v>
      </c>
    </row>
    <row r="22" spans="2:40" x14ac:dyDescent="0.25">
      <c r="B22" s="60" t="s">
        <v>65</v>
      </c>
      <c r="C22" s="35">
        <v>686729030389.60852</v>
      </c>
      <c r="D22" s="35">
        <v>1.1488226766688698</v>
      </c>
      <c r="E22" s="35">
        <f t="shared" si="2"/>
        <v>7889298828.3840771</v>
      </c>
      <c r="F22" s="34">
        <f t="shared" si="3"/>
        <v>4</v>
      </c>
      <c r="G22" s="34">
        <f t="shared" si="4"/>
        <v>56386314491.722145</v>
      </c>
      <c r="H22" s="34">
        <f t="shared" si="5"/>
        <v>630342715897.88635</v>
      </c>
      <c r="I22" s="37">
        <v>63.469313441501043</v>
      </c>
      <c r="J22" s="39">
        <f t="shared" si="6"/>
        <v>335407047067.95996</v>
      </c>
      <c r="K22" s="39">
        <f t="shared" si="7"/>
        <v>10</v>
      </c>
      <c r="L22" s="39">
        <v>25.990836011136377</v>
      </c>
      <c r="M22" s="39">
        <f t="shared" si="8"/>
        <v>228916649759.09125</v>
      </c>
      <c r="N22" s="39">
        <f t="shared" si="9"/>
        <v>10</v>
      </c>
      <c r="O22" s="49">
        <f t="shared" si="10"/>
        <v>4</v>
      </c>
      <c r="P22" s="50">
        <f t="shared" si="11"/>
        <v>10</v>
      </c>
      <c r="Q22" s="50">
        <f t="shared" si="12"/>
        <v>10</v>
      </c>
      <c r="R22" s="51">
        <f t="shared" si="13"/>
        <v>24</v>
      </c>
      <c r="T22" s="39">
        <v>1039330591569.3676</v>
      </c>
      <c r="U22" s="39">
        <f t="shared" si="14"/>
        <v>829638443135.76489</v>
      </c>
      <c r="V22" s="35">
        <v>0.85613791637354308</v>
      </c>
      <c r="W22" s="35">
        <f t="shared" si="0"/>
        <v>7102849280.4964399</v>
      </c>
      <c r="X22" s="34">
        <f t="shared" si="15"/>
        <v>3</v>
      </c>
      <c r="Y22" s="34">
        <f t="shared" si="16"/>
        <v>42289735868.791611</v>
      </c>
      <c r="Z22" s="34">
        <f t="shared" si="1"/>
        <v>787348707266.97327</v>
      </c>
      <c r="AA22" s="37">
        <v>57.349937381754735</v>
      </c>
      <c r="AB22" s="39">
        <f t="shared" si="17"/>
        <v>427965593684.06775</v>
      </c>
      <c r="AC22" s="39">
        <f t="shared" si="18"/>
        <v>12</v>
      </c>
      <c r="AD22" s="39">
        <v>21.78212321918511</v>
      </c>
      <c r="AE22" s="39">
        <f t="shared" si="19"/>
        <v>270909894610.27045</v>
      </c>
      <c r="AF22" s="39">
        <f t="shared" si="20"/>
        <v>12</v>
      </c>
      <c r="AG22" s="49">
        <f t="shared" si="21"/>
        <v>3</v>
      </c>
      <c r="AH22" s="50">
        <f t="shared" si="22"/>
        <v>12</v>
      </c>
      <c r="AI22" s="50">
        <f t="shared" si="23"/>
        <v>12</v>
      </c>
      <c r="AJ22" s="51">
        <f t="shared" si="24"/>
        <v>27</v>
      </c>
      <c r="AK22" s="49">
        <f t="shared" si="25"/>
        <v>-1</v>
      </c>
      <c r="AL22" s="50">
        <f t="shared" si="26"/>
        <v>2</v>
      </c>
      <c r="AM22" s="50">
        <f t="shared" si="27"/>
        <v>2</v>
      </c>
      <c r="AN22" s="51">
        <f t="shared" si="28"/>
        <v>3</v>
      </c>
    </row>
    <row r="23" spans="2:40" x14ac:dyDescent="0.25">
      <c r="B23" s="60" t="s">
        <v>67</v>
      </c>
      <c r="C23" s="35">
        <v>12426495760.787071</v>
      </c>
      <c r="D23" s="35">
        <v>3.5600248725369701</v>
      </c>
      <c r="E23" s="35">
        <f t="shared" si="2"/>
        <v>442386339.86877197</v>
      </c>
      <c r="F23" s="34">
        <f t="shared" si="3"/>
        <v>0</v>
      </c>
      <c r="G23" s="34">
        <f t="shared" si="4"/>
        <v>0</v>
      </c>
      <c r="H23" s="34">
        <f t="shared" si="5"/>
        <v>12426495760.787071</v>
      </c>
      <c r="I23" s="39">
        <v>50.765258356946894</v>
      </c>
      <c r="J23" s="39">
        <f t="shared" si="6"/>
        <v>6178609125.5065069</v>
      </c>
      <c r="K23" s="39">
        <f t="shared" si="7"/>
        <v>0</v>
      </c>
      <c r="L23" s="39">
        <v>25.809532379165596</v>
      </c>
      <c r="M23" s="39">
        <f t="shared" si="8"/>
        <v>5235437825.1396608</v>
      </c>
      <c r="N23" s="39">
        <f t="shared" si="9"/>
        <v>0</v>
      </c>
      <c r="O23" s="49">
        <f t="shared" si="10"/>
        <v>0</v>
      </c>
      <c r="P23" s="50">
        <f t="shared" si="11"/>
        <v>0</v>
      </c>
      <c r="Q23" s="50">
        <f t="shared" si="12"/>
        <v>0</v>
      </c>
      <c r="R23" s="51">
        <f t="shared" si="13"/>
        <v>0</v>
      </c>
      <c r="T23" s="39">
        <v>35676528915.43634</v>
      </c>
      <c r="U23" s="39">
        <f t="shared" si="14"/>
        <v>21849734198.366421</v>
      </c>
      <c r="V23" s="35">
        <v>3.8497305765468401</v>
      </c>
      <c r="W23" s="35">
        <f t="shared" si="0"/>
        <v>841155898.32872367</v>
      </c>
      <c r="X23" s="34">
        <f t="shared" si="15"/>
        <v>0</v>
      </c>
      <c r="Y23" s="34">
        <f t="shared" si="16"/>
        <v>0</v>
      </c>
      <c r="Z23" s="34">
        <f t="shared" si="1"/>
        <v>21849734198.366421</v>
      </c>
      <c r="AA23" s="37">
        <v>50.765258356946894</v>
      </c>
      <c r="AB23" s="39">
        <f t="shared" si="17"/>
        <v>10863961144.534897</v>
      </c>
      <c r="AC23" s="39">
        <f t="shared" si="18"/>
        <v>0</v>
      </c>
      <c r="AD23" s="39">
        <v>25.809532379165596</v>
      </c>
      <c r="AE23" s="39">
        <f t="shared" si="19"/>
        <v>9205565840.3998623</v>
      </c>
      <c r="AF23" s="39">
        <f t="shared" si="20"/>
        <v>0</v>
      </c>
      <c r="AG23" s="49">
        <f t="shared" si="21"/>
        <v>0</v>
      </c>
      <c r="AH23" s="50">
        <f t="shared" si="22"/>
        <v>0</v>
      </c>
      <c r="AI23" s="50">
        <f t="shared" si="23"/>
        <v>0</v>
      </c>
      <c r="AJ23" s="51">
        <f t="shared" si="24"/>
        <v>0</v>
      </c>
      <c r="AK23" s="49">
        <f t="shared" si="25"/>
        <v>0</v>
      </c>
      <c r="AL23" s="50">
        <f t="shared" si="26"/>
        <v>0</v>
      </c>
      <c r="AM23" s="50">
        <f t="shared" si="27"/>
        <v>0</v>
      </c>
      <c r="AN23" s="51">
        <f t="shared" si="28"/>
        <v>0</v>
      </c>
    </row>
    <row r="24" spans="2:40" x14ac:dyDescent="0.25">
      <c r="B24" s="60" t="s">
        <v>32</v>
      </c>
      <c r="C24" s="35">
        <v>736662980256.48816</v>
      </c>
      <c r="D24" s="35">
        <v>1.82984191251005</v>
      </c>
      <c r="E24" s="35">
        <f t="shared" si="2"/>
        <v>13479767966.678854</v>
      </c>
      <c r="F24" s="34">
        <f t="shared" si="3"/>
        <v>6</v>
      </c>
      <c r="G24" s="34">
        <f t="shared" si="4"/>
        <v>84579471737.583221</v>
      </c>
      <c r="H24" s="34">
        <f t="shared" si="5"/>
        <v>652083508518.90491</v>
      </c>
      <c r="I24" s="37">
        <v>64.321744088789529</v>
      </c>
      <c r="J24" s="39">
        <f t="shared" si="6"/>
        <v>353611852715.96655</v>
      </c>
      <c r="K24" s="39">
        <f t="shared" si="7"/>
        <v>10</v>
      </c>
      <c r="L24" s="39">
        <v>24.638400142779574</v>
      </c>
      <c r="M24" s="39">
        <f t="shared" si="8"/>
        <v>225751297788.68686</v>
      </c>
      <c r="N24" s="39">
        <f t="shared" si="9"/>
        <v>10</v>
      </c>
      <c r="O24" s="49">
        <f t="shared" si="10"/>
        <v>6</v>
      </c>
      <c r="P24" s="50">
        <f t="shared" si="11"/>
        <v>10</v>
      </c>
      <c r="Q24" s="50">
        <f t="shared" si="12"/>
        <v>10</v>
      </c>
      <c r="R24" s="51">
        <f t="shared" si="13"/>
        <v>26</v>
      </c>
      <c r="T24" s="39">
        <v>1196465534857.5439</v>
      </c>
      <c r="U24" s="39">
        <f t="shared" si="14"/>
        <v>923020955636.29614</v>
      </c>
      <c r="V24" s="35">
        <v>1.99797392486099</v>
      </c>
      <c r="W24" s="35">
        <f t="shared" si="0"/>
        <v>18441718014.615925</v>
      </c>
      <c r="X24" s="34">
        <f t="shared" si="15"/>
        <v>8</v>
      </c>
      <c r="Y24" s="34">
        <f t="shared" si="16"/>
        <v>112772628983.44429</v>
      </c>
      <c r="Z24" s="34">
        <f t="shared" si="1"/>
        <v>810248326652.85181</v>
      </c>
      <c r="AA24" s="37">
        <v>67.030494714223053</v>
      </c>
      <c r="AB24" s="39">
        <f t="shared" si="17"/>
        <v>450136011698.43567</v>
      </c>
      <c r="AC24" s="39">
        <f t="shared" si="18"/>
        <v>13</v>
      </c>
      <c r="AD24" s="39">
        <v>23.461064667995558</v>
      </c>
      <c r="AE24" s="39">
        <f t="shared" si="19"/>
        <v>262583722152.00534</v>
      </c>
      <c r="AF24" s="39">
        <f t="shared" si="20"/>
        <v>12</v>
      </c>
      <c r="AG24" s="49">
        <f t="shared" si="21"/>
        <v>8</v>
      </c>
      <c r="AH24" s="50">
        <f t="shared" si="22"/>
        <v>12</v>
      </c>
      <c r="AI24" s="50">
        <f t="shared" si="23"/>
        <v>13</v>
      </c>
      <c r="AJ24" s="51">
        <f t="shared" si="24"/>
        <v>33</v>
      </c>
      <c r="AK24" s="49">
        <f t="shared" si="25"/>
        <v>2</v>
      </c>
      <c r="AL24" s="50">
        <f t="shared" si="26"/>
        <v>2</v>
      </c>
      <c r="AM24" s="50">
        <f t="shared" si="27"/>
        <v>3</v>
      </c>
      <c r="AN24" s="51">
        <f t="shared" si="28"/>
        <v>7</v>
      </c>
    </row>
    <row r="25" spans="2:40" x14ac:dyDescent="0.25">
      <c r="B25" s="60" t="s">
        <v>72</v>
      </c>
      <c r="C25" s="35">
        <v>372950092476.33289</v>
      </c>
      <c r="D25" s="35">
        <v>0.98031858008592998</v>
      </c>
      <c r="E25" s="35">
        <f t="shared" si="2"/>
        <v>3656099050.9931493</v>
      </c>
      <c r="F25" s="34">
        <f t="shared" si="3"/>
        <v>2</v>
      </c>
      <c r="G25" s="34">
        <f t="shared" si="4"/>
        <v>28193157245.861073</v>
      </c>
      <c r="H25" s="34">
        <f t="shared" si="5"/>
        <v>344756935230.4718</v>
      </c>
      <c r="I25" s="37">
        <v>59.309015344478311</v>
      </c>
      <c r="J25" s="39">
        <f t="shared" si="6"/>
        <v>175073951909.14099</v>
      </c>
      <c r="K25" s="39">
        <f t="shared" si="7"/>
        <v>5</v>
      </c>
      <c r="L25" s="39">
        <v>28.284802034095595</v>
      </c>
      <c r="M25" s="39">
        <f t="shared" si="8"/>
        <v>139156249189.52145</v>
      </c>
      <c r="N25" s="39">
        <f t="shared" si="9"/>
        <v>6</v>
      </c>
      <c r="O25" s="49">
        <f t="shared" si="10"/>
        <v>2</v>
      </c>
      <c r="P25" s="50">
        <f t="shared" si="11"/>
        <v>6</v>
      </c>
      <c r="Q25" s="50">
        <f t="shared" si="12"/>
        <v>5</v>
      </c>
      <c r="R25" s="51">
        <f t="shared" si="13"/>
        <v>13</v>
      </c>
      <c r="T25" s="39">
        <v>478085670423.09674</v>
      </c>
      <c r="U25" s="39">
        <f t="shared" si="14"/>
        <v>415561542218.15625</v>
      </c>
      <c r="V25" s="35">
        <v>0.75617904198054797</v>
      </c>
      <c r="W25" s="35">
        <f t="shared" si="0"/>
        <v>3142389288.7848444</v>
      </c>
      <c r="X25" s="34">
        <f t="shared" si="15"/>
        <v>1</v>
      </c>
      <c r="Y25" s="34">
        <f t="shared" si="16"/>
        <v>14096578622.930536</v>
      </c>
      <c r="Z25" s="34">
        <f t="shared" si="1"/>
        <v>401464963595.22571</v>
      </c>
      <c r="AA25" s="37">
        <v>62.564705064362428</v>
      </c>
      <c r="AB25" s="39">
        <f t="shared" si="17"/>
        <v>214132723317.16571</v>
      </c>
      <c r="AC25" s="39">
        <f t="shared" si="18"/>
        <v>6</v>
      </c>
      <c r="AD25" s="39">
        <v>25.40948444265339</v>
      </c>
      <c r="AE25" s="39">
        <f t="shared" si="19"/>
        <v>144943332298.75592</v>
      </c>
      <c r="AF25" s="39">
        <f t="shared" si="20"/>
        <v>6</v>
      </c>
      <c r="AG25" s="49">
        <f t="shared" si="21"/>
        <v>1</v>
      </c>
      <c r="AH25" s="50">
        <f t="shared" si="22"/>
        <v>6</v>
      </c>
      <c r="AI25" s="50">
        <f t="shared" si="23"/>
        <v>6</v>
      </c>
      <c r="AJ25" s="51">
        <f t="shared" si="24"/>
        <v>13</v>
      </c>
      <c r="AK25" s="49">
        <f t="shared" si="25"/>
        <v>-1</v>
      </c>
      <c r="AL25" s="50">
        <f t="shared" si="26"/>
        <v>0</v>
      </c>
      <c r="AM25" s="50">
        <f t="shared" si="27"/>
        <v>1</v>
      </c>
      <c r="AN25" s="51">
        <f t="shared" si="28"/>
        <v>0</v>
      </c>
    </row>
    <row r="26" spans="2:40" x14ac:dyDescent="0.25">
      <c r="B26" s="60" t="s">
        <v>74</v>
      </c>
      <c r="C26" s="35">
        <v>32705257850.112091</v>
      </c>
      <c r="D26" s="35">
        <v>2.2678620631186299</v>
      </c>
      <c r="E26" s="35">
        <f t="shared" si="2"/>
        <v>741710135.42781973</v>
      </c>
      <c r="F26" s="34">
        <f t="shared" si="3"/>
        <v>0</v>
      </c>
      <c r="G26" s="34">
        <f t="shared" si="4"/>
        <v>0</v>
      </c>
      <c r="H26" s="34">
        <f t="shared" si="5"/>
        <v>32705257850.112091</v>
      </c>
      <c r="I26" s="37">
        <v>35.785591657658806</v>
      </c>
      <c r="J26" s="39">
        <f t="shared" si="6"/>
        <v>11207086652.48605</v>
      </c>
      <c r="K26" s="39">
        <f t="shared" si="7"/>
        <v>0</v>
      </c>
      <c r="L26" s="39">
        <v>42.538309912888664</v>
      </c>
      <c r="M26" s="39">
        <f t="shared" si="8"/>
        <v>22203094558.496704</v>
      </c>
      <c r="N26" s="39">
        <f t="shared" si="9"/>
        <v>1</v>
      </c>
      <c r="O26" s="49">
        <f t="shared" si="10"/>
        <v>0</v>
      </c>
      <c r="P26" s="50">
        <f t="shared" si="11"/>
        <v>1</v>
      </c>
      <c r="Q26" s="50">
        <f t="shared" si="12"/>
        <v>0</v>
      </c>
      <c r="R26" s="51">
        <f t="shared" si="13"/>
        <v>1</v>
      </c>
      <c r="T26" s="39">
        <v>139152809949.42795</v>
      </c>
      <c r="U26" s="39">
        <f t="shared" si="14"/>
        <v>75848450715.964813</v>
      </c>
      <c r="V26" s="35">
        <v>3.8214560582987902</v>
      </c>
      <c r="W26" s="35">
        <f t="shared" si="0"/>
        <v>2898515215.0110097</v>
      </c>
      <c r="X26" s="34">
        <f t="shared" si="15"/>
        <v>1</v>
      </c>
      <c r="Y26" s="34">
        <f t="shared" si="16"/>
        <v>14096578622.930536</v>
      </c>
      <c r="Z26" s="34">
        <f t="shared" si="1"/>
        <v>61751872093.034279</v>
      </c>
      <c r="AA26" s="37">
        <v>38.123171324664689</v>
      </c>
      <c r="AB26" s="39">
        <f t="shared" si="17"/>
        <v>20104013455.979698</v>
      </c>
      <c r="AC26" s="39">
        <f t="shared" si="18"/>
        <v>1</v>
      </c>
      <c r="AD26" s="39">
        <v>49.701725103713798</v>
      </c>
      <c r="AE26" s="39">
        <f t="shared" si="19"/>
        <v>43683151022.993355</v>
      </c>
      <c r="AF26" s="39">
        <f t="shared" si="20"/>
        <v>2</v>
      </c>
      <c r="AG26" s="49">
        <f t="shared" si="21"/>
        <v>1</v>
      </c>
      <c r="AH26" s="50">
        <f t="shared" si="22"/>
        <v>2</v>
      </c>
      <c r="AI26" s="50">
        <f t="shared" si="23"/>
        <v>1</v>
      </c>
      <c r="AJ26" s="51">
        <f t="shared" si="24"/>
        <v>4</v>
      </c>
      <c r="AK26" s="49">
        <f t="shared" si="25"/>
        <v>1</v>
      </c>
      <c r="AL26" s="50">
        <f t="shared" si="26"/>
        <v>1</v>
      </c>
      <c r="AM26" s="50">
        <f t="shared" si="27"/>
        <v>1</v>
      </c>
      <c r="AN26" s="51">
        <f t="shared" si="28"/>
        <v>3</v>
      </c>
    </row>
    <row r="27" spans="2:40" x14ac:dyDescent="0.25">
      <c r="B27" s="60" t="s">
        <v>76</v>
      </c>
      <c r="C27" s="35">
        <v>12076240811.145023</v>
      </c>
      <c r="D27" s="35">
        <v>0</v>
      </c>
      <c r="E27" s="35">
        <f t="shared" si="2"/>
        <v>0</v>
      </c>
      <c r="F27" s="34">
        <f t="shared" si="3"/>
        <v>0</v>
      </c>
      <c r="G27" s="34">
        <f t="shared" si="4"/>
        <v>0</v>
      </c>
      <c r="H27" s="34">
        <f t="shared" si="5"/>
        <v>12076240811.145023</v>
      </c>
      <c r="I27" s="37">
        <v>77.671309371544751</v>
      </c>
      <c r="J27" s="39">
        <f t="shared" si="6"/>
        <v>7832127107.2736702</v>
      </c>
      <c r="K27" s="39">
        <f t="shared" si="7"/>
        <v>0</v>
      </c>
      <c r="L27" s="39">
        <v>12.148871970056225</v>
      </c>
      <c r="M27" s="39">
        <f t="shared" si="8"/>
        <v>2041755835.1418293</v>
      </c>
      <c r="N27" s="39">
        <f t="shared" si="9"/>
        <v>0</v>
      </c>
      <c r="O27" s="49">
        <f t="shared" si="10"/>
        <v>0</v>
      </c>
      <c r="P27" s="50">
        <f t="shared" si="11"/>
        <v>0</v>
      </c>
      <c r="Q27" s="50">
        <f t="shared" si="12"/>
        <v>0</v>
      </c>
      <c r="R27" s="51">
        <f t="shared" si="13"/>
        <v>0</v>
      </c>
      <c r="T27" s="39">
        <v>13856896226.22246</v>
      </c>
      <c r="U27" s="39">
        <f t="shared" si="14"/>
        <v>12797940450.875908</v>
      </c>
      <c r="V27" s="35">
        <v>0</v>
      </c>
      <c r="W27" s="35">
        <f t="shared" si="0"/>
        <v>0</v>
      </c>
      <c r="X27" s="34">
        <f t="shared" si="15"/>
        <v>0</v>
      </c>
      <c r="Y27" s="34">
        <f t="shared" si="16"/>
        <v>0</v>
      </c>
      <c r="Z27" s="34">
        <f t="shared" si="1"/>
        <v>12797940450.875908</v>
      </c>
      <c r="AA27" s="37">
        <v>74.833275957312239</v>
      </c>
      <c r="AB27" s="39">
        <f t="shared" si="17"/>
        <v>8146615975.3764153</v>
      </c>
      <c r="AC27" s="39">
        <f t="shared" si="18"/>
        <v>0</v>
      </c>
      <c r="AD27" s="39">
        <v>13.336322223734459</v>
      </c>
      <c r="AE27" s="39">
        <f t="shared" si="19"/>
        <v>2419732271.300859</v>
      </c>
      <c r="AF27" s="39">
        <f t="shared" si="20"/>
        <v>0</v>
      </c>
      <c r="AG27" s="49">
        <f t="shared" si="21"/>
        <v>0</v>
      </c>
      <c r="AH27" s="50">
        <f t="shared" si="22"/>
        <v>0</v>
      </c>
      <c r="AI27" s="50">
        <f t="shared" si="23"/>
        <v>0</v>
      </c>
      <c r="AJ27" s="51">
        <f t="shared" si="24"/>
        <v>0</v>
      </c>
      <c r="AK27" s="49">
        <f t="shared" si="25"/>
        <v>0</v>
      </c>
      <c r="AL27" s="50">
        <f t="shared" si="26"/>
        <v>0</v>
      </c>
      <c r="AM27" s="50">
        <f t="shared" si="27"/>
        <v>0</v>
      </c>
      <c r="AN27" s="51">
        <f t="shared" si="28"/>
        <v>0</v>
      </c>
    </row>
    <row r="28" spans="2:40" x14ac:dyDescent="0.25">
      <c r="B28" s="60" t="s">
        <v>78</v>
      </c>
      <c r="C28" s="35">
        <v>32835915082.005112</v>
      </c>
      <c r="D28" s="35">
        <v>3.9616709688485305</v>
      </c>
      <c r="E28" s="35">
        <f t="shared" si="2"/>
        <v>1300850915.1595526</v>
      </c>
      <c r="F28" s="34">
        <f t="shared" si="3"/>
        <v>1</v>
      </c>
      <c r="G28" s="34">
        <f t="shared" si="4"/>
        <v>14096578622.930536</v>
      </c>
      <c r="H28" s="34">
        <f t="shared" si="5"/>
        <v>18739336459.074577</v>
      </c>
      <c r="I28" s="39">
        <v>57.58673998023712</v>
      </c>
      <c r="J28" s="39">
        <f t="shared" si="6"/>
        <v>8194855358.5694218</v>
      </c>
      <c r="K28" s="39">
        <f t="shared" si="7"/>
        <v>0</v>
      </c>
      <c r="L28" s="39">
        <v>41.176805761522971</v>
      </c>
      <c r="M28" s="39">
        <f t="shared" si="8"/>
        <v>9766078309.560854</v>
      </c>
      <c r="N28" s="39">
        <f t="shared" si="9"/>
        <v>0</v>
      </c>
      <c r="O28" s="49">
        <f t="shared" si="10"/>
        <v>1</v>
      </c>
      <c r="P28" s="50">
        <f t="shared" si="11"/>
        <v>0</v>
      </c>
      <c r="Q28" s="50">
        <f t="shared" si="12"/>
        <v>0</v>
      </c>
      <c r="R28" s="51">
        <f t="shared" si="13"/>
        <v>1</v>
      </c>
      <c r="T28" s="39">
        <v>71282082008.272919</v>
      </c>
      <c r="U28" s="39">
        <f t="shared" si="14"/>
        <v>48418146537.221451</v>
      </c>
      <c r="V28" s="35">
        <v>4.3387753104637303</v>
      </c>
      <c r="W28" s="35">
        <f t="shared" si="0"/>
        <v>2100754587.7411137</v>
      </c>
      <c r="X28" s="34">
        <f t="shared" si="15"/>
        <v>1</v>
      </c>
      <c r="Y28" s="34">
        <f t="shared" si="16"/>
        <v>14096578622.930536</v>
      </c>
      <c r="Z28" s="34">
        <f t="shared" si="1"/>
        <v>34321567914.290916</v>
      </c>
      <c r="AA28" s="37">
        <v>57.58673998023712</v>
      </c>
      <c r="AB28" s="39">
        <f t="shared" si="17"/>
        <v>15009084518.610592</v>
      </c>
      <c r="AC28" s="39">
        <f t="shared" si="18"/>
        <v>0</v>
      </c>
      <c r="AD28" s="39">
        <v>41.176805761522971</v>
      </c>
      <c r="AE28" s="39">
        <f t="shared" si="19"/>
        <v>17886819028.512665</v>
      </c>
      <c r="AF28" s="39">
        <f t="shared" si="20"/>
        <v>1</v>
      </c>
      <c r="AG28" s="49">
        <f t="shared" si="21"/>
        <v>1</v>
      </c>
      <c r="AH28" s="50">
        <f t="shared" si="22"/>
        <v>1</v>
      </c>
      <c r="AI28" s="50">
        <f t="shared" si="23"/>
        <v>0</v>
      </c>
      <c r="AJ28" s="51">
        <f t="shared" si="24"/>
        <v>2</v>
      </c>
      <c r="AK28" s="49">
        <f t="shared" si="25"/>
        <v>0</v>
      </c>
      <c r="AL28" s="50">
        <f t="shared" si="26"/>
        <v>1</v>
      </c>
      <c r="AM28" s="50">
        <f t="shared" si="27"/>
        <v>0</v>
      </c>
      <c r="AN28" s="51">
        <f t="shared" si="28"/>
        <v>1</v>
      </c>
    </row>
    <row r="29" spans="2:40" x14ac:dyDescent="0.25">
      <c r="B29" s="35" t="s">
        <v>80</v>
      </c>
      <c r="C29" s="35">
        <v>247366365800.34665</v>
      </c>
      <c r="D29" s="35">
        <v>1.3571191812401999</v>
      </c>
      <c r="E29" s="35">
        <f t="shared" si="2"/>
        <v>3357056398.2133026</v>
      </c>
      <c r="F29" s="34">
        <f t="shared" si="3"/>
        <v>2</v>
      </c>
      <c r="G29" s="34">
        <f t="shared" si="4"/>
        <v>28193157245.861073</v>
      </c>
      <c r="H29" s="34">
        <f t="shared" si="5"/>
        <v>219173208554.48557</v>
      </c>
      <c r="I29" s="37">
        <v>50.566324299804023</v>
      </c>
      <c r="J29" s="39">
        <f t="shared" si="6"/>
        <v>114105387957.59074</v>
      </c>
      <c r="K29" s="39">
        <f t="shared" si="7"/>
        <v>3</v>
      </c>
      <c r="L29" s="39">
        <v>22.279382681932518</v>
      </c>
      <c r="M29" s="39">
        <f t="shared" si="8"/>
        <v>83790864097.122406</v>
      </c>
      <c r="N29" s="39">
        <f t="shared" si="9"/>
        <v>4</v>
      </c>
      <c r="O29" s="49">
        <f t="shared" si="10"/>
        <v>2</v>
      </c>
      <c r="P29" s="50">
        <f t="shared" si="11"/>
        <v>4</v>
      </c>
      <c r="Q29" s="50">
        <f t="shared" si="12"/>
        <v>3</v>
      </c>
      <c r="R29" s="51">
        <f t="shared" si="13"/>
        <v>9</v>
      </c>
      <c r="T29" s="39">
        <v>664403662063.26392</v>
      </c>
      <c r="U29" s="39">
        <f t="shared" si="14"/>
        <v>416391581975.70703</v>
      </c>
      <c r="V29" s="35">
        <v>1.24291781849732</v>
      </c>
      <c r="W29" s="35">
        <f t="shared" si="0"/>
        <v>5175405167.098937</v>
      </c>
      <c r="X29" s="34">
        <f t="shared" si="15"/>
        <v>2</v>
      </c>
      <c r="Y29" s="34">
        <f t="shared" si="16"/>
        <v>28193157245.861073</v>
      </c>
      <c r="Z29" s="34">
        <f t="shared" si="1"/>
        <v>388198424729.84595</v>
      </c>
      <c r="AA29" s="37">
        <v>53.476210730639181</v>
      </c>
      <c r="AB29" s="39">
        <f t="shared" si="17"/>
        <v>191679051954.89194</v>
      </c>
      <c r="AC29" s="39">
        <f t="shared" si="18"/>
        <v>6</v>
      </c>
      <c r="AD29" s="39">
        <v>27.750899982953868</v>
      </c>
      <c r="AE29" s="39">
        <f t="shared" si="19"/>
        <v>165782944320.82089</v>
      </c>
      <c r="AF29" s="39">
        <f t="shared" si="20"/>
        <v>7</v>
      </c>
      <c r="AG29" s="49">
        <f t="shared" si="21"/>
        <v>2</v>
      </c>
      <c r="AH29" s="50">
        <f t="shared" si="22"/>
        <v>7</v>
      </c>
      <c r="AI29" s="50">
        <f t="shared" si="23"/>
        <v>6</v>
      </c>
      <c r="AJ29" s="51">
        <f t="shared" si="24"/>
        <v>15</v>
      </c>
      <c r="AK29" s="49">
        <f t="shared" si="25"/>
        <v>0</v>
      </c>
      <c r="AL29" s="50">
        <f t="shared" si="26"/>
        <v>3</v>
      </c>
      <c r="AM29" s="50">
        <f t="shared" si="27"/>
        <v>3</v>
      </c>
      <c r="AN29" s="51">
        <f t="shared" si="28"/>
        <v>6</v>
      </c>
    </row>
    <row r="30" spans="2:40" x14ac:dyDescent="0.25">
      <c r="B30" s="60" t="s">
        <v>82</v>
      </c>
      <c r="C30" s="35">
        <v>4106450807.9677472</v>
      </c>
      <c r="D30" s="35">
        <v>0</v>
      </c>
      <c r="E30" s="35">
        <f t="shared" si="2"/>
        <v>0</v>
      </c>
      <c r="F30" s="34">
        <f t="shared" si="3"/>
        <v>0</v>
      </c>
      <c r="G30" s="34">
        <f t="shared" si="4"/>
        <v>0</v>
      </c>
      <c r="H30" s="34">
        <f t="shared" si="5"/>
        <v>4106450807.9677472</v>
      </c>
      <c r="I30" s="37">
        <v>71.263278313449902</v>
      </c>
      <c r="J30" s="39">
        <f t="shared" si="6"/>
        <v>2535290728.1050591</v>
      </c>
      <c r="K30" s="39">
        <f t="shared" si="7"/>
        <v>0</v>
      </c>
      <c r="L30" s="39">
        <v>15.306422618074849</v>
      </c>
      <c r="M30" s="39">
        <f t="shared" si="8"/>
        <v>907578963.11791909</v>
      </c>
      <c r="N30" s="39">
        <f t="shared" si="9"/>
        <v>0</v>
      </c>
      <c r="O30" s="49">
        <f t="shared" si="10"/>
        <v>0</v>
      </c>
      <c r="P30" s="50">
        <f t="shared" si="11"/>
        <v>0</v>
      </c>
      <c r="Q30" s="50">
        <f t="shared" si="12"/>
        <v>0</v>
      </c>
      <c r="R30" s="51">
        <f t="shared" si="13"/>
        <v>0</v>
      </c>
      <c r="T30" s="39">
        <v>4519281462.8196201</v>
      </c>
      <c r="U30" s="39">
        <f t="shared" si="14"/>
        <v>4273771072.3792114</v>
      </c>
      <c r="V30" s="35">
        <v>0</v>
      </c>
      <c r="W30" s="35">
        <f t="shared" si="0"/>
        <v>0</v>
      </c>
      <c r="X30" s="34">
        <f t="shared" si="15"/>
        <v>0</v>
      </c>
      <c r="Y30" s="34">
        <f t="shared" si="16"/>
        <v>0</v>
      </c>
      <c r="Z30" s="34">
        <f t="shared" si="1"/>
        <v>4273771072.3792114</v>
      </c>
      <c r="AA30" s="39">
        <v>71.263278313449902</v>
      </c>
      <c r="AB30" s="39">
        <f t="shared" si="17"/>
        <v>2638592955.4599771</v>
      </c>
      <c r="AC30" s="39">
        <f t="shared" si="18"/>
        <v>0</v>
      </c>
      <c r="AD30" s="39">
        <v>15.306422618074849</v>
      </c>
      <c r="AE30" s="39">
        <f t="shared" si="19"/>
        <v>944558914.70738554</v>
      </c>
      <c r="AF30" s="39">
        <f t="shared" si="20"/>
        <v>0</v>
      </c>
      <c r="AG30" s="49">
        <f t="shared" si="21"/>
        <v>0</v>
      </c>
      <c r="AH30" s="50">
        <f t="shared" si="22"/>
        <v>0</v>
      </c>
      <c r="AI30" s="50">
        <f t="shared" si="23"/>
        <v>0</v>
      </c>
      <c r="AJ30" s="51">
        <f t="shared" si="24"/>
        <v>0</v>
      </c>
      <c r="AK30" s="49">
        <f t="shared" si="25"/>
        <v>0</v>
      </c>
      <c r="AL30" s="50">
        <f t="shared" si="26"/>
        <v>0</v>
      </c>
      <c r="AM30" s="50">
        <f t="shared" si="27"/>
        <v>0</v>
      </c>
      <c r="AN30" s="51">
        <f t="shared" si="28"/>
        <v>0</v>
      </c>
    </row>
    <row r="31" spans="2:40" x14ac:dyDescent="0.25">
      <c r="B31" s="60" t="s">
        <v>84</v>
      </c>
      <c r="C31" s="35">
        <v>80367532170.351883</v>
      </c>
      <c r="D31" s="35">
        <v>1.3469841507576499</v>
      </c>
      <c r="E31" s="35">
        <f t="shared" si="2"/>
        <v>1082537920.6896954</v>
      </c>
      <c r="F31" s="34">
        <f t="shared" si="3"/>
        <v>0</v>
      </c>
      <c r="G31" s="34">
        <f t="shared" si="4"/>
        <v>0</v>
      </c>
      <c r="H31" s="34">
        <f t="shared" si="5"/>
        <v>80367532170.351883</v>
      </c>
      <c r="I31" s="37">
        <v>39.894676914318246</v>
      </c>
      <c r="J31" s="39">
        <f t="shared" si="6"/>
        <v>32773051696.0606</v>
      </c>
      <c r="K31" s="39">
        <f t="shared" si="7"/>
        <v>1</v>
      </c>
      <c r="L31" s="39">
        <v>33.47894633120935</v>
      </c>
      <c r="M31" s="39">
        <f t="shared" si="8"/>
        <v>45837662386.172188</v>
      </c>
      <c r="N31" s="39">
        <f t="shared" si="9"/>
        <v>2</v>
      </c>
      <c r="O31" s="49">
        <f t="shared" si="10"/>
        <v>0</v>
      </c>
      <c r="P31" s="50">
        <f t="shared" si="11"/>
        <v>2</v>
      </c>
      <c r="Q31" s="50">
        <f t="shared" si="12"/>
        <v>1</v>
      </c>
      <c r="R31" s="51">
        <f t="shared" si="13"/>
        <v>3</v>
      </c>
      <c r="T31" s="39">
        <v>173630155305.78598</v>
      </c>
      <c r="U31" s="39">
        <f t="shared" si="14"/>
        <v>118166873327.14331</v>
      </c>
      <c r="V31" s="35">
        <v>1.15637996675121</v>
      </c>
      <c r="W31" s="35">
        <f t="shared" si="0"/>
        <v>1366458050.4913642</v>
      </c>
      <c r="X31" s="34">
        <f t="shared" si="15"/>
        <v>1</v>
      </c>
      <c r="Y31" s="34">
        <f t="shared" si="16"/>
        <v>14096578622.930536</v>
      </c>
      <c r="Z31" s="34">
        <f t="shared" si="1"/>
        <v>104070294704.21277</v>
      </c>
      <c r="AA31" s="37">
        <v>47.633718588117816</v>
      </c>
      <c r="AB31" s="39">
        <f t="shared" si="17"/>
        <v>46950696895.349403</v>
      </c>
      <c r="AC31" s="39">
        <f t="shared" si="18"/>
        <v>1</v>
      </c>
      <c r="AD31" s="39">
        <v>31.554485088162259</v>
      </c>
      <c r="AE31" s="39">
        <f t="shared" si="19"/>
        <v>51836706888.01696</v>
      </c>
      <c r="AF31" s="39">
        <f t="shared" si="20"/>
        <v>2</v>
      </c>
      <c r="AG31" s="49">
        <f t="shared" si="21"/>
        <v>1</v>
      </c>
      <c r="AH31" s="50">
        <f t="shared" si="22"/>
        <v>2</v>
      </c>
      <c r="AI31" s="50">
        <f t="shared" si="23"/>
        <v>1</v>
      </c>
      <c r="AJ31" s="51">
        <f t="shared" si="24"/>
        <v>4</v>
      </c>
      <c r="AK31" s="49">
        <f t="shared" si="25"/>
        <v>1</v>
      </c>
      <c r="AL31" s="50">
        <f t="shared" si="26"/>
        <v>0</v>
      </c>
      <c r="AM31" s="50">
        <f t="shared" si="27"/>
        <v>0</v>
      </c>
      <c r="AN31" s="51">
        <f t="shared" si="28"/>
        <v>1</v>
      </c>
    </row>
    <row r="32" spans="2:40" x14ac:dyDescent="0.25">
      <c r="B32" s="60" t="s">
        <v>86</v>
      </c>
      <c r="C32" s="35">
        <v>442451038675.60669</v>
      </c>
      <c r="D32" s="35">
        <v>1.3412102764288101</v>
      </c>
      <c r="E32" s="35">
        <f t="shared" si="2"/>
        <v>5934198798.8832455</v>
      </c>
      <c r="F32" s="34">
        <f t="shared" si="3"/>
        <v>3</v>
      </c>
      <c r="G32" s="34">
        <f t="shared" si="4"/>
        <v>42289735868.791611</v>
      </c>
      <c r="H32" s="34">
        <f t="shared" si="5"/>
        <v>400161302806.81506</v>
      </c>
      <c r="I32" s="37">
        <v>63.055842893495665</v>
      </c>
      <c r="J32" s="39">
        <f t="shared" si="6"/>
        <v>215050579206.92236</v>
      </c>
      <c r="K32" s="39">
        <f t="shared" si="7"/>
        <v>6</v>
      </c>
      <c r="L32" s="39">
        <v>24.943832583654345</v>
      </c>
      <c r="M32" s="39">
        <f t="shared" si="8"/>
        <v>141783996496.98166</v>
      </c>
      <c r="N32" s="39">
        <f t="shared" si="9"/>
        <v>6</v>
      </c>
      <c r="O32" s="49">
        <f t="shared" si="10"/>
        <v>3</v>
      </c>
      <c r="P32" s="50">
        <f t="shared" si="11"/>
        <v>6</v>
      </c>
      <c r="Q32" s="50">
        <f t="shared" si="12"/>
        <v>6</v>
      </c>
      <c r="R32" s="51">
        <f t="shared" si="13"/>
        <v>15</v>
      </c>
      <c r="T32" s="39">
        <v>575544806089.25781</v>
      </c>
      <c r="U32" s="39">
        <f t="shared" si="14"/>
        <v>496393942608.3595</v>
      </c>
      <c r="V32" s="35">
        <v>0.89531609872613305</v>
      </c>
      <c r="W32" s="35">
        <f t="shared" si="0"/>
        <v>4444294881.274004</v>
      </c>
      <c r="X32" s="34">
        <f t="shared" si="15"/>
        <v>2</v>
      </c>
      <c r="Y32" s="34">
        <f t="shared" si="16"/>
        <v>28193157245.861073</v>
      </c>
      <c r="Z32" s="34">
        <f t="shared" si="1"/>
        <v>468200785362.49841</v>
      </c>
      <c r="AA32" s="37">
        <v>69.307363675363405</v>
      </c>
      <c r="AB32" s="39">
        <f t="shared" si="17"/>
        <v>274857297385.06961</v>
      </c>
      <c r="AC32" s="39">
        <f t="shared" si="18"/>
        <v>8</v>
      </c>
      <c r="AD32" s="39">
        <v>19.237935320504164</v>
      </c>
      <c r="AE32" s="39">
        <f t="shared" si="19"/>
        <v>127155486061.34027</v>
      </c>
      <c r="AF32" s="39">
        <f t="shared" si="20"/>
        <v>6</v>
      </c>
      <c r="AG32" s="49">
        <f t="shared" si="21"/>
        <v>2</v>
      </c>
      <c r="AH32" s="50">
        <f t="shared" si="22"/>
        <v>6</v>
      </c>
      <c r="AI32" s="50">
        <f t="shared" si="23"/>
        <v>8</v>
      </c>
      <c r="AJ32" s="51">
        <f t="shared" si="24"/>
        <v>16</v>
      </c>
      <c r="AK32" s="49">
        <f t="shared" si="25"/>
        <v>-1</v>
      </c>
      <c r="AL32" s="50">
        <f t="shared" si="26"/>
        <v>0</v>
      </c>
      <c r="AM32" s="50">
        <f t="shared" si="27"/>
        <v>2</v>
      </c>
      <c r="AN32" s="51">
        <f t="shared" si="28"/>
        <v>1</v>
      </c>
    </row>
    <row r="33" spans="2:40" x14ac:dyDescent="0.25">
      <c r="B33" s="60" t="s">
        <v>88</v>
      </c>
      <c r="C33" s="35">
        <v>1612835269.4625235</v>
      </c>
      <c r="D33" s="35">
        <v>0.85525208821585208</v>
      </c>
      <c r="E33" s="35">
        <f t="shared" si="2"/>
        <v>13793807.321559997</v>
      </c>
      <c r="F33" s="34">
        <f t="shared" si="3"/>
        <v>0</v>
      </c>
      <c r="G33" s="34">
        <f t="shared" si="4"/>
        <v>0</v>
      </c>
      <c r="H33" s="34">
        <f t="shared" si="5"/>
        <v>1612835269.4625235</v>
      </c>
      <c r="I33" s="37">
        <v>56.398221260741543</v>
      </c>
      <c r="J33" s="39">
        <f t="shared" si="6"/>
        <v>910399150.19301331</v>
      </c>
      <c r="K33" s="39">
        <f t="shared" si="7"/>
        <v>0</v>
      </c>
      <c r="L33" s="39">
        <v>18.536800673036478</v>
      </c>
      <c r="M33" s="39">
        <f t="shared" si="8"/>
        <v>498712169.83979869</v>
      </c>
      <c r="N33" s="39">
        <f t="shared" si="9"/>
        <v>0</v>
      </c>
      <c r="O33" s="49">
        <f t="shared" si="10"/>
        <v>0</v>
      </c>
      <c r="P33" s="50">
        <f t="shared" si="11"/>
        <v>0</v>
      </c>
      <c r="Q33" s="50">
        <f t="shared" si="12"/>
        <v>0</v>
      </c>
      <c r="R33" s="51">
        <f t="shared" si="13"/>
        <v>0</v>
      </c>
      <c r="T33" s="39">
        <v>2671291731.0814295</v>
      </c>
      <c r="U33" s="39">
        <f t="shared" si="14"/>
        <v>2041827673.3566661</v>
      </c>
      <c r="V33" s="35">
        <v>1.2321797568186199</v>
      </c>
      <c r="W33" s="35">
        <f t="shared" si="0"/>
        <v>25158987.260221452</v>
      </c>
      <c r="X33" s="34">
        <f t="shared" si="15"/>
        <v>0</v>
      </c>
      <c r="Y33" s="34">
        <f t="shared" si="16"/>
        <v>0</v>
      </c>
      <c r="Z33" s="34">
        <f t="shared" si="1"/>
        <v>2041827673.3566661</v>
      </c>
      <c r="AA33" s="37">
        <v>62.223957312425135</v>
      </c>
      <c r="AB33" s="39">
        <f t="shared" si="17"/>
        <v>1257609332.8755722</v>
      </c>
      <c r="AC33" s="39">
        <f t="shared" si="18"/>
        <v>0</v>
      </c>
      <c r="AD33" s="39">
        <v>13.545159533921378</v>
      </c>
      <c r="AE33" s="39">
        <f t="shared" si="19"/>
        <v>456269036.90321171</v>
      </c>
      <c r="AF33" s="39">
        <f t="shared" si="20"/>
        <v>0</v>
      </c>
      <c r="AG33" s="49">
        <f t="shared" si="21"/>
        <v>0</v>
      </c>
      <c r="AH33" s="50">
        <f t="shared" si="22"/>
        <v>0</v>
      </c>
      <c r="AI33" s="50">
        <f t="shared" si="23"/>
        <v>0</v>
      </c>
      <c r="AJ33" s="51">
        <f t="shared" si="24"/>
        <v>0</v>
      </c>
      <c r="AK33" s="49">
        <f t="shared" si="25"/>
        <v>0</v>
      </c>
      <c r="AL33" s="50">
        <f t="shared" si="26"/>
        <v>0</v>
      </c>
      <c r="AM33" s="50">
        <f t="shared" si="27"/>
        <v>0</v>
      </c>
      <c r="AN33" s="51">
        <f t="shared" si="28"/>
        <v>0</v>
      </c>
    </row>
    <row r="34" spans="2:40" x14ac:dyDescent="0.25">
      <c r="B34" s="60" t="s">
        <v>90</v>
      </c>
      <c r="C34" s="35">
        <v>17015312596.62582</v>
      </c>
      <c r="D34" s="35">
        <v>0.56423573146730799</v>
      </c>
      <c r="E34" s="35">
        <f t="shared" si="2"/>
        <v>96006473.491020694</v>
      </c>
      <c r="F34" s="34">
        <f t="shared" si="3"/>
        <v>0</v>
      </c>
      <c r="G34" s="34">
        <f t="shared" si="4"/>
        <v>0</v>
      </c>
      <c r="H34" s="34">
        <f t="shared" si="5"/>
        <v>17015312596.62582</v>
      </c>
      <c r="I34" s="37">
        <v>35.318663152429316</v>
      </c>
      <c r="J34" s="39">
        <f t="shared" si="6"/>
        <v>8335061965.8379669</v>
      </c>
      <c r="K34" s="39">
        <f t="shared" si="7"/>
        <v>0</v>
      </c>
      <c r="L34" s="39">
        <v>18.756348211907074</v>
      </c>
      <c r="M34" s="39">
        <f t="shared" si="8"/>
        <v>7377370802.718997</v>
      </c>
      <c r="N34" s="39">
        <f t="shared" si="9"/>
        <v>0</v>
      </c>
      <c r="O34" s="49">
        <f t="shared" si="10"/>
        <v>0</v>
      </c>
      <c r="P34" s="50">
        <f t="shared" si="11"/>
        <v>0</v>
      </c>
      <c r="Q34" s="50">
        <f t="shared" si="12"/>
        <v>0</v>
      </c>
      <c r="R34" s="51">
        <f t="shared" si="13"/>
        <v>0</v>
      </c>
      <c r="T34" s="39">
        <v>34023063767.892101</v>
      </c>
      <c r="U34" s="39">
        <f t="shared" si="14"/>
        <v>23908554146.340042</v>
      </c>
      <c r="V34" s="35">
        <v>1.26413751708666</v>
      </c>
      <c r="W34" s="35">
        <f t="shared" si="0"/>
        <v>302237002.7568627</v>
      </c>
      <c r="X34" s="34">
        <f t="shared" si="15"/>
        <v>0</v>
      </c>
      <c r="Y34" s="34">
        <f t="shared" si="16"/>
        <v>0</v>
      </c>
      <c r="Z34" s="34">
        <f t="shared" si="1"/>
        <v>23908554146.340042</v>
      </c>
      <c r="AA34" s="37">
        <v>48.400979224439517</v>
      </c>
      <c r="AB34" s="39">
        <f t="shared" si="17"/>
        <v>13665842920.106533</v>
      </c>
      <c r="AC34" s="39">
        <f t="shared" si="18"/>
        <v>0</v>
      </c>
      <c r="AD34" s="39">
        <v>15.107585850284618</v>
      </c>
      <c r="AE34" s="39">
        <f t="shared" si="19"/>
        <v>7109287816.0808334</v>
      </c>
      <c r="AF34" s="39">
        <f t="shared" si="20"/>
        <v>0</v>
      </c>
      <c r="AG34" s="49">
        <f t="shared" si="21"/>
        <v>0</v>
      </c>
      <c r="AH34" s="50">
        <f t="shared" si="22"/>
        <v>0</v>
      </c>
      <c r="AI34" s="50">
        <f t="shared" si="23"/>
        <v>0</v>
      </c>
      <c r="AJ34" s="51">
        <f t="shared" si="24"/>
        <v>0</v>
      </c>
      <c r="AK34" s="49">
        <f t="shared" si="25"/>
        <v>0</v>
      </c>
      <c r="AL34" s="50">
        <f t="shared" si="26"/>
        <v>0</v>
      </c>
      <c r="AM34" s="50">
        <f t="shared" si="27"/>
        <v>0</v>
      </c>
      <c r="AN34" s="51">
        <f t="shared" si="28"/>
        <v>0</v>
      </c>
    </row>
    <row r="35" spans="2:40" x14ac:dyDescent="0.25">
      <c r="B35" s="60" t="s">
        <v>94</v>
      </c>
      <c r="C35" s="35">
        <v>2400402785.5096345</v>
      </c>
      <c r="D35" s="35">
        <v>0</v>
      </c>
      <c r="E35" s="35">
        <f t="shared" si="2"/>
        <v>0</v>
      </c>
      <c r="F35" s="34">
        <f t="shared" si="3"/>
        <v>0</v>
      </c>
      <c r="G35" s="34">
        <f t="shared" si="4"/>
        <v>0</v>
      </c>
      <c r="H35" s="34">
        <f t="shared" si="5"/>
        <v>2400402785.5096345</v>
      </c>
      <c r="I35" s="37">
        <v>37.074031443675651</v>
      </c>
      <c r="J35" s="39">
        <f t="shared" si="6"/>
        <v>907954002.58346272</v>
      </c>
      <c r="K35" s="39">
        <f t="shared" si="7"/>
        <v>0</v>
      </c>
      <c r="L35" s="39">
        <v>36.436802883493577</v>
      </c>
      <c r="M35" s="39">
        <f t="shared" si="8"/>
        <v>1487246810.9146056</v>
      </c>
      <c r="N35" s="39">
        <f t="shared" si="9"/>
        <v>0</v>
      </c>
      <c r="O35" s="49">
        <f t="shared" si="10"/>
        <v>0</v>
      </c>
      <c r="P35" s="50">
        <f t="shared" si="11"/>
        <v>0</v>
      </c>
      <c r="Q35" s="50">
        <f t="shared" si="12"/>
        <v>0</v>
      </c>
      <c r="R35" s="51">
        <f t="shared" si="13"/>
        <v>0</v>
      </c>
      <c r="T35" s="39">
        <v>8307416844.2273083</v>
      </c>
      <c r="U35" s="39">
        <f t="shared" si="14"/>
        <v>4794515583.5079079</v>
      </c>
      <c r="V35" s="35">
        <v>0</v>
      </c>
      <c r="W35" s="35">
        <f t="shared" si="0"/>
        <v>0</v>
      </c>
      <c r="X35" s="34">
        <f t="shared" si="15"/>
        <v>0</v>
      </c>
      <c r="Y35" s="34">
        <f t="shared" si="16"/>
        <v>0</v>
      </c>
      <c r="Z35" s="34">
        <f t="shared" si="1"/>
        <v>4794515583.5079079</v>
      </c>
      <c r="AA35" s="37">
        <v>38.055682694688002</v>
      </c>
      <c r="AB35" s="39">
        <f t="shared" si="17"/>
        <v>1712718914.2442715</v>
      </c>
      <c r="AC35" s="39">
        <f t="shared" si="18"/>
        <v>0</v>
      </c>
      <c r="AD35" s="39">
        <v>41.842963634512529</v>
      </c>
      <c r="AE35" s="39">
        <f t="shared" si="19"/>
        <v>3138612955.6444321</v>
      </c>
      <c r="AF35" s="39">
        <f t="shared" si="20"/>
        <v>0</v>
      </c>
      <c r="AG35" s="49">
        <f t="shared" si="21"/>
        <v>0</v>
      </c>
      <c r="AH35" s="50">
        <f t="shared" si="22"/>
        <v>0</v>
      </c>
      <c r="AI35" s="50">
        <f t="shared" si="23"/>
        <v>0</v>
      </c>
      <c r="AJ35" s="51">
        <f t="shared" si="24"/>
        <v>0</v>
      </c>
      <c r="AK35" s="49">
        <f t="shared" si="25"/>
        <v>0</v>
      </c>
      <c r="AL35" s="50">
        <f t="shared" si="26"/>
        <v>0</v>
      </c>
      <c r="AM35" s="50">
        <f t="shared" si="27"/>
        <v>0</v>
      </c>
      <c r="AN35" s="51">
        <f t="shared" si="28"/>
        <v>0</v>
      </c>
    </row>
    <row r="36" spans="2:40" x14ac:dyDescent="0.25">
      <c r="B36" s="60" t="s">
        <v>96</v>
      </c>
      <c r="C36" s="35">
        <v>45589360527.676208</v>
      </c>
      <c r="D36" s="35">
        <v>2.0629712007857002</v>
      </c>
      <c r="E36" s="35">
        <f t="shared" si="2"/>
        <v>940495378.30832386</v>
      </c>
      <c r="F36" s="34">
        <f t="shared" si="3"/>
        <v>0</v>
      </c>
      <c r="G36" s="34">
        <f t="shared" si="4"/>
        <v>0</v>
      </c>
      <c r="H36" s="34">
        <f t="shared" si="5"/>
        <v>45589360527.676208</v>
      </c>
      <c r="I36" s="37">
        <v>52.161818987541565</v>
      </c>
      <c r="J36" s="39">
        <f t="shared" si="6"/>
        <v>22894719891.700104</v>
      </c>
      <c r="K36" s="39">
        <f t="shared" si="7"/>
        <v>1</v>
      </c>
      <c r="L36" s="39">
        <v>25.739023963954121</v>
      </c>
      <c r="M36" s="39">
        <f t="shared" si="8"/>
        <v>18828834173.428421</v>
      </c>
      <c r="N36" s="39">
        <f t="shared" si="9"/>
        <v>1</v>
      </c>
      <c r="O36" s="49">
        <f t="shared" si="10"/>
        <v>0</v>
      </c>
      <c r="P36" s="50">
        <f t="shared" si="11"/>
        <v>1</v>
      </c>
      <c r="Q36" s="50">
        <f t="shared" si="12"/>
        <v>1</v>
      </c>
      <c r="R36" s="51">
        <f t="shared" si="13"/>
        <v>2</v>
      </c>
      <c r="T36" s="39">
        <v>94285208488.04071</v>
      </c>
      <c r="U36" s="39">
        <f t="shared" si="14"/>
        <v>65325787706.01194</v>
      </c>
      <c r="V36" s="35">
        <v>1.5362776943485301</v>
      </c>
      <c r="W36" s="35">
        <f t="shared" si="0"/>
        <v>1003585505.1849358</v>
      </c>
      <c r="X36" s="34">
        <f t="shared" si="15"/>
        <v>0</v>
      </c>
      <c r="Y36" s="34">
        <f t="shared" si="16"/>
        <v>0</v>
      </c>
      <c r="Z36" s="34">
        <f t="shared" si="1"/>
        <v>65325787706.01194</v>
      </c>
      <c r="AA36" s="37">
        <v>48.737853412985757</v>
      </c>
      <c r="AB36" s="39">
        <f t="shared" si="17"/>
        <v>31792678177.480537</v>
      </c>
      <c r="AC36" s="39">
        <f t="shared" si="18"/>
        <v>1</v>
      </c>
      <c r="AD36" s="39">
        <v>26.369974422322741</v>
      </c>
      <c r="AE36" s="39">
        <f t="shared" si="19"/>
        <v>28669437670.047359</v>
      </c>
      <c r="AF36" s="39">
        <f t="shared" si="20"/>
        <v>1</v>
      </c>
      <c r="AG36" s="49">
        <f t="shared" si="21"/>
        <v>0</v>
      </c>
      <c r="AH36" s="50">
        <f t="shared" si="22"/>
        <v>1</v>
      </c>
      <c r="AI36" s="50">
        <f t="shared" si="23"/>
        <v>1</v>
      </c>
      <c r="AJ36" s="51">
        <f t="shared" si="24"/>
        <v>2</v>
      </c>
      <c r="AK36" s="49">
        <f t="shared" si="25"/>
        <v>0</v>
      </c>
      <c r="AL36" s="50">
        <f t="shared" si="26"/>
        <v>0</v>
      </c>
      <c r="AM36" s="50">
        <f t="shared" si="27"/>
        <v>0</v>
      </c>
      <c r="AN36" s="51">
        <f t="shared" si="28"/>
        <v>0</v>
      </c>
    </row>
    <row r="37" spans="2:40" x14ac:dyDescent="0.25">
      <c r="B37" s="60" t="s">
        <v>98</v>
      </c>
      <c r="C37" s="35">
        <v>26773180133.105904</v>
      </c>
      <c r="D37" s="35">
        <v>0</v>
      </c>
      <c r="E37" s="35">
        <f t="shared" si="2"/>
        <v>0</v>
      </c>
      <c r="F37" s="34">
        <f t="shared" si="3"/>
        <v>0</v>
      </c>
      <c r="G37" s="34">
        <f t="shared" si="4"/>
        <v>0</v>
      </c>
      <c r="H37" s="34">
        <f t="shared" si="5"/>
        <v>26773180133.105904</v>
      </c>
      <c r="I37" s="37">
        <v>55.85776370947044</v>
      </c>
      <c r="J37" s="39">
        <f t="shared" si="6"/>
        <v>14909669404.78256</v>
      </c>
      <c r="K37" s="39">
        <f t="shared" si="7"/>
        <v>0</v>
      </c>
      <c r="L37" s="39">
        <v>19.369757892035246</v>
      </c>
      <c r="M37" s="39">
        <f t="shared" si="8"/>
        <v>8617026158.4114456</v>
      </c>
      <c r="N37" s="39">
        <f t="shared" si="9"/>
        <v>0</v>
      </c>
      <c r="O37" s="49">
        <f t="shared" si="10"/>
        <v>0</v>
      </c>
      <c r="P37" s="50">
        <f t="shared" si="11"/>
        <v>0</v>
      </c>
      <c r="Q37" s="50">
        <f t="shared" si="12"/>
        <v>0</v>
      </c>
      <c r="R37" s="51">
        <f t="shared" si="13"/>
        <v>0</v>
      </c>
      <c r="T37" s="39">
        <v>46243666455.406441</v>
      </c>
      <c r="U37" s="39">
        <f t="shared" si="14"/>
        <v>34664568239.534309</v>
      </c>
      <c r="V37" s="35">
        <v>0.86418265565322305</v>
      </c>
      <c r="W37" s="35">
        <f t="shared" si="0"/>
        <v>299565186.38313127</v>
      </c>
      <c r="X37" s="34">
        <f t="shared" si="15"/>
        <v>0</v>
      </c>
      <c r="Y37" s="34">
        <f t="shared" si="16"/>
        <v>0</v>
      </c>
      <c r="Z37" s="34">
        <f t="shared" si="1"/>
        <v>34664568239.534309</v>
      </c>
      <c r="AA37" s="37">
        <v>55.686448314372441</v>
      </c>
      <c r="AB37" s="39">
        <f t="shared" si="17"/>
        <v>18167687519.645412</v>
      </c>
      <c r="AC37" s="39">
        <f t="shared" si="18"/>
        <v>1</v>
      </c>
      <c r="AD37" s="39">
        <v>24.002285551323443</v>
      </c>
      <c r="AE37" s="39">
        <f t="shared" si="19"/>
        <v>13051231100.008867</v>
      </c>
      <c r="AF37" s="39">
        <f t="shared" si="20"/>
        <v>1</v>
      </c>
      <c r="AG37" s="49">
        <f t="shared" si="21"/>
        <v>0</v>
      </c>
      <c r="AH37" s="50">
        <f t="shared" si="22"/>
        <v>1</v>
      </c>
      <c r="AI37" s="50">
        <f t="shared" si="23"/>
        <v>1</v>
      </c>
      <c r="AJ37" s="51">
        <f t="shared" si="24"/>
        <v>2</v>
      </c>
      <c r="AK37" s="49">
        <f t="shared" si="25"/>
        <v>0</v>
      </c>
      <c r="AL37" s="50">
        <f t="shared" si="26"/>
        <v>1</v>
      </c>
      <c r="AM37" s="50">
        <f t="shared" si="27"/>
        <v>1</v>
      </c>
      <c r="AN37" s="51">
        <f t="shared" si="28"/>
        <v>2</v>
      </c>
    </row>
    <row r="38" spans="2:40" x14ac:dyDescent="0.25">
      <c r="B38" s="60" t="s">
        <v>100</v>
      </c>
      <c r="C38" s="35">
        <v>18799578990.817204</v>
      </c>
      <c r="D38" s="35">
        <v>3.19124295081058</v>
      </c>
      <c r="E38" s="35">
        <f t="shared" si="2"/>
        <v>599940239.3265208</v>
      </c>
      <c r="F38" s="34">
        <f t="shared" si="3"/>
        <v>0</v>
      </c>
      <c r="G38" s="34">
        <f t="shared" si="4"/>
        <v>0</v>
      </c>
      <c r="H38" s="34">
        <f t="shared" si="5"/>
        <v>18799578990.817204</v>
      </c>
      <c r="I38" s="37">
        <v>42.74691052423055</v>
      </c>
      <c r="J38" s="39">
        <f t="shared" si="6"/>
        <v>6768494344.9256325</v>
      </c>
      <c r="K38" s="39">
        <f t="shared" si="7"/>
        <v>0</v>
      </c>
      <c r="L38" s="39">
        <v>46.300654568604408</v>
      </c>
      <c r="M38" s="39">
        <f t="shared" si="8"/>
        <v>12218649830.312117</v>
      </c>
      <c r="N38" s="39">
        <f t="shared" si="9"/>
        <v>1</v>
      </c>
      <c r="O38" s="49">
        <f t="shared" si="10"/>
        <v>0</v>
      </c>
      <c r="P38" s="50">
        <f t="shared" si="11"/>
        <v>1</v>
      </c>
      <c r="Q38" s="50">
        <f t="shared" si="12"/>
        <v>0</v>
      </c>
      <c r="R38" s="51">
        <f t="shared" si="13"/>
        <v>1</v>
      </c>
      <c r="T38" s="39">
        <v>38045692207.087273</v>
      </c>
      <c r="U38" s="39">
        <f t="shared" si="14"/>
        <v>26600028677.371464</v>
      </c>
      <c r="V38" s="35">
        <v>3.0057007260471402</v>
      </c>
      <c r="W38" s="35">
        <f t="shared" si="0"/>
        <v>799517255.08450162</v>
      </c>
      <c r="X38" s="34">
        <f t="shared" si="15"/>
        <v>0</v>
      </c>
      <c r="Y38" s="34">
        <f t="shared" si="16"/>
        <v>0</v>
      </c>
      <c r="Z38" s="34">
        <f t="shared" si="1"/>
        <v>26600028677.371464</v>
      </c>
      <c r="AA38" s="37">
        <v>56.589288542237561</v>
      </c>
      <c r="AB38" s="39">
        <f t="shared" si="17"/>
        <v>13062932378.824512</v>
      </c>
      <c r="AC38" s="39">
        <f t="shared" si="18"/>
        <v>0</v>
      </c>
      <c r="AD38" s="39">
        <v>29.835220963128666</v>
      </c>
      <c r="AE38" s="39">
        <f t="shared" si="19"/>
        <v>11478481882.006802</v>
      </c>
      <c r="AF38" s="39">
        <f t="shared" si="20"/>
        <v>1</v>
      </c>
      <c r="AG38" s="49">
        <f t="shared" si="21"/>
        <v>0</v>
      </c>
      <c r="AH38" s="50">
        <f t="shared" si="22"/>
        <v>1</v>
      </c>
      <c r="AI38" s="50">
        <f t="shared" si="23"/>
        <v>0</v>
      </c>
      <c r="AJ38" s="51">
        <f t="shared" si="24"/>
        <v>1</v>
      </c>
      <c r="AK38" s="49">
        <f t="shared" si="25"/>
        <v>0</v>
      </c>
      <c r="AL38" s="50">
        <f t="shared" si="26"/>
        <v>0</v>
      </c>
      <c r="AM38" s="50">
        <f t="shared" si="27"/>
        <v>0</v>
      </c>
      <c r="AN38" s="51">
        <f t="shared" si="28"/>
        <v>0</v>
      </c>
    </row>
    <row r="39" spans="2:40" x14ac:dyDescent="0.25">
      <c r="B39" s="60" t="s">
        <v>18</v>
      </c>
      <c r="C39" s="35">
        <v>2027068628277.9006</v>
      </c>
      <c r="D39" s="35">
        <v>1.73072614713627</v>
      </c>
      <c r="E39" s="35">
        <f t="shared" si="2"/>
        <v>35083006770.002151</v>
      </c>
      <c r="F39" s="34">
        <f t="shared" si="3"/>
        <v>16</v>
      </c>
      <c r="G39" s="34">
        <f t="shared" si="4"/>
        <v>225545257966.88858</v>
      </c>
      <c r="H39" s="34">
        <f t="shared" si="5"/>
        <v>1801523370311.012</v>
      </c>
      <c r="I39" s="37">
        <v>58.25186124996501</v>
      </c>
      <c r="J39" s="39">
        <f t="shared" si="6"/>
        <v>968595119778.91895</v>
      </c>
      <c r="K39" s="39">
        <f t="shared" si="7"/>
        <v>28</v>
      </c>
      <c r="L39" s="39">
        <v>23.006618632123924</v>
      </c>
      <c r="M39" s="39">
        <f t="shared" si="8"/>
        <v>637579013257.23352</v>
      </c>
      <c r="N39" s="39">
        <f t="shared" si="9"/>
        <v>28</v>
      </c>
      <c r="O39" s="49">
        <f t="shared" si="10"/>
        <v>16</v>
      </c>
      <c r="P39" s="50">
        <f t="shared" si="11"/>
        <v>28</v>
      </c>
      <c r="Q39" s="50">
        <f t="shared" si="12"/>
        <v>28</v>
      </c>
      <c r="R39" s="51">
        <f t="shared" si="13"/>
        <v>72</v>
      </c>
      <c r="T39" s="39">
        <v>3017715870282.2471</v>
      </c>
      <c r="U39" s="39">
        <f t="shared" si="14"/>
        <v>2428577955462.2622</v>
      </c>
      <c r="V39" s="35">
        <v>1.4195266380701701</v>
      </c>
      <c r="W39" s="35">
        <f t="shared" si="0"/>
        <v>34474311004.086723</v>
      </c>
      <c r="X39" s="34">
        <f t="shared" si="15"/>
        <v>16</v>
      </c>
      <c r="Y39" s="34">
        <f t="shared" si="16"/>
        <v>225545257966.88858</v>
      </c>
      <c r="Z39" s="34">
        <f t="shared" si="1"/>
        <v>2203032697495.3735</v>
      </c>
      <c r="AA39" s="37">
        <v>63.33984423358492</v>
      </c>
      <c r="AB39" s="39">
        <f t="shared" si="17"/>
        <v>1283775521904.9058</v>
      </c>
      <c r="AC39" s="39">
        <f t="shared" si="18"/>
        <v>37</v>
      </c>
      <c r="AD39" s="39">
        <v>18.18126996428397</v>
      </c>
      <c r="AE39" s="39">
        <f t="shared" si="19"/>
        <v>614165002027.70801</v>
      </c>
      <c r="AF39" s="39">
        <f t="shared" si="20"/>
        <v>27</v>
      </c>
      <c r="AG39" s="49">
        <f t="shared" si="21"/>
        <v>16</v>
      </c>
      <c r="AH39" s="50">
        <f t="shared" si="22"/>
        <v>27</v>
      </c>
      <c r="AI39" s="50">
        <f t="shared" si="23"/>
        <v>37</v>
      </c>
      <c r="AJ39" s="51">
        <f t="shared" si="24"/>
        <v>80</v>
      </c>
      <c r="AK39" s="49">
        <f t="shared" si="25"/>
        <v>0</v>
      </c>
      <c r="AL39" s="50">
        <f t="shared" si="26"/>
        <v>-1</v>
      </c>
      <c r="AM39" s="50">
        <f t="shared" si="27"/>
        <v>9</v>
      </c>
      <c r="AN39" s="51">
        <f t="shared" si="28"/>
        <v>8</v>
      </c>
    </row>
    <row r="40" spans="2:40" x14ac:dyDescent="0.25">
      <c r="B40" s="60" t="s">
        <v>105</v>
      </c>
      <c r="C40" s="35">
        <v>22996076889.889576</v>
      </c>
      <c r="D40" s="35">
        <v>4.0692054900444603</v>
      </c>
      <c r="E40" s="35">
        <f t="shared" si="2"/>
        <v>935757623.29823208</v>
      </c>
      <c r="F40" s="34">
        <f t="shared" si="3"/>
        <v>0</v>
      </c>
      <c r="G40" s="34">
        <f t="shared" si="4"/>
        <v>0</v>
      </c>
      <c r="H40" s="34">
        <f t="shared" si="5"/>
        <v>22996076889.889576</v>
      </c>
      <c r="I40" s="37">
        <v>35.305814138606749</v>
      </c>
      <c r="J40" s="39">
        <f t="shared" si="6"/>
        <v>6152238425.4465256</v>
      </c>
      <c r="K40" s="39">
        <f t="shared" si="7"/>
        <v>0</v>
      </c>
      <c r="L40" s="39">
        <v>63.669773336202205</v>
      </c>
      <c r="M40" s="39">
        <f t="shared" si="8"/>
        <v>18491365403.284431</v>
      </c>
      <c r="N40" s="39">
        <f t="shared" si="9"/>
        <v>1</v>
      </c>
      <c r="O40" s="49">
        <f t="shared" si="10"/>
        <v>0</v>
      </c>
      <c r="P40" s="50">
        <f t="shared" si="11"/>
        <v>1</v>
      </c>
      <c r="Q40" s="50">
        <f t="shared" si="12"/>
        <v>0</v>
      </c>
      <c r="R40" s="51">
        <f t="shared" si="13"/>
        <v>1</v>
      </c>
      <c r="T40" s="39">
        <v>25891019749.56144</v>
      </c>
      <c r="U40" s="39">
        <f t="shared" si="14"/>
        <v>24169397230.914581</v>
      </c>
      <c r="V40" s="35">
        <v>2.8651238292701899</v>
      </c>
      <c r="W40" s="35">
        <f t="shared" si="0"/>
        <v>692483159.45390308</v>
      </c>
      <c r="X40" s="34">
        <f t="shared" si="15"/>
        <v>0</v>
      </c>
      <c r="Y40" s="34">
        <f t="shared" si="16"/>
        <v>0</v>
      </c>
      <c r="Z40" s="34">
        <f t="shared" si="1"/>
        <v>24169397230.914581</v>
      </c>
      <c r="AA40" s="37">
        <v>40.851022528466594</v>
      </c>
      <c r="AB40" s="39">
        <f t="shared" si="17"/>
        <v>7363002412.4787683</v>
      </c>
      <c r="AC40" s="39">
        <f t="shared" si="18"/>
        <v>0</v>
      </c>
      <c r="AD40" s="39">
        <v>59.720510876120301</v>
      </c>
      <c r="AE40" s="39">
        <f t="shared" si="19"/>
        <v>17940075851.178616</v>
      </c>
      <c r="AF40" s="39">
        <f t="shared" si="20"/>
        <v>1</v>
      </c>
      <c r="AG40" s="49">
        <f t="shared" si="21"/>
        <v>0</v>
      </c>
      <c r="AH40" s="50">
        <f t="shared" si="22"/>
        <v>1</v>
      </c>
      <c r="AI40" s="50">
        <f t="shared" si="23"/>
        <v>0</v>
      </c>
      <c r="AJ40" s="51">
        <f t="shared" si="24"/>
        <v>1</v>
      </c>
      <c r="AK40" s="49">
        <f t="shared" si="25"/>
        <v>0</v>
      </c>
      <c r="AL40" s="50">
        <f t="shared" si="26"/>
        <v>0</v>
      </c>
      <c r="AM40" s="50">
        <f t="shared" si="27"/>
        <v>0</v>
      </c>
      <c r="AN40" s="51">
        <f t="shared" si="28"/>
        <v>0</v>
      </c>
    </row>
    <row r="41" spans="2:40" x14ac:dyDescent="0.25">
      <c r="B41" s="60" t="s">
        <v>107</v>
      </c>
      <c r="C41" s="35">
        <v>83612314035.548981</v>
      </c>
      <c r="D41" s="35">
        <v>2.6711704653622999</v>
      </c>
      <c r="E41" s="35">
        <f t="shared" si="2"/>
        <v>2233427437.9235611</v>
      </c>
      <c r="F41" s="34">
        <f t="shared" si="3"/>
        <v>1</v>
      </c>
      <c r="G41" s="34">
        <f t="shared" si="4"/>
        <v>14096578622.930536</v>
      </c>
      <c r="H41" s="34">
        <f t="shared" si="5"/>
        <v>69515735412.618439</v>
      </c>
      <c r="I41" s="37">
        <v>54.016257278831311</v>
      </c>
      <c r="J41" s="39">
        <f t="shared" si="6"/>
        <v>36629927300.848518</v>
      </c>
      <c r="K41" s="39">
        <f t="shared" si="7"/>
        <v>1</v>
      </c>
      <c r="L41" s="39">
        <v>22.867184601931974</v>
      </c>
      <c r="M41" s="39">
        <f t="shared" si="8"/>
        <v>25844790431.025509</v>
      </c>
      <c r="N41" s="39">
        <f t="shared" si="9"/>
        <v>1</v>
      </c>
      <c r="O41" s="49">
        <f t="shared" si="10"/>
        <v>1</v>
      </c>
      <c r="P41" s="50">
        <f t="shared" si="11"/>
        <v>1</v>
      </c>
      <c r="Q41" s="50">
        <f t="shared" si="12"/>
        <v>1</v>
      </c>
      <c r="R41" s="51">
        <f t="shared" si="13"/>
        <v>3</v>
      </c>
      <c r="T41" s="39">
        <v>151818436289.68344</v>
      </c>
      <c r="U41" s="39">
        <f t="shared" si="14"/>
        <v>111256255385.14967</v>
      </c>
      <c r="V41" s="35">
        <v>1.24205121858981</v>
      </c>
      <c r="W41" s="35">
        <f t="shared" si="0"/>
        <v>1381859675.7686427</v>
      </c>
      <c r="X41" s="34">
        <f t="shared" si="15"/>
        <v>1</v>
      </c>
      <c r="Y41" s="34">
        <f t="shared" si="16"/>
        <v>14096578622.930536</v>
      </c>
      <c r="Z41" s="34">
        <f t="shared" si="1"/>
        <v>97159676762.219131</v>
      </c>
      <c r="AA41" s="37">
        <v>58.057224131764272</v>
      </c>
      <c r="AB41" s="39">
        <f t="shared" si="17"/>
        <v>51398687434.583755</v>
      </c>
      <c r="AC41" s="39">
        <f t="shared" si="18"/>
        <v>1</v>
      </c>
      <c r="AD41" s="39">
        <v>24.252579073810626</v>
      </c>
      <c r="AE41" s="39">
        <f t="shared" si="19"/>
        <v>35785116895.134331</v>
      </c>
      <c r="AF41" s="39">
        <f t="shared" si="20"/>
        <v>2</v>
      </c>
      <c r="AG41" s="49">
        <f t="shared" si="21"/>
        <v>1</v>
      </c>
      <c r="AH41" s="50">
        <f t="shared" si="22"/>
        <v>2</v>
      </c>
      <c r="AI41" s="50">
        <f t="shared" si="23"/>
        <v>1</v>
      </c>
      <c r="AJ41" s="51">
        <f t="shared" si="24"/>
        <v>4</v>
      </c>
      <c r="AK41" s="49">
        <f t="shared" si="25"/>
        <v>0</v>
      </c>
      <c r="AL41" s="50">
        <f t="shared" si="26"/>
        <v>1</v>
      </c>
      <c r="AM41" s="50">
        <f t="shared" si="27"/>
        <v>0</v>
      </c>
      <c r="AN41" s="51">
        <f t="shared" si="28"/>
        <v>1</v>
      </c>
    </row>
    <row r="42" spans="2:40" x14ac:dyDescent="0.25">
      <c r="B42" s="60" t="s">
        <v>109</v>
      </c>
      <c r="C42" s="35">
        <v>15052586780.690687</v>
      </c>
      <c r="D42" s="35">
        <v>1.3921627531069201</v>
      </c>
      <c r="E42" s="35">
        <f t="shared" si="2"/>
        <v>209556506.53987178</v>
      </c>
      <c r="F42" s="34">
        <f t="shared" si="3"/>
        <v>0</v>
      </c>
      <c r="G42" s="34">
        <f t="shared" si="4"/>
        <v>0</v>
      </c>
      <c r="H42" s="34">
        <f t="shared" si="5"/>
        <v>15052586780.690687</v>
      </c>
      <c r="I42" s="37">
        <v>47.743132354429498</v>
      </c>
      <c r="J42" s="39">
        <f t="shared" si="6"/>
        <v>7742610795.0113811</v>
      </c>
      <c r="K42" s="39">
        <f t="shared" si="7"/>
        <v>0</v>
      </c>
      <c r="L42" s="39">
        <v>21.87075454759141</v>
      </c>
      <c r="M42" s="39">
        <f t="shared" si="8"/>
        <v>5911382150.8443909</v>
      </c>
      <c r="N42" s="39">
        <f t="shared" si="9"/>
        <v>0</v>
      </c>
      <c r="O42" s="49">
        <f t="shared" si="10"/>
        <v>0</v>
      </c>
      <c r="P42" s="50">
        <f t="shared" si="11"/>
        <v>0</v>
      </c>
      <c r="Q42" s="50">
        <f t="shared" si="12"/>
        <v>0</v>
      </c>
      <c r="R42" s="51">
        <f t="shared" si="13"/>
        <v>0</v>
      </c>
      <c r="T42" s="39">
        <v>39238401912.358978</v>
      </c>
      <c r="U42" s="39">
        <f t="shared" si="14"/>
        <v>24855097653.555847</v>
      </c>
      <c r="V42" s="35">
        <v>1.5297481150005401</v>
      </c>
      <c r="W42" s="35">
        <f t="shared" si="0"/>
        <v>380220387.83681405</v>
      </c>
      <c r="X42" s="34">
        <f t="shared" si="15"/>
        <v>0</v>
      </c>
      <c r="Y42" s="34">
        <f t="shared" si="16"/>
        <v>0</v>
      </c>
      <c r="Z42" s="34">
        <f t="shared" si="1"/>
        <v>24855097653.555847</v>
      </c>
      <c r="AA42" s="37">
        <v>43.967983588439388</v>
      </c>
      <c r="AB42" s="39">
        <f t="shared" si="17"/>
        <v>11859969547.794903</v>
      </c>
      <c r="AC42" s="39">
        <f t="shared" si="18"/>
        <v>0</v>
      </c>
      <c r="AD42" s="39">
        <v>25.140237220006252</v>
      </c>
      <c r="AE42" s="39">
        <f t="shared" si="19"/>
        <v>11302256153.953304</v>
      </c>
      <c r="AF42" s="39">
        <f t="shared" si="20"/>
        <v>0</v>
      </c>
      <c r="AG42" s="49">
        <f t="shared" si="21"/>
        <v>0</v>
      </c>
      <c r="AH42" s="50">
        <f t="shared" si="22"/>
        <v>0</v>
      </c>
      <c r="AI42" s="50">
        <f t="shared" si="23"/>
        <v>0</v>
      </c>
      <c r="AJ42" s="51">
        <f t="shared" si="24"/>
        <v>0</v>
      </c>
      <c r="AK42" s="49">
        <f t="shared" si="25"/>
        <v>0</v>
      </c>
      <c r="AL42" s="50">
        <f t="shared" si="26"/>
        <v>0</v>
      </c>
      <c r="AM42" s="50">
        <f t="shared" si="27"/>
        <v>0</v>
      </c>
      <c r="AN42" s="51">
        <f t="shared" si="28"/>
        <v>0</v>
      </c>
    </row>
    <row r="43" spans="2:40" x14ac:dyDescent="0.25">
      <c r="B43" s="60" t="s">
        <v>111</v>
      </c>
      <c r="C43" s="35">
        <v>5281708122.0469732</v>
      </c>
      <c r="D43" s="35">
        <v>4.8624022131155797</v>
      </c>
      <c r="E43" s="35">
        <f t="shared" si="2"/>
        <v>256817892.61671734</v>
      </c>
      <c r="F43" s="34">
        <f t="shared" si="3"/>
        <v>0</v>
      </c>
      <c r="G43" s="34">
        <f t="shared" si="4"/>
        <v>0</v>
      </c>
      <c r="H43" s="34">
        <f t="shared" si="5"/>
        <v>5281708122.0469732</v>
      </c>
      <c r="I43" s="37">
        <v>32.12899770279985</v>
      </c>
      <c r="J43" s="39">
        <f t="shared" si="6"/>
        <v>2669935250.4750214</v>
      </c>
      <c r="K43" s="39">
        <f t="shared" si="7"/>
        <v>0</v>
      </c>
      <c r="L43" s="39">
        <v>15.539570689424753</v>
      </c>
      <c r="M43" s="39">
        <f t="shared" si="8"/>
        <v>2152243068.433681</v>
      </c>
      <c r="N43" s="39">
        <f t="shared" si="9"/>
        <v>0</v>
      </c>
      <c r="O43" s="49">
        <f t="shared" si="10"/>
        <v>0</v>
      </c>
      <c r="P43" s="50">
        <f t="shared" si="11"/>
        <v>0</v>
      </c>
      <c r="Q43" s="50">
        <f t="shared" si="12"/>
        <v>0</v>
      </c>
      <c r="R43" s="51">
        <f t="shared" si="13"/>
        <v>0</v>
      </c>
      <c r="T43" s="39">
        <v>8375481076.5591965</v>
      </c>
      <c r="U43" s="39">
        <f t="shared" si="14"/>
        <v>6535614300.5107775</v>
      </c>
      <c r="V43" s="35">
        <v>1.8706521577989002</v>
      </c>
      <c r="W43" s="35">
        <f t="shared" si="0"/>
        <v>122258609.93791835</v>
      </c>
      <c r="X43" s="34">
        <f t="shared" si="15"/>
        <v>0</v>
      </c>
      <c r="Y43" s="34">
        <f t="shared" si="16"/>
        <v>0</v>
      </c>
      <c r="Z43" s="34">
        <f t="shared" si="1"/>
        <v>6535614300.5107775</v>
      </c>
      <c r="AA43" s="37">
        <v>49.333701436335872</v>
      </c>
      <c r="AB43" s="39">
        <f t="shared" si="17"/>
        <v>4008490556.4504471</v>
      </c>
      <c r="AC43" s="39">
        <f t="shared" si="18"/>
        <v>0</v>
      </c>
      <c r="AD43" s="39">
        <v>10.993129835400397</v>
      </c>
      <c r="AE43" s="39">
        <f t="shared" si="19"/>
        <v>1488700281.5543935</v>
      </c>
      <c r="AF43" s="39">
        <f t="shared" si="20"/>
        <v>0</v>
      </c>
      <c r="AG43" s="49">
        <f t="shared" si="21"/>
        <v>0</v>
      </c>
      <c r="AH43" s="50">
        <f t="shared" si="22"/>
        <v>0</v>
      </c>
      <c r="AI43" s="50">
        <f t="shared" si="23"/>
        <v>0</v>
      </c>
      <c r="AJ43" s="51">
        <f t="shared" si="24"/>
        <v>0</v>
      </c>
      <c r="AK43" s="49">
        <f t="shared" si="25"/>
        <v>0</v>
      </c>
      <c r="AL43" s="50">
        <f t="shared" si="26"/>
        <v>0</v>
      </c>
      <c r="AM43" s="50">
        <f t="shared" si="27"/>
        <v>0</v>
      </c>
      <c r="AN43" s="51">
        <f t="shared" si="28"/>
        <v>0</v>
      </c>
    </row>
    <row r="44" spans="2:40" x14ac:dyDescent="0.25">
      <c r="B44" s="60" t="s">
        <v>113</v>
      </c>
      <c r="C44" s="35">
        <v>1740748844.0548701</v>
      </c>
      <c r="D44" s="35">
        <v>1.15402591313906</v>
      </c>
      <c r="E44" s="35">
        <f t="shared" si="2"/>
        <v>20088692.743061848</v>
      </c>
      <c r="F44" s="34">
        <f t="shared" si="3"/>
        <v>0</v>
      </c>
      <c r="G44" s="34">
        <f t="shared" si="4"/>
        <v>0</v>
      </c>
      <c r="H44" s="34">
        <f t="shared" si="5"/>
        <v>1740748844.0548701</v>
      </c>
      <c r="I44" s="37">
        <v>65.381026515825397</v>
      </c>
      <c r="J44" s="39">
        <f t="shared" si="6"/>
        <v>979693633.08801198</v>
      </c>
      <c r="K44" s="39">
        <f t="shared" si="7"/>
        <v>0</v>
      </c>
      <c r="L44" s="39">
        <v>21.747190780897181</v>
      </c>
      <c r="M44" s="39">
        <f t="shared" si="8"/>
        <v>543113333.25523448</v>
      </c>
      <c r="N44" s="39">
        <f t="shared" si="9"/>
        <v>0</v>
      </c>
      <c r="O44" s="49">
        <f t="shared" si="10"/>
        <v>0</v>
      </c>
      <c r="P44" s="50">
        <f t="shared" si="11"/>
        <v>0</v>
      </c>
      <c r="Q44" s="50">
        <f t="shared" si="12"/>
        <v>0</v>
      </c>
      <c r="R44" s="51">
        <f t="shared" si="13"/>
        <v>0</v>
      </c>
      <c r="T44" s="39">
        <v>3570702548.1228285</v>
      </c>
      <c r="U44" s="39">
        <f t="shared" si="14"/>
        <v>2482429080.3136139</v>
      </c>
      <c r="V44" s="35">
        <v>0.52998299156168094</v>
      </c>
      <c r="W44" s="35">
        <f t="shared" si="0"/>
        <v>13156451.903243214</v>
      </c>
      <c r="X44" s="34">
        <f t="shared" si="15"/>
        <v>0</v>
      </c>
      <c r="Y44" s="34">
        <f t="shared" si="16"/>
        <v>0</v>
      </c>
      <c r="Z44" s="34">
        <f t="shared" si="1"/>
        <v>2482429080.3136139</v>
      </c>
      <c r="AA44" s="37">
        <v>61.236866933926926</v>
      </c>
      <c r="AB44" s="39">
        <f t="shared" si="17"/>
        <v>1435399900.5720909</v>
      </c>
      <c r="AC44" s="39">
        <f t="shared" si="18"/>
        <v>0</v>
      </c>
      <c r="AD44" s="39">
        <v>18.191962901309964</v>
      </c>
      <c r="AE44" s="39">
        <f t="shared" si="19"/>
        <v>710703182.77186656</v>
      </c>
      <c r="AF44" s="39">
        <f t="shared" si="20"/>
        <v>0</v>
      </c>
      <c r="AG44" s="49">
        <f t="shared" si="21"/>
        <v>0</v>
      </c>
      <c r="AH44" s="50">
        <f t="shared" si="22"/>
        <v>0</v>
      </c>
      <c r="AI44" s="50">
        <f t="shared" si="23"/>
        <v>0</v>
      </c>
      <c r="AJ44" s="51">
        <f t="shared" si="24"/>
        <v>0</v>
      </c>
      <c r="AK44" s="49">
        <f t="shared" si="25"/>
        <v>0</v>
      </c>
      <c r="AL44" s="50">
        <f t="shared" si="26"/>
        <v>0</v>
      </c>
      <c r="AM44" s="50">
        <f t="shared" si="27"/>
        <v>0</v>
      </c>
      <c r="AN44" s="51">
        <f t="shared" si="28"/>
        <v>0</v>
      </c>
    </row>
    <row r="45" spans="2:40" x14ac:dyDescent="0.25">
      <c r="B45" s="60" t="s">
        <v>115</v>
      </c>
      <c r="C45" s="35">
        <v>18127526050.169964</v>
      </c>
      <c r="D45" s="35">
        <v>2.20981320983564</v>
      </c>
      <c r="E45" s="35">
        <f t="shared" si="2"/>
        <v>400584465.27305269</v>
      </c>
      <c r="F45" s="34">
        <f t="shared" si="3"/>
        <v>0</v>
      </c>
      <c r="G45" s="34">
        <f t="shared" si="4"/>
        <v>0</v>
      </c>
      <c r="H45" s="34">
        <f t="shared" si="5"/>
        <v>18127526050.169964</v>
      </c>
      <c r="I45" s="37">
        <v>36.903227004227318</v>
      </c>
      <c r="J45" s="39">
        <f t="shared" si="6"/>
        <v>8559191797.1739101</v>
      </c>
      <c r="K45" s="39">
        <f t="shared" si="7"/>
        <v>0</v>
      </c>
      <c r="L45" s="39">
        <v>21.714825789788776</v>
      </c>
      <c r="M45" s="39">
        <f t="shared" si="8"/>
        <v>8394087900.7559376</v>
      </c>
      <c r="N45" s="39">
        <f t="shared" si="9"/>
        <v>0</v>
      </c>
      <c r="O45" s="49">
        <f t="shared" si="10"/>
        <v>0</v>
      </c>
      <c r="P45" s="50">
        <f t="shared" si="11"/>
        <v>0</v>
      </c>
      <c r="Q45" s="50">
        <f t="shared" si="12"/>
        <v>0</v>
      </c>
      <c r="R45" s="51">
        <f t="shared" si="13"/>
        <v>0</v>
      </c>
      <c r="T45" s="39">
        <v>62890960721.928314</v>
      </c>
      <c r="U45" s="39">
        <f t="shared" si="14"/>
        <v>36270146122.633621</v>
      </c>
      <c r="V45" s="35">
        <v>2.09646106124702</v>
      </c>
      <c r="W45" s="35">
        <f t="shared" si="0"/>
        <v>760389490.31840968</v>
      </c>
      <c r="X45" s="34">
        <f t="shared" si="15"/>
        <v>0</v>
      </c>
      <c r="Y45" s="34">
        <f t="shared" si="16"/>
        <v>0</v>
      </c>
      <c r="Z45" s="34">
        <f t="shared" si="1"/>
        <v>36270146122.633621</v>
      </c>
      <c r="AA45" s="37">
        <v>39.721906345084648</v>
      </c>
      <c r="AB45" s="39">
        <f t="shared" si="17"/>
        <v>15311417620.310228</v>
      </c>
      <c r="AC45" s="39">
        <f t="shared" si="18"/>
        <v>0</v>
      </c>
      <c r="AD45" s="39">
        <v>30.848927613557496</v>
      </c>
      <c r="AE45" s="39">
        <f t="shared" si="19"/>
        <v>19818653286.108311</v>
      </c>
      <c r="AF45" s="39">
        <f t="shared" si="20"/>
        <v>1</v>
      </c>
      <c r="AG45" s="49">
        <f t="shared" si="21"/>
        <v>0</v>
      </c>
      <c r="AH45" s="50">
        <f t="shared" si="22"/>
        <v>1</v>
      </c>
      <c r="AI45" s="50">
        <f t="shared" si="23"/>
        <v>0</v>
      </c>
      <c r="AJ45" s="51">
        <f t="shared" si="24"/>
        <v>1</v>
      </c>
      <c r="AK45" s="49">
        <f t="shared" si="25"/>
        <v>0</v>
      </c>
      <c r="AL45" s="50">
        <f t="shared" si="26"/>
        <v>1</v>
      </c>
      <c r="AM45" s="50">
        <f t="shared" si="27"/>
        <v>0</v>
      </c>
      <c r="AN45" s="51">
        <f t="shared" si="28"/>
        <v>1</v>
      </c>
    </row>
    <row r="46" spans="2:40" x14ac:dyDescent="0.25">
      <c r="B46" s="60" t="s">
        <v>117</v>
      </c>
      <c r="C46" s="35">
        <v>42671276190.535667</v>
      </c>
      <c r="D46" s="35">
        <v>1.3247488647241399</v>
      </c>
      <c r="E46" s="35">
        <f t="shared" si="2"/>
        <v>565287246.89742351</v>
      </c>
      <c r="F46" s="34">
        <f t="shared" si="3"/>
        <v>0</v>
      </c>
      <c r="G46" s="34">
        <f t="shared" si="4"/>
        <v>0</v>
      </c>
      <c r="H46" s="34">
        <f t="shared" si="5"/>
        <v>42671276190.535667</v>
      </c>
      <c r="I46" s="37">
        <v>45.463119145828884</v>
      </c>
      <c r="J46" s="39">
        <f t="shared" si="6"/>
        <v>19302341806.725281</v>
      </c>
      <c r="K46" s="39">
        <f t="shared" si="7"/>
        <v>1</v>
      </c>
      <c r="L46" s="39">
        <v>29.915143229528638</v>
      </c>
      <c r="M46" s="39">
        <f t="shared" si="8"/>
        <v>21168525560.294117</v>
      </c>
      <c r="N46" s="39">
        <f t="shared" si="9"/>
        <v>1</v>
      </c>
      <c r="O46" s="49">
        <f t="shared" si="10"/>
        <v>0</v>
      </c>
      <c r="P46" s="50">
        <f t="shared" si="11"/>
        <v>1</v>
      </c>
      <c r="Q46" s="50">
        <f t="shared" si="12"/>
        <v>1</v>
      </c>
      <c r="R46" s="51">
        <f t="shared" si="13"/>
        <v>2</v>
      </c>
      <c r="T46" s="39">
        <v>87320624933.341324</v>
      </c>
      <c r="U46" s="39">
        <f t="shared" si="14"/>
        <v>60767657235.994797</v>
      </c>
      <c r="V46" s="35">
        <v>1.17379348253472</v>
      </c>
      <c r="W46" s="35">
        <f t="shared" si="0"/>
        <v>713286800.12514508</v>
      </c>
      <c r="X46" s="34">
        <f t="shared" si="15"/>
        <v>0</v>
      </c>
      <c r="Y46" s="34">
        <f t="shared" si="16"/>
        <v>0</v>
      </c>
      <c r="Z46" s="34">
        <f t="shared" si="1"/>
        <v>60767657235.994797</v>
      </c>
      <c r="AA46" s="37">
        <v>52.145025155247367</v>
      </c>
      <c r="AB46" s="39">
        <f t="shared" si="17"/>
        <v>30691552042.217087</v>
      </c>
      <c r="AC46" s="39">
        <f t="shared" si="18"/>
        <v>1</v>
      </c>
      <c r="AD46" s="39">
        <v>25.288278254377889</v>
      </c>
      <c r="AE46" s="39">
        <f t="shared" si="19"/>
        <v>24806984807.965031</v>
      </c>
      <c r="AF46" s="39">
        <f t="shared" si="20"/>
        <v>1</v>
      </c>
      <c r="AG46" s="49">
        <f t="shared" si="21"/>
        <v>0</v>
      </c>
      <c r="AH46" s="50">
        <f t="shared" si="22"/>
        <v>1</v>
      </c>
      <c r="AI46" s="50">
        <f t="shared" si="23"/>
        <v>1</v>
      </c>
      <c r="AJ46" s="51">
        <f t="shared" si="24"/>
        <v>2</v>
      </c>
      <c r="AK46" s="49">
        <f t="shared" si="25"/>
        <v>0</v>
      </c>
      <c r="AL46" s="50">
        <f t="shared" si="26"/>
        <v>0</v>
      </c>
      <c r="AM46" s="50">
        <f t="shared" si="27"/>
        <v>0</v>
      </c>
      <c r="AN46" s="51">
        <f t="shared" si="28"/>
        <v>0</v>
      </c>
    </row>
    <row r="47" spans="2:40" x14ac:dyDescent="0.25">
      <c r="B47" s="60" t="s">
        <v>119</v>
      </c>
      <c r="C47" s="35">
        <v>1143915914911.3147</v>
      </c>
      <c r="D47" s="35">
        <v>1.11808087955152</v>
      </c>
      <c r="E47" s="35">
        <f t="shared" si="2"/>
        <v>12789905122.770247</v>
      </c>
      <c r="F47" s="34">
        <f t="shared" si="3"/>
        <v>6</v>
      </c>
      <c r="G47" s="34">
        <f t="shared" si="4"/>
        <v>84579471737.583221</v>
      </c>
      <c r="H47" s="34">
        <f t="shared" si="5"/>
        <v>1059336443173.7314</v>
      </c>
      <c r="I47" s="37">
        <v>61.119955587123528</v>
      </c>
      <c r="J47" s="39">
        <f t="shared" si="6"/>
        <v>533607990715.5968</v>
      </c>
      <c r="K47" s="39">
        <f t="shared" si="7"/>
        <v>15</v>
      </c>
      <c r="L47" s="39">
        <v>29.883080562744528</v>
      </c>
      <c r="M47" s="39">
        <f t="shared" si="8"/>
        <v>434823902774.50311</v>
      </c>
      <c r="N47" s="39">
        <f t="shared" si="9"/>
        <v>19</v>
      </c>
      <c r="O47" s="49">
        <f t="shared" si="10"/>
        <v>6</v>
      </c>
      <c r="P47" s="50">
        <f t="shared" si="11"/>
        <v>19</v>
      </c>
      <c r="Q47" s="50">
        <f t="shared" si="12"/>
        <v>15</v>
      </c>
      <c r="R47" s="51">
        <f t="shared" si="13"/>
        <v>40</v>
      </c>
      <c r="T47" s="39">
        <v>1771999503434.5693</v>
      </c>
      <c r="U47" s="39">
        <f t="shared" si="14"/>
        <v>1398478193339.7898</v>
      </c>
      <c r="V47" s="35">
        <v>1.3495298207652999</v>
      </c>
      <c r="W47" s="35">
        <f t="shared" si="0"/>
        <v>18872880256.020271</v>
      </c>
      <c r="X47" s="34">
        <f t="shared" si="15"/>
        <v>9</v>
      </c>
      <c r="Y47" s="34">
        <f t="shared" si="16"/>
        <v>126869207606.37483</v>
      </c>
      <c r="Z47" s="34">
        <f t="shared" si="1"/>
        <v>1271608985733.415</v>
      </c>
      <c r="AA47" s="39">
        <v>61.119955587123528</v>
      </c>
      <c r="AB47" s="39">
        <f t="shared" si="17"/>
        <v>640533722997.59985</v>
      </c>
      <c r="AC47" s="39">
        <f t="shared" si="18"/>
        <v>19</v>
      </c>
      <c r="AD47" s="39">
        <v>29.883080562744528</v>
      </c>
      <c r="AE47" s="39">
        <f t="shared" si="19"/>
        <v>521955027170.76917</v>
      </c>
      <c r="AF47" s="39">
        <f t="shared" si="20"/>
        <v>23</v>
      </c>
      <c r="AG47" s="49">
        <f t="shared" si="21"/>
        <v>9</v>
      </c>
      <c r="AH47" s="50">
        <f t="shared" si="22"/>
        <v>23</v>
      </c>
      <c r="AI47" s="50">
        <f t="shared" si="23"/>
        <v>19</v>
      </c>
      <c r="AJ47" s="51">
        <f t="shared" si="24"/>
        <v>51</v>
      </c>
      <c r="AK47" s="49">
        <f t="shared" si="25"/>
        <v>3</v>
      </c>
      <c r="AL47" s="50">
        <f t="shared" si="26"/>
        <v>4</v>
      </c>
      <c r="AM47" s="50">
        <f t="shared" si="27"/>
        <v>4</v>
      </c>
      <c r="AN47" s="51">
        <f t="shared" si="28"/>
        <v>11</v>
      </c>
    </row>
    <row r="48" spans="2:40" x14ac:dyDescent="0.25">
      <c r="B48" s="60" t="s">
        <v>123</v>
      </c>
      <c r="C48" s="35">
        <v>3786415841.7519898</v>
      </c>
      <c r="D48" s="35">
        <v>0</v>
      </c>
      <c r="E48" s="35">
        <f t="shared" si="2"/>
        <v>0</v>
      </c>
      <c r="F48" s="34">
        <f t="shared" si="3"/>
        <v>0</v>
      </c>
      <c r="G48" s="34">
        <f t="shared" si="4"/>
        <v>0</v>
      </c>
      <c r="H48" s="34">
        <f t="shared" si="5"/>
        <v>3786415841.7519898</v>
      </c>
      <c r="I48" s="39">
        <v>41.87957690530564</v>
      </c>
      <c r="J48" s="39">
        <f t="shared" si="6"/>
        <v>1899332404.5168138</v>
      </c>
      <c r="K48" s="39">
        <f t="shared" si="7"/>
        <v>0</v>
      </c>
      <c r="L48" s="39">
        <v>20.737224554650286</v>
      </c>
      <c r="M48" s="39">
        <f t="shared" si="8"/>
        <v>1567465794.6619642</v>
      </c>
      <c r="N48" s="39">
        <f t="shared" si="9"/>
        <v>0</v>
      </c>
      <c r="O48" s="49">
        <f t="shared" si="10"/>
        <v>0</v>
      </c>
      <c r="P48" s="50">
        <f t="shared" si="11"/>
        <v>0</v>
      </c>
      <c r="Q48" s="50">
        <f t="shared" si="12"/>
        <v>0</v>
      </c>
      <c r="R48" s="51">
        <f t="shared" si="13"/>
        <v>0</v>
      </c>
      <c r="T48" s="39">
        <v>4195263790.8298717</v>
      </c>
      <c r="U48" s="39">
        <f t="shared" si="14"/>
        <v>3952121915.5132551</v>
      </c>
      <c r="V48" s="35">
        <v>1.43596760684367</v>
      </c>
      <c r="W48" s="35">
        <f t="shared" si="0"/>
        <v>56751190.489739895</v>
      </c>
      <c r="X48" s="34">
        <f t="shared" si="15"/>
        <v>0</v>
      </c>
      <c r="Y48" s="34">
        <f t="shared" si="16"/>
        <v>0</v>
      </c>
      <c r="Z48" s="34">
        <f t="shared" si="1"/>
        <v>3952121915.5132551</v>
      </c>
      <c r="AA48" s="37">
        <v>41.87957690530564</v>
      </c>
      <c r="AB48" s="39">
        <f t="shared" si="17"/>
        <v>1982453469.0469046</v>
      </c>
      <c r="AC48" s="39">
        <f t="shared" si="18"/>
        <v>0</v>
      </c>
      <c r="AD48" s="39">
        <v>20.737224554650286</v>
      </c>
      <c r="AE48" s="39">
        <f t="shared" si="19"/>
        <v>1636063279.3133948</v>
      </c>
      <c r="AF48" s="39">
        <f t="shared" si="20"/>
        <v>0</v>
      </c>
      <c r="AG48" s="49">
        <f t="shared" si="21"/>
        <v>0</v>
      </c>
      <c r="AH48" s="50">
        <f t="shared" si="22"/>
        <v>0</v>
      </c>
      <c r="AI48" s="50">
        <f t="shared" si="23"/>
        <v>0</v>
      </c>
      <c r="AJ48" s="51">
        <f t="shared" si="24"/>
        <v>0</v>
      </c>
      <c r="AK48" s="49">
        <f t="shared" si="25"/>
        <v>0</v>
      </c>
      <c r="AL48" s="50">
        <f t="shared" si="26"/>
        <v>0</v>
      </c>
      <c r="AM48" s="50">
        <f t="shared" si="27"/>
        <v>0</v>
      </c>
      <c r="AN48" s="51">
        <f t="shared" si="28"/>
        <v>0</v>
      </c>
    </row>
    <row r="49" spans="2:40" x14ac:dyDescent="0.25">
      <c r="B49" s="60" t="s">
        <v>125</v>
      </c>
      <c r="C49" s="35">
        <v>7497921362.1845303</v>
      </c>
      <c r="D49" s="35">
        <v>1.36204531679744</v>
      </c>
      <c r="E49" s="35">
        <f t="shared" si="2"/>
        <v>102125086.77078921</v>
      </c>
      <c r="F49" s="34">
        <f t="shared" si="3"/>
        <v>0</v>
      </c>
      <c r="G49" s="34">
        <f t="shared" si="4"/>
        <v>0</v>
      </c>
      <c r="H49" s="34">
        <f t="shared" si="5"/>
        <v>7497921362.1845303</v>
      </c>
      <c r="I49" s="37">
        <v>44.579494728495419</v>
      </c>
      <c r="J49" s="39">
        <f t="shared" si="6"/>
        <v>4517578256.0263577</v>
      </c>
      <c r="K49" s="39">
        <f t="shared" si="7"/>
        <v>0</v>
      </c>
      <c r="L49" s="39">
        <v>10.912661726286132</v>
      </c>
      <c r="M49" s="39">
        <f t="shared" si="8"/>
        <v>1843104609.3533993</v>
      </c>
      <c r="N49" s="39">
        <f t="shared" si="9"/>
        <v>0</v>
      </c>
      <c r="O49" s="49">
        <f t="shared" si="10"/>
        <v>0</v>
      </c>
      <c r="P49" s="50">
        <f t="shared" si="11"/>
        <v>0</v>
      </c>
      <c r="Q49" s="50">
        <f t="shared" si="12"/>
        <v>0</v>
      </c>
      <c r="R49" s="51">
        <f t="shared" si="13"/>
        <v>0</v>
      </c>
      <c r="T49" s="39">
        <v>23832085166.556019</v>
      </c>
      <c r="U49" s="39">
        <f t="shared" si="14"/>
        <v>14118157952.096294</v>
      </c>
      <c r="V49" s="35">
        <v>2.2385892474668601</v>
      </c>
      <c r="W49" s="35">
        <f t="shared" ref="W49:W82" si="49">V49/100*U49</f>
        <v>316047565.85601509</v>
      </c>
      <c r="X49" s="34">
        <f t="shared" si="15"/>
        <v>0</v>
      </c>
      <c r="Y49" s="34">
        <f t="shared" si="16"/>
        <v>0</v>
      </c>
      <c r="Z49" s="34">
        <f t="shared" ref="Z49:Z82" si="50">U49-Y49</f>
        <v>14118157952.096294</v>
      </c>
      <c r="AA49" s="37">
        <v>33.50713082505991</v>
      </c>
      <c r="AB49" s="39">
        <f t="shared" si="17"/>
        <v>7370712005.651413</v>
      </c>
      <c r="AC49" s="39">
        <f t="shared" si="18"/>
        <v>0</v>
      </c>
      <c r="AD49" s="39">
        <v>14.628547771563891</v>
      </c>
      <c r="AE49" s="39">
        <f t="shared" si="19"/>
        <v>5363177430.7013454</v>
      </c>
      <c r="AF49" s="39">
        <f t="shared" si="20"/>
        <v>0</v>
      </c>
      <c r="AG49" s="49">
        <f t="shared" si="21"/>
        <v>0</v>
      </c>
      <c r="AH49" s="50">
        <f t="shared" si="22"/>
        <v>0</v>
      </c>
      <c r="AI49" s="50">
        <f t="shared" si="23"/>
        <v>0</v>
      </c>
      <c r="AJ49" s="51">
        <f t="shared" si="24"/>
        <v>0</v>
      </c>
      <c r="AK49" s="49">
        <f t="shared" si="25"/>
        <v>0</v>
      </c>
      <c r="AL49" s="50">
        <f t="shared" si="26"/>
        <v>0</v>
      </c>
      <c r="AM49" s="50">
        <f t="shared" si="27"/>
        <v>0</v>
      </c>
      <c r="AN49" s="51">
        <f t="shared" si="28"/>
        <v>0</v>
      </c>
    </row>
    <row r="50" spans="2:40" x14ac:dyDescent="0.25">
      <c r="B50" s="60" t="s">
        <v>129</v>
      </c>
      <c r="C50" s="35">
        <v>240673850089.61679</v>
      </c>
      <c r="D50" s="35">
        <v>2.7032820463964198</v>
      </c>
      <c r="E50" s="35">
        <f t="shared" si="2"/>
        <v>6506092979.8436451</v>
      </c>
      <c r="F50" s="34">
        <f t="shared" si="3"/>
        <v>3</v>
      </c>
      <c r="G50" s="34">
        <f t="shared" si="4"/>
        <v>42289735868.791611</v>
      </c>
      <c r="H50" s="34">
        <f t="shared" si="5"/>
        <v>198384114220.8252</v>
      </c>
      <c r="I50" s="37">
        <v>54.095610369665195</v>
      </c>
      <c r="J50" s="39">
        <f t="shared" si="6"/>
        <v>94118092878.231857</v>
      </c>
      <c r="K50" s="39">
        <f t="shared" si="7"/>
        <v>3</v>
      </c>
      <c r="L50" s="39">
        <v>31.422296588235486</v>
      </c>
      <c r="M50" s="39">
        <f t="shared" si="8"/>
        <v>91116654645.645065</v>
      </c>
      <c r="N50" s="39">
        <f t="shared" si="9"/>
        <v>4</v>
      </c>
      <c r="O50" s="49">
        <f t="shared" si="10"/>
        <v>3</v>
      </c>
      <c r="P50" s="50">
        <f t="shared" si="11"/>
        <v>4</v>
      </c>
      <c r="Q50" s="50">
        <f t="shared" si="12"/>
        <v>3</v>
      </c>
      <c r="R50" s="51">
        <f t="shared" si="13"/>
        <v>10</v>
      </c>
      <c r="T50" s="39">
        <v>453415803473.34888</v>
      </c>
      <c r="U50" s="39">
        <f t="shared" si="14"/>
        <v>326898163796.0434</v>
      </c>
      <c r="V50" s="35">
        <v>1.9309399298791501</v>
      </c>
      <c r="W50" s="35">
        <f t="shared" si="49"/>
        <v>6312207174.7795496</v>
      </c>
      <c r="X50" s="34">
        <f t="shared" si="15"/>
        <v>3</v>
      </c>
      <c r="Y50" s="34">
        <f t="shared" si="16"/>
        <v>42289735868.791611</v>
      </c>
      <c r="Z50" s="34">
        <f t="shared" si="50"/>
        <v>284608427927.25177</v>
      </c>
      <c r="AA50" s="37">
        <v>57.942649732979135</v>
      </c>
      <c r="AB50" s="39">
        <f t="shared" si="17"/>
        <v>141537018442.72357</v>
      </c>
      <c r="AC50" s="39">
        <f t="shared" si="18"/>
        <v>4</v>
      </c>
      <c r="AD50" s="39">
        <v>29.442438450413981</v>
      </c>
      <c r="AE50" s="39">
        <f t="shared" si="19"/>
        <v>119865504171.19203</v>
      </c>
      <c r="AF50" s="39">
        <f t="shared" si="20"/>
        <v>5</v>
      </c>
      <c r="AG50" s="49">
        <f t="shared" si="21"/>
        <v>3</v>
      </c>
      <c r="AH50" s="50">
        <f t="shared" si="22"/>
        <v>5</v>
      </c>
      <c r="AI50" s="50">
        <f t="shared" si="23"/>
        <v>4</v>
      </c>
      <c r="AJ50" s="51">
        <f t="shared" si="24"/>
        <v>12</v>
      </c>
      <c r="AK50" s="49">
        <f t="shared" si="25"/>
        <v>0</v>
      </c>
      <c r="AL50" s="50">
        <f t="shared" si="26"/>
        <v>1</v>
      </c>
      <c r="AM50" s="50">
        <f t="shared" si="27"/>
        <v>1</v>
      </c>
      <c r="AN50" s="51">
        <f t="shared" si="28"/>
        <v>2</v>
      </c>
    </row>
    <row r="51" spans="2:40" x14ac:dyDescent="0.25">
      <c r="B51" s="60" t="s">
        <v>29</v>
      </c>
      <c r="C51" s="35">
        <v>4358245522543.2354</v>
      </c>
      <c r="D51" s="35">
        <v>1.8873537833821101</v>
      </c>
      <c r="E51" s="35">
        <f t="shared" si="2"/>
        <v>82255511758.801163</v>
      </c>
      <c r="F51" s="34">
        <f t="shared" si="3"/>
        <v>37</v>
      </c>
      <c r="G51" s="34">
        <f t="shared" si="4"/>
        <v>521573409048.42981</v>
      </c>
      <c r="H51" s="34">
        <f t="shared" si="5"/>
        <v>3836672113494.8057</v>
      </c>
      <c r="I51" s="37">
        <v>39.787655166870159</v>
      </c>
      <c r="J51" s="39">
        <f t="shared" si="6"/>
        <v>1341820174136.4092</v>
      </c>
      <c r="K51" s="39">
        <f t="shared" si="7"/>
        <v>39</v>
      </c>
      <c r="L51" s="39">
        <v>45.536103177830171</v>
      </c>
      <c r="M51" s="39">
        <f t="shared" si="8"/>
        <v>2559473184974.4917</v>
      </c>
      <c r="N51" s="39">
        <f t="shared" si="9"/>
        <v>112</v>
      </c>
      <c r="O51" s="49">
        <f t="shared" si="10"/>
        <v>37</v>
      </c>
      <c r="P51" s="50">
        <f t="shared" si="11"/>
        <v>112</v>
      </c>
      <c r="Q51" s="50">
        <f t="shared" si="12"/>
        <v>39</v>
      </c>
      <c r="R51" s="51">
        <f t="shared" si="13"/>
        <v>188</v>
      </c>
      <c r="T51" s="39">
        <v>19887033884254.363</v>
      </c>
      <c r="U51" s="39">
        <f t="shared" si="14"/>
        <v>10652063445544.756</v>
      </c>
      <c r="V51" s="35">
        <v>1.8960295976144101</v>
      </c>
      <c r="W51" s="35">
        <f t="shared" si="49"/>
        <v>201966275684.19391</v>
      </c>
      <c r="X51" s="34">
        <f t="shared" si="15"/>
        <v>92</v>
      </c>
      <c r="Y51" s="34">
        <f t="shared" si="16"/>
        <v>1296885233309.6094</v>
      </c>
      <c r="Z51" s="34">
        <f t="shared" si="50"/>
        <v>9355178212235.1465</v>
      </c>
      <c r="AA51" s="37">
        <v>52.684736534186158</v>
      </c>
      <c r="AB51" s="39">
        <f t="shared" si="17"/>
        <v>3994711105659.8037</v>
      </c>
      <c r="AC51" s="39">
        <f t="shared" si="18"/>
        <v>116</v>
      </c>
      <c r="AD51" s="39">
        <v>39.851698449244203</v>
      </c>
      <c r="AE51" s="39">
        <f t="shared" si="19"/>
        <v>5036120922527.5957</v>
      </c>
      <c r="AF51" s="39">
        <f t="shared" si="20"/>
        <v>221</v>
      </c>
      <c r="AG51" s="49">
        <f t="shared" si="21"/>
        <v>92</v>
      </c>
      <c r="AH51" s="50">
        <f t="shared" si="22"/>
        <v>221</v>
      </c>
      <c r="AI51" s="50">
        <f t="shared" si="23"/>
        <v>116</v>
      </c>
      <c r="AJ51" s="51">
        <f t="shared" si="24"/>
        <v>429</v>
      </c>
      <c r="AK51" s="49">
        <f t="shared" si="25"/>
        <v>55</v>
      </c>
      <c r="AL51" s="50">
        <f t="shared" si="26"/>
        <v>109</v>
      </c>
      <c r="AM51" s="50">
        <f t="shared" si="27"/>
        <v>77</v>
      </c>
      <c r="AN51" s="51">
        <f t="shared" si="28"/>
        <v>241</v>
      </c>
    </row>
    <row r="52" spans="2:40" x14ac:dyDescent="0.25">
      <c r="B52" s="60" t="s">
        <v>132</v>
      </c>
      <c r="C52" s="35">
        <v>359579589608.34052</v>
      </c>
      <c r="D52" s="35">
        <v>3.0316835386585201</v>
      </c>
      <c r="E52" s="35">
        <f t="shared" si="2"/>
        <v>10901315226.531921</v>
      </c>
      <c r="F52" s="34">
        <f t="shared" si="3"/>
        <v>5</v>
      </c>
      <c r="G52" s="34">
        <f t="shared" si="4"/>
        <v>70482893114.652695</v>
      </c>
      <c r="H52" s="34">
        <f t="shared" si="5"/>
        <v>289096696493.68781</v>
      </c>
      <c r="I52" s="37">
        <v>57.194373977969704</v>
      </c>
      <c r="J52" s="39">
        <f t="shared" si="6"/>
        <v>146757478891.8663</v>
      </c>
      <c r="K52" s="39">
        <f t="shared" si="7"/>
        <v>4</v>
      </c>
      <c r="L52" s="39">
        <v>27.305772283257646</v>
      </c>
      <c r="M52" s="39">
        <f t="shared" si="8"/>
        <v>116775072463.99927</v>
      </c>
      <c r="N52" s="39">
        <f t="shared" si="9"/>
        <v>5</v>
      </c>
      <c r="O52" s="49">
        <f t="shared" si="10"/>
        <v>5</v>
      </c>
      <c r="P52" s="50">
        <f t="shared" si="11"/>
        <v>5</v>
      </c>
      <c r="Q52" s="50">
        <f t="shared" si="12"/>
        <v>4</v>
      </c>
      <c r="R52" s="51">
        <f t="shared" si="13"/>
        <v>14</v>
      </c>
      <c r="T52" s="39">
        <v>695475131899.14575</v>
      </c>
      <c r="U52" s="39">
        <f t="shared" si="14"/>
        <v>495718052898.80389</v>
      </c>
      <c r="V52" s="35">
        <v>3.2090624368339697</v>
      </c>
      <c r="W52" s="35">
        <f t="shared" si="49"/>
        <v>15907901828.180264</v>
      </c>
      <c r="X52" s="34">
        <f t="shared" si="15"/>
        <v>7</v>
      </c>
      <c r="Y52" s="34">
        <f t="shared" si="16"/>
        <v>98676050360.513748</v>
      </c>
      <c r="Z52" s="34">
        <f t="shared" si="50"/>
        <v>397042002538.29016</v>
      </c>
      <c r="AA52" s="37">
        <v>57.608333125106604</v>
      </c>
      <c r="AB52" s="39">
        <f t="shared" si="17"/>
        <v>203198855026.60635</v>
      </c>
      <c r="AC52" s="39">
        <f t="shared" si="18"/>
        <v>6</v>
      </c>
      <c r="AD52" s="39">
        <v>26.814858914620881</v>
      </c>
      <c r="AE52" s="39">
        <f t="shared" si="19"/>
        <v>157637744795.18552</v>
      </c>
      <c r="AF52" s="39">
        <f t="shared" si="20"/>
        <v>7</v>
      </c>
      <c r="AG52" s="49">
        <f t="shared" si="21"/>
        <v>7</v>
      </c>
      <c r="AH52" s="50">
        <f t="shared" si="22"/>
        <v>7</v>
      </c>
      <c r="AI52" s="50">
        <f t="shared" si="23"/>
        <v>6</v>
      </c>
      <c r="AJ52" s="51">
        <f t="shared" si="24"/>
        <v>20</v>
      </c>
      <c r="AK52" s="49">
        <f t="shared" si="25"/>
        <v>2</v>
      </c>
      <c r="AL52" s="50">
        <f t="shared" si="26"/>
        <v>2</v>
      </c>
      <c r="AM52" s="50">
        <f t="shared" si="27"/>
        <v>2</v>
      </c>
      <c r="AN52" s="51">
        <f t="shared" si="28"/>
        <v>6</v>
      </c>
    </row>
    <row r="53" spans="2:40" x14ac:dyDescent="0.25">
      <c r="B53" s="60" t="s">
        <v>134</v>
      </c>
      <c r="C53" s="35">
        <v>1536820756.1327829</v>
      </c>
      <c r="D53" s="35">
        <v>0</v>
      </c>
      <c r="E53" s="35">
        <f t="shared" si="2"/>
        <v>0</v>
      </c>
      <c r="F53" s="34">
        <f t="shared" si="3"/>
        <v>0</v>
      </c>
      <c r="G53" s="34">
        <f t="shared" si="4"/>
        <v>0</v>
      </c>
      <c r="H53" s="34">
        <f t="shared" si="5"/>
        <v>1536820756.1327829</v>
      </c>
      <c r="I53" s="37">
        <v>54.534178095008954</v>
      </c>
      <c r="J53" s="39">
        <f t="shared" si="6"/>
        <v>941811793.93264079</v>
      </c>
      <c r="K53" s="39">
        <f t="shared" si="7"/>
        <v>0</v>
      </c>
      <c r="L53" s="39">
        <v>12.206271553452561</v>
      </c>
      <c r="M53" s="39">
        <f t="shared" si="8"/>
        <v>351339621.94491053</v>
      </c>
      <c r="N53" s="39">
        <f t="shared" si="9"/>
        <v>0</v>
      </c>
      <c r="O53" s="49">
        <f t="shared" si="10"/>
        <v>0</v>
      </c>
      <c r="P53" s="50">
        <f t="shared" si="11"/>
        <v>0</v>
      </c>
      <c r="Q53" s="50">
        <f t="shared" si="12"/>
        <v>0</v>
      </c>
      <c r="R53" s="51">
        <f t="shared" si="13"/>
        <v>0</v>
      </c>
      <c r="T53" s="39">
        <v>2467927827.4933958</v>
      </c>
      <c r="U53" s="39">
        <f t="shared" si="14"/>
        <v>1914198452.1552393</v>
      </c>
      <c r="V53" s="35">
        <v>0</v>
      </c>
      <c r="W53" s="35">
        <f t="shared" si="49"/>
        <v>0</v>
      </c>
      <c r="X53" s="34">
        <f t="shared" si="15"/>
        <v>0</v>
      </c>
      <c r="Y53" s="34">
        <f t="shared" si="16"/>
        <v>0</v>
      </c>
      <c r="Z53" s="34">
        <f t="shared" si="50"/>
        <v>1914198452.1552393</v>
      </c>
      <c r="AA53" s="37">
        <v>54.199442901685146</v>
      </c>
      <c r="AB53" s="39">
        <f t="shared" si="17"/>
        <v>1228533425.8302567</v>
      </c>
      <c r="AC53" s="39">
        <f t="shared" si="18"/>
        <v>0</v>
      </c>
      <c r="AD53" s="39">
        <v>9.1373500960110139</v>
      </c>
      <c r="AE53" s="39">
        <f t="shared" si="19"/>
        <v>345192355.47695446</v>
      </c>
      <c r="AF53" s="39">
        <f t="shared" si="20"/>
        <v>0</v>
      </c>
      <c r="AG53" s="49">
        <f t="shared" si="21"/>
        <v>0</v>
      </c>
      <c r="AH53" s="50">
        <f t="shared" si="22"/>
        <v>0</v>
      </c>
      <c r="AI53" s="50">
        <f t="shared" si="23"/>
        <v>0</v>
      </c>
      <c r="AJ53" s="51">
        <f t="shared" si="24"/>
        <v>0</v>
      </c>
      <c r="AK53" s="49">
        <f t="shared" si="25"/>
        <v>0</v>
      </c>
      <c r="AL53" s="50">
        <f t="shared" si="26"/>
        <v>0</v>
      </c>
      <c r="AM53" s="50">
        <f t="shared" si="27"/>
        <v>0</v>
      </c>
      <c r="AN53" s="51">
        <f t="shared" si="28"/>
        <v>0</v>
      </c>
    </row>
    <row r="54" spans="2:40" x14ac:dyDescent="0.25">
      <c r="B54" s="60" t="s">
        <v>136</v>
      </c>
      <c r="C54" s="35">
        <v>35402751926.292633</v>
      </c>
      <c r="D54" s="35">
        <v>0.22026077257230597</v>
      </c>
      <c r="E54" s="35">
        <f t="shared" si="2"/>
        <v>77978374.904709086</v>
      </c>
      <c r="F54" s="34">
        <f t="shared" si="3"/>
        <v>0</v>
      </c>
      <c r="G54" s="34">
        <f t="shared" si="4"/>
        <v>0</v>
      </c>
      <c r="H54" s="34">
        <f t="shared" si="5"/>
        <v>35402751926.292633</v>
      </c>
      <c r="I54" s="37">
        <v>44.513418617339198</v>
      </c>
      <c r="J54" s="39">
        <f t="shared" si="6"/>
        <v>17661963436.277428</v>
      </c>
      <c r="K54" s="39">
        <f t="shared" si="7"/>
        <v>1</v>
      </c>
      <c r="L54" s="39">
        <v>22.405706302713739</v>
      </c>
      <c r="M54" s="39">
        <f t="shared" si="8"/>
        <v>14816834180.736742</v>
      </c>
      <c r="N54" s="39">
        <f t="shared" si="9"/>
        <v>1</v>
      </c>
      <c r="O54" s="49">
        <f t="shared" si="10"/>
        <v>0</v>
      </c>
      <c r="P54" s="50">
        <f t="shared" si="11"/>
        <v>1</v>
      </c>
      <c r="Q54" s="50">
        <f t="shared" si="12"/>
        <v>1</v>
      </c>
      <c r="R54" s="51">
        <f t="shared" si="13"/>
        <v>2</v>
      </c>
      <c r="T54" s="39">
        <v>86267287184.001678</v>
      </c>
      <c r="U54" s="39">
        <f t="shared" si="14"/>
        <v>56018148066.242111</v>
      </c>
      <c r="V54" s="35">
        <v>0.73751200778256998</v>
      </c>
      <c r="W54" s="35">
        <f t="shared" si="49"/>
        <v>413140568.52595508</v>
      </c>
      <c r="X54" s="34">
        <f t="shared" si="15"/>
        <v>0</v>
      </c>
      <c r="Y54" s="34">
        <f t="shared" si="16"/>
        <v>0</v>
      </c>
      <c r="Z54" s="34">
        <f t="shared" si="50"/>
        <v>56018148066.242111</v>
      </c>
      <c r="AA54" s="37">
        <v>33.75029293237607</v>
      </c>
      <c r="AB54" s="39">
        <f t="shared" si="17"/>
        <v>18671769365.15765</v>
      </c>
      <c r="AC54" s="39">
        <f t="shared" si="18"/>
        <v>1</v>
      </c>
      <c r="AD54" s="39">
        <v>42.191716222881794</v>
      </c>
      <c r="AE54" s="39">
        <f t="shared" si="19"/>
        <v>38903069474.206558</v>
      </c>
      <c r="AF54" s="39">
        <f t="shared" si="20"/>
        <v>2</v>
      </c>
      <c r="AG54" s="49">
        <f t="shared" si="21"/>
        <v>0</v>
      </c>
      <c r="AH54" s="50">
        <f t="shared" si="22"/>
        <v>2</v>
      </c>
      <c r="AI54" s="50">
        <f t="shared" si="23"/>
        <v>1</v>
      </c>
      <c r="AJ54" s="51">
        <f t="shared" si="24"/>
        <v>3</v>
      </c>
      <c r="AK54" s="49">
        <f t="shared" si="25"/>
        <v>0</v>
      </c>
      <c r="AL54" s="50">
        <f t="shared" si="26"/>
        <v>1</v>
      </c>
      <c r="AM54" s="50">
        <f t="shared" si="27"/>
        <v>0</v>
      </c>
      <c r="AN54" s="51">
        <f t="shared" si="28"/>
        <v>1</v>
      </c>
    </row>
    <row r="55" spans="2:40" x14ac:dyDescent="0.25">
      <c r="B55" s="60" t="s">
        <v>138</v>
      </c>
      <c r="C55" s="35">
        <v>13887534949.510332</v>
      </c>
      <c r="D55" s="39">
        <v>4.3121304542549996</v>
      </c>
      <c r="E55" s="35">
        <f t="shared" si="2"/>
        <v>598848623.90314174</v>
      </c>
      <c r="F55" s="34">
        <f t="shared" si="3"/>
        <v>0</v>
      </c>
      <c r="G55" s="34">
        <f t="shared" si="4"/>
        <v>0</v>
      </c>
      <c r="H55" s="34">
        <f t="shared" si="5"/>
        <v>13887534949.510332</v>
      </c>
      <c r="I55" s="37">
        <v>22.543075245365323</v>
      </c>
      <c r="J55" s="39">
        <f t="shared" si="6"/>
        <v>2479528557.9391975</v>
      </c>
      <c r="K55" s="39">
        <f t="shared" si="7"/>
        <v>0</v>
      </c>
      <c r="L55" s="39">
        <v>72.152671755725194</v>
      </c>
      <c r="M55" s="39">
        <f t="shared" si="8"/>
        <v>13226871090.322586</v>
      </c>
      <c r="N55" s="39">
        <f t="shared" si="9"/>
        <v>1</v>
      </c>
      <c r="O55" s="49">
        <f t="shared" si="10"/>
        <v>0</v>
      </c>
      <c r="P55" s="50">
        <f t="shared" si="11"/>
        <v>1</v>
      </c>
      <c r="Q55" s="50">
        <f t="shared" si="12"/>
        <v>0</v>
      </c>
      <c r="R55" s="51">
        <f t="shared" si="13"/>
        <v>1</v>
      </c>
      <c r="T55" s="39">
        <v>21844655233.981659</v>
      </c>
      <c r="U55" s="39">
        <f t="shared" si="14"/>
        <v>17112555800.806561</v>
      </c>
      <c r="V55" s="35">
        <v>4.3121304542549996</v>
      </c>
      <c r="W55" s="35">
        <f t="shared" si="49"/>
        <v>737915730.18796027</v>
      </c>
      <c r="X55" s="34">
        <f t="shared" si="15"/>
        <v>0</v>
      </c>
      <c r="Y55" s="34">
        <f t="shared" si="16"/>
        <v>0</v>
      </c>
      <c r="Z55" s="34">
        <f t="shared" si="50"/>
        <v>17112555800.806561</v>
      </c>
      <c r="AA55" s="37">
        <v>47.558498234759568</v>
      </c>
      <c r="AB55" s="39">
        <f t="shared" si="17"/>
        <v>6817953690.1591787</v>
      </c>
      <c r="AC55" s="39">
        <f t="shared" si="18"/>
        <v>0</v>
      </c>
      <c r="AD55" s="39">
        <v>41.967717235825688</v>
      </c>
      <c r="AE55" s="39">
        <f t="shared" si="19"/>
        <v>10027438600.742901</v>
      </c>
      <c r="AF55" s="39">
        <f t="shared" si="20"/>
        <v>0</v>
      </c>
      <c r="AG55" s="49">
        <f t="shared" si="21"/>
        <v>0</v>
      </c>
      <c r="AH55" s="50">
        <f t="shared" si="22"/>
        <v>0</v>
      </c>
      <c r="AI55" s="50">
        <f t="shared" si="23"/>
        <v>0</v>
      </c>
      <c r="AJ55" s="51">
        <f t="shared" si="24"/>
        <v>0</v>
      </c>
      <c r="AK55" s="49">
        <f t="shared" si="25"/>
        <v>0</v>
      </c>
      <c r="AL55" s="50">
        <f t="shared" si="26"/>
        <v>-1</v>
      </c>
      <c r="AM55" s="50">
        <f t="shared" si="27"/>
        <v>0</v>
      </c>
      <c r="AN55" s="51">
        <f t="shared" si="28"/>
        <v>-1</v>
      </c>
    </row>
    <row r="56" spans="2:40" x14ac:dyDescent="0.25">
      <c r="B56" s="60" t="s">
        <v>140</v>
      </c>
      <c r="C56" s="35">
        <v>49408778878.854202</v>
      </c>
      <c r="D56" s="35">
        <v>0</v>
      </c>
      <c r="E56" s="35">
        <f t="shared" si="2"/>
        <v>0</v>
      </c>
      <c r="F56" s="34">
        <f t="shared" si="3"/>
        <v>0</v>
      </c>
      <c r="G56" s="34">
        <f t="shared" si="4"/>
        <v>0</v>
      </c>
      <c r="H56" s="34">
        <f t="shared" si="5"/>
        <v>49408778878.854202</v>
      </c>
      <c r="I56" s="37">
        <v>55.695932365849721</v>
      </c>
      <c r="J56" s="39">
        <f t="shared" si="6"/>
        <v>25402392281.547474</v>
      </c>
      <c r="K56" s="39">
        <f t="shared" si="7"/>
        <v>1</v>
      </c>
      <c r="L56" s="39">
        <v>25.55236039971598</v>
      </c>
      <c r="M56" s="39">
        <f t="shared" si="8"/>
        <v>19423653129.321957</v>
      </c>
      <c r="N56" s="39">
        <f t="shared" si="9"/>
        <v>1</v>
      </c>
      <c r="O56" s="49">
        <f t="shared" si="10"/>
        <v>0</v>
      </c>
      <c r="P56" s="50">
        <f t="shared" si="11"/>
        <v>1</v>
      </c>
      <c r="Q56" s="50">
        <f t="shared" si="12"/>
        <v>1</v>
      </c>
      <c r="R56" s="51">
        <f t="shared" si="13"/>
        <v>2</v>
      </c>
      <c r="T56" s="39">
        <v>97757470348.320374</v>
      </c>
      <c r="U56" s="39">
        <f t="shared" si="14"/>
        <v>69004503531.428833</v>
      </c>
      <c r="V56" s="35">
        <v>0</v>
      </c>
      <c r="W56" s="35">
        <f t="shared" si="49"/>
        <v>0</v>
      </c>
      <c r="X56" s="34">
        <f t="shared" si="15"/>
        <v>0</v>
      </c>
      <c r="Y56" s="34">
        <f t="shared" si="16"/>
        <v>0</v>
      </c>
      <c r="Z56" s="34">
        <f t="shared" si="50"/>
        <v>69004503531.428833</v>
      </c>
      <c r="AA56" s="37">
        <v>68.233160890476242</v>
      </c>
      <c r="AB56" s="39">
        <f t="shared" si="17"/>
        <v>40530601483.18927</v>
      </c>
      <c r="AC56" s="39">
        <f t="shared" si="18"/>
        <v>1</v>
      </c>
      <c r="AD56" s="39">
        <v>18.893514127786879</v>
      </c>
      <c r="AE56" s="39">
        <f t="shared" si="19"/>
        <v>18704626942.303928</v>
      </c>
      <c r="AF56" s="39">
        <f t="shared" si="20"/>
        <v>1</v>
      </c>
      <c r="AG56" s="49">
        <f t="shared" si="21"/>
        <v>0</v>
      </c>
      <c r="AH56" s="50">
        <f t="shared" si="22"/>
        <v>1</v>
      </c>
      <c r="AI56" s="50">
        <f t="shared" si="23"/>
        <v>1</v>
      </c>
      <c r="AJ56" s="51">
        <f t="shared" si="24"/>
        <v>2</v>
      </c>
      <c r="AK56" s="49">
        <f t="shared" si="25"/>
        <v>0</v>
      </c>
      <c r="AL56" s="50">
        <f t="shared" si="26"/>
        <v>0</v>
      </c>
      <c r="AM56" s="50">
        <f t="shared" si="27"/>
        <v>0</v>
      </c>
      <c r="AN56" s="51">
        <f t="shared" si="28"/>
        <v>0</v>
      </c>
    </row>
    <row r="57" spans="2:40" x14ac:dyDescent="0.25">
      <c r="B57" s="60" t="s">
        <v>142</v>
      </c>
      <c r="C57" s="35">
        <v>67363317619.345505</v>
      </c>
      <c r="D57" s="39">
        <v>1.2527200937985599</v>
      </c>
      <c r="E57" s="35">
        <f t="shared" si="2"/>
        <v>843873815.66688681</v>
      </c>
      <c r="F57" s="34">
        <f t="shared" si="3"/>
        <v>0</v>
      </c>
      <c r="G57" s="34">
        <f t="shared" si="4"/>
        <v>0</v>
      </c>
      <c r="H57" s="34">
        <f t="shared" si="5"/>
        <v>67363317619.345505</v>
      </c>
      <c r="I57" s="37">
        <v>53.506404625998627</v>
      </c>
      <c r="J57" s="39">
        <f t="shared" si="6"/>
        <v>36038459256.105995</v>
      </c>
      <c r="K57" s="39">
        <f t="shared" si="7"/>
        <v>1</v>
      </c>
      <c r="L57" s="39">
        <v>21.504479660342117</v>
      </c>
      <c r="M57" s="39">
        <f t="shared" si="8"/>
        <v>24140048264.005222</v>
      </c>
      <c r="N57" s="39">
        <f t="shared" si="9"/>
        <v>1</v>
      </c>
      <c r="O57" s="49">
        <f t="shared" si="10"/>
        <v>0</v>
      </c>
      <c r="P57" s="50">
        <f t="shared" si="11"/>
        <v>1</v>
      </c>
      <c r="Q57" s="50">
        <f t="shared" si="12"/>
        <v>1</v>
      </c>
      <c r="R57" s="51">
        <f t="shared" si="13"/>
        <v>2</v>
      </c>
      <c r="T57" s="39">
        <v>118051344947.09152</v>
      </c>
      <c r="U57" s="39">
        <f t="shared" si="14"/>
        <v>87907175095.28096</v>
      </c>
      <c r="V57" s="35">
        <v>1.2527200937985599</v>
      </c>
      <c r="W57" s="35">
        <f t="shared" si="49"/>
        <v>1101230846.309268</v>
      </c>
      <c r="X57" s="34">
        <f t="shared" si="15"/>
        <v>0</v>
      </c>
      <c r="Y57" s="34">
        <f t="shared" si="16"/>
        <v>0</v>
      </c>
      <c r="Z57" s="34">
        <f t="shared" si="50"/>
        <v>87907175095.28096</v>
      </c>
      <c r="AA57" s="37">
        <v>46.201988260517027</v>
      </c>
      <c r="AB57" s="39">
        <f t="shared" si="17"/>
        <v>45692323373.304138</v>
      </c>
      <c r="AC57" s="39">
        <f t="shared" si="18"/>
        <v>1</v>
      </c>
      <c r="AD57" s="39">
        <v>20.463798877049282</v>
      </c>
      <c r="AE57" s="39">
        <f t="shared" si="19"/>
        <v>33730096580.260971</v>
      </c>
      <c r="AF57" s="39">
        <f t="shared" si="20"/>
        <v>1</v>
      </c>
      <c r="AG57" s="49">
        <f t="shared" si="21"/>
        <v>0</v>
      </c>
      <c r="AH57" s="50">
        <f t="shared" si="22"/>
        <v>1</v>
      </c>
      <c r="AI57" s="50">
        <f t="shared" si="23"/>
        <v>1</v>
      </c>
      <c r="AJ57" s="51">
        <f t="shared" si="24"/>
        <v>2</v>
      </c>
      <c r="AK57" s="49">
        <f t="shared" si="25"/>
        <v>0</v>
      </c>
      <c r="AL57" s="50">
        <f t="shared" si="26"/>
        <v>0</v>
      </c>
      <c r="AM57" s="50">
        <f t="shared" si="27"/>
        <v>0</v>
      </c>
      <c r="AN57" s="51">
        <f t="shared" si="28"/>
        <v>0</v>
      </c>
    </row>
    <row r="58" spans="2:40" x14ac:dyDescent="0.25">
      <c r="B58" s="60" t="s">
        <v>144</v>
      </c>
      <c r="C58" s="35">
        <v>81509092527.368851</v>
      </c>
      <c r="D58" s="35">
        <v>3.0300557771282097</v>
      </c>
      <c r="E58" s="35">
        <f t="shared" si="2"/>
        <v>2469770967.0103178</v>
      </c>
      <c r="F58" s="34">
        <f t="shared" si="3"/>
        <v>1</v>
      </c>
      <c r="G58" s="34">
        <f t="shared" si="4"/>
        <v>14096578622.930536</v>
      </c>
      <c r="H58" s="34">
        <f t="shared" si="5"/>
        <v>67412513904.438316</v>
      </c>
      <c r="I58" s="37">
        <v>53.189861786590612</v>
      </c>
      <c r="J58" s="39">
        <f t="shared" si="6"/>
        <v>34660312548.494408</v>
      </c>
      <c r="K58" s="39">
        <f t="shared" si="7"/>
        <v>1</v>
      </c>
      <c r="L58" s="39">
        <v>24.398784281881909</v>
      </c>
      <c r="M58" s="39">
        <f t="shared" si="8"/>
        <v>26498454799.723896</v>
      </c>
      <c r="N58" s="39">
        <f t="shared" si="9"/>
        <v>1</v>
      </c>
      <c r="O58" s="49">
        <f t="shared" si="10"/>
        <v>1</v>
      </c>
      <c r="P58" s="50">
        <f t="shared" si="11"/>
        <v>1</v>
      </c>
      <c r="Q58" s="50">
        <f t="shared" si="12"/>
        <v>1</v>
      </c>
      <c r="R58" s="51">
        <f t="shared" si="13"/>
        <v>3</v>
      </c>
      <c r="T58" s="39">
        <v>110890731552.2413</v>
      </c>
      <c r="U58" s="39">
        <f t="shared" si="14"/>
        <v>93417470824.149658</v>
      </c>
      <c r="V58" s="35">
        <v>1.6737630704675801</v>
      </c>
      <c r="W58" s="35">
        <f t="shared" si="49"/>
        <v>1563587128.019443</v>
      </c>
      <c r="X58" s="34">
        <f t="shared" si="15"/>
        <v>1</v>
      </c>
      <c r="Y58" s="34">
        <f t="shared" si="16"/>
        <v>14096578622.930536</v>
      </c>
      <c r="Z58" s="34">
        <f t="shared" si="50"/>
        <v>79320892201.219116</v>
      </c>
      <c r="AA58" s="37">
        <v>58.781509722700598</v>
      </c>
      <c r="AB58" s="39">
        <f t="shared" si="17"/>
        <v>43872349187.402756</v>
      </c>
      <c r="AC58" s="39">
        <f t="shared" si="18"/>
        <v>1</v>
      </c>
      <c r="AD58" s="39">
        <v>20.925900796099008</v>
      </c>
      <c r="AE58" s="39">
        <f t="shared" si="19"/>
        <v>26030533272.519306</v>
      </c>
      <c r="AF58" s="39">
        <f t="shared" si="20"/>
        <v>1</v>
      </c>
      <c r="AG58" s="49">
        <f t="shared" si="21"/>
        <v>1</v>
      </c>
      <c r="AH58" s="50">
        <f t="shared" si="22"/>
        <v>1</v>
      </c>
      <c r="AI58" s="50">
        <f t="shared" si="23"/>
        <v>1</v>
      </c>
      <c r="AJ58" s="51">
        <f t="shared" si="24"/>
        <v>3</v>
      </c>
      <c r="AK58" s="49">
        <f t="shared" si="25"/>
        <v>0</v>
      </c>
      <c r="AL58" s="50">
        <f t="shared" si="26"/>
        <v>0</v>
      </c>
      <c r="AM58" s="50">
        <f t="shared" si="27"/>
        <v>0</v>
      </c>
      <c r="AN58" s="51">
        <f t="shared" si="28"/>
        <v>0</v>
      </c>
    </row>
    <row r="59" spans="2:40" s="39" customFormat="1" x14ac:dyDescent="0.25">
      <c r="B59" s="60" t="s">
        <v>17</v>
      </c>
      <c r="C59" s="39">
        <v>83618865514</v>
      </c>
      <c r="D59" s="39">
        <v>2.8724032394613901</v>
      </c>
      <c r="E59" s="39">
        <f t="shared" ref="E59" si="51">D59/100*C59</f>
        <v>2401871001.8249993</v>
      </c>
      <c r="F59" s="34">
        <f t="shared" ref="F59" si="52">ROUND(E59/$C$6,0)</f>
        <v>1</v>
      </c>
      <c r="G59" s="34">
        <f t="shared" ref="G59" si="53">F59*$C$6*$C$8</f>
        <v>14096578622.930536</v>
      </c>
      <c r="H59" s="34">
        <f t="shared" ref="H59" si="54">C59-G59</f>
        <v>69522286891.069458</v>
      </c>
      <c r="I59" s="39">
        <v>66.569388916879873</v>
      </c>
      <c r="J59" s="39">
        <f t="shared" ref="J59" si="55">I59/(I59+L59)*H59*$F$7</f>
        <v>37685924207.163101</v>
      </c>
      <c r="K59" s="39">
        <f t="shared" ref="K59" si="56">ROUND(J59/$F$9,0)</f>
        <v>1</v>
      </c>
      <c r="L59" s="39">
        <v>25.535082151714029</v>
      </c>
      <c r="M59" s="39">
        <f t="shared" ref="M59" si="57">L59/(I59+L59)*H59*(2-$F$7)</f>
        <v>24092984935.231651</v>
      </c>
      <c r="N59" s="39">
        <f t="shared" ref="N59" si="58">ROUND(M59/$F$8,0)</f>
        <v>1</v>
      </c>
      <c r="O59" s="49">
        <f t="shared" ref="O59" si="59">F59</f>
        <v>1</v>
      </c>
      <c r="P59" s="50">
        <f t="shared" ref="P59" si="60">N59</f>
        <v>1</v>
      </c>
      <c r="Q59" s="50">
        <f t="shared" ref="Q59" si="61">K59</f>
        <v>1</v>
      </c>
      <c r="R59" s="51">
        <f t="shared" ref="R59" si="62">O59+P59+Q59</f>
        <v>3</v>
      </c>
      <c r="T59" s="39">
        <v>264916163724</v>
      </c>
      <c r="U59" s="39">
        <f t="shared" ref="U59" si="63">(T59-C59)*$U$11+C59</f>
        <v>157098660478.513</v>
      </c>
      <c r="V59" s="39">
        <v>2.8724032394613901</v>
      </c>
      <c r="W59" s="39">
        <f t="shared" ref="W59" si="64">V59/100*U59</f>
        <v>4512507012.7352581</v>
      </c>
      <c r="X59" s="34">
        <f t="shared" ref="X59" si="65">ROUND(W59/$C$6,0)</f>
        <v>2</v>
      </c>
      <c r="Y59" s="34">
        <f t="shared" ref="Y59" si="66">X59*$C$6*$C$8</f>
        <v>28193157245.861073</v>
      </c>
      <c r="Z59" s="34">
        <f t="shared" ref="Z59" si="67">U59-Y59</f>
        <v>128905503232.65193</v>
      </c>
      <c r="AA59" s="39">
        <v>70.817028218603838</v>
      </c>
      <c r="AB59" s="39">
        <f t="shared" ref="AB59" si="68">AA59/(AA59+AD59)*Z59*$F$7</f>
        <v>71937720368.245773</v>
      </c>
      <c r="AC59" s="39">
        <f t="shared" ref="AC59" si="69">ROUND(AB59/$F$9,0)</f>
        <v>2</v>
      </c>
      <c r="AD59" s="39">
        <v>24.355969478890255</v>
      </c>
      <c r="AE59" s="39">
        <f t="shared" ref="AE59" si="70">AD59/(AA59+AD59)*Z59*(2-$F$7)</f>
        <v>41235678427.07193</v>
      </c>
      <c r="AF59" s="39">
        <f t="shared" ref="AF59" si="71">ROUND(AE59/$F$8,0)</f>
        <v>2</v>
      </c>
      <c r="AG59" s="49">
        <f t="shared" ref="AG59" si="72">X59</f>
        <v>2</v>
      </c>
      <c r="AH59" s="50">
        <f t="shared" ref="AH59" si="73">AF59</f>
        <v>2</v>
      </c>
      <c r="AI59" s="50">
        <f t="shared" ref="AI59" si="74">AC59</f>
        <v>2</v>
      </c>
      <c r="AJ59" s="51">
        <f t="shared" ref="AJ59" si="75">AG59+AH59+AI59</f>
        <v>6</v>
      </c>
      <c r="AK59" s="49">
        <f t="shared" ref="AK59" si="76">AG59-O59</f>
        <v>1</v>
      </c>
      <c r="AL59" s="50">
        <f t="shared" ref="AL59" si="77">AH59-P59</f>
        <v>1</v>
      </c>
      <c r="AM59" s="50">
        <f t="shared" ref="AM59" si="78">AI59-Q59</f>
        <v>1</v>
      </c>
      <c r="AN59" s="51">
        <f t="shared" ref="AN59" si="79">AJ59-R59</f>
        <v>3</v>
      </c>
    </row>
    <row r="60" spans="2:40" x14ac:dyDescent="0.25">
      <c r="B60" s="60" t="s">
        <v>149</v>
      </c>
      <c r="C60" s="35">
        <v>22985630127.988594</v>
      </c>
      <c r="D60" s="35">
        <v>2.8220901513395398</v>
      </c>
      <c r="E60" s="35">
        <f t="shared" si="2"/>
        <v>648675204.06530023</v>
      </c>
      <c r="F60" s="34">
        <f t="shared" si="3"/>
        <v>0</v>
      </c>
      <c r="G60" s="34">
        <f t="shared" si="4"/>
        <v>0</v>
      </c>
      <c r="H60" s="34">
        <f t="shared" si="5"/>
        <v>22985630127.988594</v>
      </c>
      <c r="I60" s="37">
        <v>69.782305414233406</v>
      </c>
      <c r="J60" s="39">
        <f t="shared" si="6"/>
        <v>13753464360.003542</v>
      </c>
      <c r="K60" s="39">
        <f t="shared" si="7"/>
        <v>0</v>
      </c>
      <c r="L60" s="39">
        <v>17.686034547867525</v>
      </c>
      <c r="M60" s="39">
        <f t="shared" si="8"/>
        <v>5809597059.9798393</v>
      </c>
      <c r="N60" s="39">
        <f t="shared" si="9"/>
        <v>0</v>
      </c>
      <c r="O60" s="49">
        <f t="shared" si="10"/>
        <v>0</v>
      </c>
      <c r="P60" s="50">
        <f t="shared" si="11"/>
        <v>0</v>
      </c>
      <c r="Q60" s="50">
        <f t="shared" si="12"/>
        <v>0</v>
      </c>
      <c r="R60" s="51">
        <f t="shared" si="13"/>
        <v>0</v>
      </c>
      <c r="T60" s="39">
        <v>32809874274.280529</v>
      </c>
      <c r="U60" s="39">
        <f t="shared" si="14"/>
        <v>26967396280.480717</v>
      </c>
      <c r="V60" s="35">
        <v>1.58944526903003</v>
      </c>
      <c r="W60" s="35">
        <f t="shared" si="49"/>
        <v>428632004.360681</v>
      </c>
      <c r="X60" s="34">
        <f t="shared" si="15"/>
        <v>0</v>
      </c>
      <c r="Y60" s="34">
        <f t="shared" si="16"/>
        <v>0</v>
      </c>
      <c r="Z60" s="34">
        <f t="shared" si="50"/>
        <v>26967396280.480717</v>
      </c>
      <c r="AA60" s="37">
        <v>74.116398542058462</v>
      </c>
      <c r="AB60" s="39">
        <f t="shared" si="17"/>
        <v>17558063945.835876</v>
      </c>
      <c r="AC60" s="39">
        <f t="shared" si="18"/>
        <v>1</v>
      </c>
      <c r="AD60" s="39">
        <v>11.260025783461666</v>
      </c>
      <c r="AE60" s="39">
        <f t="shared" si="19"/>
        <v>4445805440.8744287</v>
      </c>
      <c r="AF60" s="39">
        <f t="shared" si="20"/>
        <v>0</v>
      </c>
      <c r="AG60" s="49">
        <f t="shared" si="21"/>
        <v>0</v>
      </c>
      <c r="AH60" s="50">
        <f t="shared" si="22"/>
        <v>0</v>
      </c>
      <c r="AI60" s="50">
        <f t="shared" si="23"/>
        <v>1</v>
      </c>
      <c r="AJ60" s="51">
        <f t="shared" si="24"/>
        <v>1</v>
      </c>
      <c r="AK60" s="49">
        <f t="shared" si="25"/>
        <v>0</v>
      </c>
      <c r="AL60" s="50">
        <f t="shared" si="26"/>
        <v>0</v>
      </c>
      <c r="AM60" s="50">
        <f t="shared" si="27"/>
        <v>1</v>
      </c>
      <c r="AN60" s="51">
        <f t="shared" si="28"/>
        <v>1</v>
      </c>
    </row>
    <row r="61" spans="2:40" x14ac:dyDescent="0.25">
      <c r="B61" s="60" t="s">
        <v>151</v>
      </c>
      <c r="C61" s="35">
        <v>256953534488.9476</v>
      </c>
      <c r="D61" s="35">
        <v>1.87735695616487</v>
      </c>
      <c r="E61" s="35">
        <f t="shared" si="2"/>
        <v>4823935053.839756</v>
      </c>
      <c r="F61" s="34">
        <f t="shared" si="3"/>
        <v>2</v>
      </c>
      <c r="G61" s="34">
        <f t="shared" si="4"/>
        <v>28193157245.861073</v>
      </c>
      <c r="H61" s="34">
        <f t="shared" si="5"/>
        <v>228760377243.08652</v>
      </c>
      <c r="I61" s="37">
        <v>54.353517113811442</v>
      </c>
      <c r="J61" s="39">
        <f t="shared" si="6"/>
        <v>106158319158.95935</v>
      </c>
      <c r="K61" s="39">
        <f t="shared" si="7"/>
        <v>3</v>
      </c>
      <c r="L61" s="39">
        <v>33.491207477384336</v>
      </c>
      <c r="M61" s="39">
        <f t="shared" si="8"/>
        <v>109019939622.25919</v>
      </c>
      <c r="N61" s="39">
        <f t="shared" si="9"/>
        <v>5</v>
      </c>
      <c r="O61" s="49">
        <f t="shared" si="10"/>
        <v>2</v>
      </c>
      <c r="P61" s="50">
        <f t="shared" si="11"/>
        <v>5</v>
      </c>
      <c r="Q61" s="50">
        <f t="shared" si="12"/>
        <v>3</v>
      </c>
      <c r="R61" s="51">
        <f t="shared" si="13"/>
        <v>10</v>
      </c>
      <c r="T61" s="39">
        <v>412641314149.83582</v>
      </c>
      <c r="U61" s="39">
        <f t="shared" si="14"/>
        <v>320053791585.50562</v>
      </c>
      <c r="V61" s="35">
        <v>0.96868661792609689</v>
      </c>
      <c r="W61" s="35">
        <f t="shared" si="49"/>
        <v>3100318249.2538733</v>
      </c>
      <c r="X61" s="34">
        <f t="shared" si="15"/>
        <v>1</v>
      </c>
      <c r="Y61" s="34">
        <f t="shared" si="16"/>
        <v>14096578622.930536</v>
      </c>
      <c r="Z61" s="34">
        <f t="shared" si="50"/>
        <v>305957212962.57507</v>
      </c>
      <c r="AA61" s="37">
        <v>55.096176818126054</v>
      </c>
      <c r="AB61" s="39">
        <f t="shared" si="17"/>
        <v>143988158877.5585</v>
      </c>
      <c r="AC61" s="39">
        <f t="shared" si="18"/>
        <v>4</v>
      </c>
      <c r="AD61" s="39">
        <v>32.70829701278268</v>
      </c>
      <c r="AE61" s="39">
        <f t="shared" si="19"/>
        <v>142466251407.28802</v>
      </c>
      <c r="AF61" s="39">
        <f t="shared" si="20"/>
        <v>6</v>
      </c>
      <c r="AG61" s="49">
        <f t="shared" si="21"/>
        <v>1</v>
      </c>
      <c r="AH61" s="50">
        <f t="shared" si="22"/>
        <v>6</v>
      </c>
      <c r="AI61" s="50">
        <f t="shared" si="23"/>
        <v>4</v>
      </c>
      <c r="AJ61" s="51">
        <f t="shared" si="24"/>
        <v>11</v>
      </c>
      <c r="AK61" s="49">
        <f t="shared" si="25"/>
        <v>-1</v>
      </c>
      <c r="AL61" s="50">
        <f t="shared" si="26"/>
        <v>1</v>
      </c>
      <c r="AM61" s="50">
        <f t="shared" si="27"/>
        <v>1</v>
      </c>
      <c r="AN61" s="51">
        <f t="shared" si="28"/>
        <v>1</v>
      </c>
    </row>
    <row r="62" spans="2:40" x14ac:dyDescent="0.25">
      <c r="B62" s="60" t="s">
        <v>153</v>
      </c>
      <c r="C62" s="35">
        <v>261978555330.14478</v>
      </c>
      <c r="D62" s="35">
        <v>1.45744405054744</v>
      </c>
      <c r="E62" s="35">
        <f t="shared" si="2"/>
        <v>3818190868.369328</v>
      </c>
      <c r="F62" s="34">
        <f t="shared" si="3"/>
        <v>2</v>
      </c>
      <c r="G62" s="34">
        <f t="shared" si="4"/>
        <v>28193157245.861073</v>
      </c>
      <c r="H62" s="34">
        <f t="shared" si="5"/>
        <v>233785398084.28369</v>
      </c>
      <c r="I62" s="37">
        <v>60.344567786639672</v>
      </c>
      <c r="J62" s="39">
        <f t="shared" si="6"/>
        <v>125965500643.82007</v>
      </c>
      <c r="K62" s="39">
        <f t="shared" si="7"/>
        <v>4</v>
      </c>
      <c r="L62" s="39">
        <v>23.652709623354053</v>
      </c>
      <c r="M62" s="39">
        <f t="shared" si="8"/>
        <v>82289246532.321136</v>
      </c>
      <c r="N62" s="39">
        <f t="shared" si="9"/>
        <v>4</v>
      </c>
      <c r="O62" s="49">
        <f t="shared" si="10"/>
        <v>2</v>
      </c>
      <c r="P62" s="50">
        <f t="shared" si="11"/>
        <v>4</v>
      </c>
      <c r="Q62" s="50">
        <f t="shared" si="12"/>
        <v>4</v>
      </c>
      <c r="R62" s="51">
        <f t="shared" si="13"/>
        <v>10</v>
      </c>
      <c r="T62" s="39">
        <v>320149213276.98767</v>
      </c>
      <c r="U62" s="39">
        <f t="shared" si="14"/>
        <v>285555122996.00018</v>
      </c>
      <c r="V62" s="35">
        <v>1.1460161115053999</v>
      </c>
      <c r="W62" s="35">
        <f t="shared" si="49"/>
        <v>3272507716.7632232</v>
      </c>
      <c r="X62" s="34">
        <f t="shared" si="15"/>
        <v>1</v>
      </c>
      <c r="Y62" s="34">
        <f t="shared" si="16"/>
        <v>14096578622.930536</v>
      </c>
      <c r="Z62" s="34">
        <f t="shared" si="50"/>
        <v>271458544373.06964</v>
      </c>
      <c r="AA62" s="37">
        <v>64.906321442337003</v>
      </c>
      <c r="AB62" s="39">
        <f t="shared" si="17"/>
        <v>154286043791.5929</v>
      </c>
      <c r="AC62" s="39">
        <f t="shared" si="18"/>
        <v>4</v>
      </c>
      <c r="AD62" s="39">
        <v>20.743237842237672</v>
      </c>
      <c r="AE62" s="39">
        <f t="shared" si="19"/>
        <v>82179774147.015549</v>
      </c>
      <c r="AF62" s="39">
        <f t="shared" si="20"/>
        <v>4</v>
      </c>
      <c r="AG62" s="49">
        <f t="shared" si="21"/>
        <v>1</v>
      </c>
      <c r="AH62" s="50">
        <f t="shared" si="22"/>
        <v>4</v>
      </c>
      <c r="AI62" s="50">
        <f t="shared" si="23"/>
        <v>4</v>
      </c>
      <c r="AJ62" s="51">
        <f t="shared" si="24"/>
        <v>9</v>
      </c>
      <c r="AK62" s="49">
        <f t="shared" si="25"/>
        <v>-1</v>
      </c>
      <c r="AL62" s="50">
        <f t="shared" si="26"/>
        <v>0</v>
      </c>
      <c r="AM62" s="50">
        <f t="shared" si="27"/>
        <v>0</v>
      </c>
      <c r="AN62" s="51">
        <f t="shared" si="28"/>
        <v>-1</v>
      </c>
    </row>
    <row r="63" spans="2:40" x14ac:dyDescent="0.25">
      <c r="B63" s="60" t="s">
        <v>155</v>
      </c>
      <c r="C63" s="35">
        <v>571750670.75617099</v>
      </c>
      <c r="D63" s="35">
        <v>5.0691011913242701</v>
      </c>
      <c r="E63" s="35">
        <f t="shared" si="2"/>
        <v>28982620.062705565</v>
      </c>
      <c r="F63" s="34">
        <f t="shared" si="3"/>
        <v>0</v>
      </c>
      <c r="G63" s="34">
        <f t="shared" si="4"/>
        <v>0</v>
      </c>
      <c r="H63" s="34">
        <f t="shared" si="5"/>
        <v>571750670.75617099</v>
      </c>
      <c r="I63" s="39">
        <v>79.188891284585992</v>
      </c>
      <c r="J63" s="39">
        <f t="shared" si="6"/>
        <v>371077460.40273798</v>
      </c>
      <c r="K63" s="39">
        <f t="shared" si="7"/>
        <v>0</v>
      </c>
      <c r="L63" s="39">
        <v>12.320914362044173</v>
      </c>
      <c r="M63" s="39">
        <f t="shared" si="8"/>
        <v>96225904.440650344</v>
      </c>
      <c r="N63" s="39">
        <f t="shared" si="9"/>
        <v>0</v>
      </c>
      <c r="O63" s="49">
        <f t="shared" si="10"/>
        <v>0</v>
      </c>
      <c r="P63" s="50">
        <f t="shared" si="11"/>
        <v>0</v>
      </c>
      <c r="Q63" s="50">
        <f t="shared" si="12"/>
        <v>0</v>
      </c>
      <c r="R63" s="51">
        <f t="shared" si="13"/>
        <v>0</v>
      </c>
      <c r="T63" s="39">
        <v>4612122077.4331121</v>
      </c>
      <c r="U63" s="39">
        <f t="shared" si="14"/>
        <v>2209313201.8823352</v>
      </c>
      <c r="V63" s="39">
        <v>5.0691011913242701</v>
      </c>
      <c r="W63" s="35">
        <f t="shared" si="49"/>
        <v>111992321.83670183</v>
      </c>
      <c r="X63" s="34">
        <f t="shared" si="15"/>
        <v>0</v>
      </c>
      <c r="Y63" s="34">
        <f t="shared" si="16"/>
        <v>0</v>
      </c>
      <c r="Z63" s="34">
        <f t="shared" si="50"/>
        <v>2209313201.8823352</v>
      </c>
      <c r="AA63" s="37">
        <v>79.188891284585992</v>
      </c>
      <c r="AB63" s="39">
        <f t="shared" si="17"/>
        <v>1433887836.2914276</v>
      </c>
      <c r="AC63" s="39">
        <f t="shared" si="18"/>
        <v>0</v>
      </c>
      <c r="AD63" s="39">
        <v>12.320914362044173</v>
      </c>
      <c r="AE63" s="39">
        <f t="shared" si="19"/>
        <v>371828441.8672058</v>
      </c>
      <c r="AF63" s="39">
        <f t="shared" si="20"/>
        <v>0</v>
      </c>
      <c r="AG63" s="49">
        <f t="shared" si="21"/>
        <v>0</v>
      </c>
      <c r="AH63" s="50">
        <f t="shared" si="22"/>
        <v>0</v>
      </c>
      <c r="AI63" s="50">
        <f t="shared" si="23"/>
        <v>0</v>
      </c>
      <c r="AJ63" s="51">
        <f t="shared" si="24"/>
        <v>0</v>
      </c>
      <c r="AK63" s="49">
        <f t="shared" si="25"/>
        <v>0</v>
      </c>
      <c r="AL63" s="50">
        <f t="shared" si="26"/>
        <v>0</v>
      </c>
      <c r="AM63" s="50">
        <f t="shared" si="27"/>
        <v>0</v>
      </c>
      <c r="AN63" s="51">
        <f t="shared" si="28"/>
        <v>0</v>
      </c>
    </row>
    <row r="64" spans="2:40" x14ac:dyDescent="0.25">
      <c r="B64" s="60" t="s">
        <v>157</v>
      </c>
      <c r="C64" s="35">
        <v>669439808.77807438</v>
      </c>
      <c r="D64" s="35">
        <v>0</v>
      </c>
      <c r="E64" s="35">
        <f t="shared" si="2"/>
        <v>0</v>
      </c>
      <c r="F64" s="34">
        <f t="shared" si="3"/>
        <v>0</v>
      </c>
      <c r="G64" s="34">
        <f t="shared" si="4"/>
        <v>0</v>
      </c>
      <c r="H64" s="34">
        <f t="shared" si="5"/>
        <v>669439808.77807438</v>
      </c>
      <c r="I64" s="37">
        <v>62.137108686911766</v>
      </c>
      <c r="J64" s="39">
        <f t="shared" si="6"/>
        <v>399984819.74264228</v>
      </c>
      <c r="K64" s="39">
        <f t="shared" si="7"/>
        <v>0</v>
      </c>
      <c r="L64" s="39">
        <v>15.860327911093933</v>
      </c>
      <c r="M64" s="39">
        <f t="shared" si="8"/>
        <v>170158394.73485589</v>
      </c>
      <c r="N64" s="39">
        <f t="shared" si="9"/>
        <v>0</v>
      </c>
      <c r="O64" s="49">
        <f t="shared" si="10"/>
        <v>0</v>
      </c>
      <c r="P64" s="50">
        <f t="shared" si="11"/>
        <v>0</v>
      </c>
      <c r="Q64" s="50">
        <f t="shared" si="12"/>
        <v>0</v>
      </c>
      <c r="R64" s="51">
        <f t="shared" si="13"/>
        <v>0</v>
      </c>
      <c r="T64" s="39">
        <v>807786936.21085358</v>
      </c>
      <c r="U64" s="39">
        <f t="shared" si="14"/>
        <v>725511899.52657974</v>
      </c>
      <c r="V64" s="35">
        <v>0</v>
      </c>
      <c r="W64" s="35">
        <f t="shared" si="49"/>
        <v>0</v>
      </c>
      <c r="X64" s="34">
        <f t="shared" si="15"/>
        <v>0</v>
      </c>
      <c r="Y64" s="34">
        <f t="shared" si="16"/>
        <v>0</v>
      </c>
      <c r="Z64" s="34">
        <f t="shared" si="50"/>
        <v>725511899.52657974</v>
      </c>
      <c r="AA64" s="37">
        <v>60.585938613240621</v>
      </c>
      <c r="AB64" s="39">
        <f t="shared" si="17"/>
        <v>459822041.7389462</v>
      </c>
      <c r="AC64" s="39">
        <f t="shared" si="18"/>
        <v>0</v>
      </c>
      <c r="AD64" s="39">
        <v>11.108894525349825</v>
      </c>
      <c r="AE64" s="39">
        <f t="shared" si="19"/>
        <v>140519804.84331441</v>
      </c>
      <c r="AF64" s="39">
        <f t="shared" si="20"/>
        <v>0</v>
      </c>
      <c r="AG64" s="49">
        <f t="shared" si="21"/>
        <v>0</v>
      </c>
      <c r="AH64" s="50">
        <f t="shared" si="22"/>
        <v>0</v>
      </c>
      <c r="AI64" s="50">
        <f t="shared" si="23"/>
        <v>0</v>
      </c>
      <c r="AJ64" s="51">
        <f t="shared" si="24"/>
        <v>0</v>
      </c>
      <c r="AK64" s="49">
        <f t="shared" si="25"/>
        <v>0</v>
      </c>
      <c r="AL64" s="50">
        <f t="shared" si="26"/>
        <v>0</v>
      </c>
      <c r="AM64" s="50">
        <f t="shared" si="27"/>
        <v>0</v>
      </c>
      <c r="AN64" s="51">
        <f t="shared" si="28"/>
        <v>0</v>
      </c>
    </row>
    <row r="65" spans="2:40" x14ac:dyDescent="0.25">
      <c r="B65" s="60" t="s">
        <v>159</v>
      </c>
      <c r="C65" s="35">
        <v>78970796249.179993</v>
      </c>
      <c r="D65" s="35">
        <v>1.0300964715532299</v>
      </c>
      <c r="E65" s="35">
        <f t="shared" si="2"/>
        <v>813475385.72029352</v>
      </c>
      <c r="F65" s="34">
        <f t="shared" si="3"/>
        <v>0</v>
      </c>
      <c r="G65" s="34">
        <f t="shared" si="4"/>
        <v>0</v>
      </c>
      <c r="H65" s="34">
        <f t="shared" si="5"/>
        <v>78970796249.179993</v>
      </c>
      <c r="I65" s="37">
        <v>52.136273181711303</v>
      </c>
      <c r="J65" s="39">
        <f t="shared" si="6"/>
        <v>36845888697.79393</v>
      </c>
      <c r="K65" s="39">
        <f t="shared" si="7"/>
        <v>1</v>
      </c>
      <c r="L65" s="39">
        <v>31.670424501584556</v>
      </c>
      <c r="M65" s="39">
        <f t="shared" si="8"/>
        <v>37303680815.151794</v>
      </c>
      <c r="N65" s="39">
        <f t="shared" si="9"/>
        <v>2</v>
      </c>
      <c r="O65" s="49">
        <f t="shared" si="10"/>
        <v>0</v>
      </c>
      <c r="P65" s="50">
        <f t="shared" si="11"/>
        <v>2</v>
      </c>
      <c r="Q65" s="50">
        <f t="shared" si="12"/>
        <v>1</v>
      </c>
      <c r="R65" s="51">
        <f t="shared" si="13"/>
        <v>3</v>
      </c>
      <c r="T65" s="39">
        <v>175940743804.62482</v>
      </c>
      <c r="U65" s="39">
        <f t="shared" si="14"/>
        <v>118272715993.40178</v>
      </c>
      <c r="V65" s="35">
        <v>0.70099829842036698</v>
      </c>
      <c r="W65" s="35">
        <f t="shared" si="49"/>
        <v>829089726.60929966</v>
      </c>
      <c r="X65" s="34">
        <f t="shared" si="15"/>
        <v>0</v>
      </c>
      <c r="Y65" s="34">
        <f t="shared" si="16"/>
        <v>0</v>
      </c>
      <c r="Z65" s="34">
        <f t="shared" si="50"/>
        <v>118272715993.40178</v>
      </c>
      <c r="AA65" s="37">
        <v>59.426002577355199</v>
      </c>
      <c r="AB65" s="39">
        <f t="shared" si="17"/>
        <v>60247665634.716263</v>
      </c>
      <c r="AC65" s="39">
        <f t="shared" si="18"/>
        <v>2</v>
      </c>
      <c r="AD65" s="39">
        <v>28.068774001233589</v>
      </c>
      <c r="AE65" s="39">
        <f t="shared" si="19"/>
        <v>47428118933.8918</v>
      </c>
      <c r="AF65" s="39">
        <f t="shared" si="20"/>
        <v>2</v>
      </c>
      <c r="AG65" s="49">
        <f t="shared" si="21"/>
        <v>0</v>
      </c>
      <c r="AH65" s="50">
        <f t="shared" si="22"/>
        <v>2</v>
      </c>
      <c r="AI65" s="50">
        <f t="shared" si="23"/>
        <v>2</v>
      </c>
      <c r="AJ65" s="51">
        <f t="shared" si="24"/>
        <v>4</v>
      </c>
      <c r="AK65" s="49">
        <f t="shared" si="25"/>
        <v>0</v>
      </c>
      <c r="AL65" s="50">
        <f t="shared" si="26"/>
        <v>0</v>
      </c>
      <c r="AM65" s="50">
        <f t="shared" si="27"/>
        <v>1</v>
      </c>
      <c r="AN65" s="51">
        <f t="shared" si="28"/>
        <v>1</v>
      </c>
    </row>
    <row r="66" spans="2:40" x14ac:dyDescent="0.25">
      <c r="B66" s="60" t="s">
        <v>161</v>
      </c>
      <c r="C66" s="35">
        <v>103685229632.35788</v>
      </c>
      <c r="D66" s="35">
        <v>1.45207595274333</v>
      </c>
      <c r="E66" s="35">
        <f t="shared" si="2"/>
        <v>1505588286.0381701</v>
      </c>
      <c r="F66" s="34">
        <f t="shared" si="3"/>
        <v>1</v>
      </c>
      <c r="G66" s="34">
        <f t="shared" si="4"/>
        <v>14096578622.930536</v>
      </c>
      <c r="H66" s="34">
        <f t="shared" si="5"/>
        <v>89588651009.427338</v>
      </c>
      <c r="I66" s="37">
        <v>45.267960146083212</v>
      </c>
      <c r="J66" s="39">
        <f t="shared" si="6"/>
        <v>38557396556.282074</v>
      </c>
      <c r="K66" s="39">
        <f t="shared" si="7"/>
        <v>1</v>
      </c>
      <c r="L66" s="39">
        <v>33.617594487701325</v>
      </c>
      <c r="M66" s="39">
        <f t="shared" si="8"/>
        <v>47723486167.980713</v>
      </c>
      <c r="N66" s="39">
        <f t="shared" si="9"/>
        <v>2</v>
      </c>
      <c r="O66" s="49">
        <f t="shared" si="10"/>
        <v>1</v>
      </c>
      <c r="P66" s="50">
        <f t="shared" si="11"/>
        <v>2</v>
      </c>
      <c r="Q66" s="50">
        <f t="shared" si="12"/>
        <v>1</v>
      </c>
      <c r="R66" s="51">
        <f t="shared" si="13"/>
        <v>4</v>
      </c>
      <c r="T66" s="39">
        <v>195010792573.62756</v>
      </c>
      <c r="U66" s="39">
        <f t="shared" si="14"/>
        <v>140699480292.45447</v>
      </c>
      <c r="V66" s="35">
        <v>2.3612633835846699</v>
      </c>
      <c r="W66" s="35">
        <f t="shared" si="49"/>
        <v>3322285309.0396562</v>
      </c>
      <c r="X66" s="34">
        <f t="shared" si="15"/>
        <v>2</v>
      </c>
      <c r="Y66" s="34">
        <f t="shared" si="16"/>
        <v>28193157245.861073</v>
      </c>
      <c r="Z66" s="34">
        <f t="shared" si="50"/>
        <v>112506323046.5934</v>
      </c>
      <c r="AA66" s="37">
        <v>51.231127463139423</v>
      </c>
      <c r="AB66" s="39">
        <f t="shared" si="17"/>
        <v>51613444461.776352</v>
      </c>
      <c r="AC66" s="39">
        <f t="shared" si="18"/>
        <v>1</v>
      </c>
      <c r="AD66" s="39">
        <v>32.523587560933152</v>
      </c>
      <c r="AE66" s="39">
        <f t="shared" si="19"/>
        <v>54610496371.94783</v>
      </c>
      <c r="AF66" s="39">
        <f t="shared" si="20"/>
        <v>2</v>
      </c>
      <c r="AG66" s="49">
        <f t="shared" si="21"/>
        <v>2</v>
      </c>
      <c r="AH66" s="50">
        <f t="shared" si="22"/>
        <v>2</v>
      </c>
      <c r="AI66" s="50">
        <f t="shared" si="23"/>
        <v>1</v>
      </c>
      <c r="AJ66" s="51">
        <f t="shared" si="24"/>
        <v>5</v>
      </c>
      <c r="AK66" s="49">
        <f t="shared" si="25"/>
        <v>1</v>
      </c>
      <c r="AL66" s="50">
        <f t="shared" si="26"/>
        <v>0</v>
      </c>
      <c r="AM66" s="50">
        <f t="shared" si="27"/>
        <v>0</v>
      </c>
      <c r="AN66" s="51">
        <f t="shared" si="28"/>
        <v>1</v>
      </c>
    </row>
    <row r="67" spans="2:40" x14ac:dyDescent="0.25">
      <c r="B67" s="60" t="s">
        <v>163</v>
      </c>
      <c r="C67" s="35">
        <v>533080839338.43549</v>
      </c>
      <c r="D67" s="35">
        <v>2.55126513982739</v>
      </c>
      <c r="E67" s="35">
        <f t="shared" si="2"/>
        <v>13600305621.14076</v>
      </c>
      <c r="F67" s="34">
        <f t="shared" si="3"/>
        <v>6</v>
      </c>
      <c r="G67" s="34">
        <f t="shared" si="4"/>
        <v>84579471737.583221</v>
      </c>
      <c r="H67" s="34">
        <f t="shared" si="5"/>
        <v>448501367600.85229</v>
      </c>
      <c r="I67" s="37">
        <v>46.525992355189651</v>
      </c>
      <c r="J67" s="39">
        <f t="shared" si="6"/>
        <v>202518916944.31244</v>
      </c>
      <c r="K67" s="39">
        <f t="shared" si="7"/>
        <v>6</v>
      </c>
      <c r="L67" s="39">
        <v>30.751867097912378</v>
      </c>
      <c r="M67" s="39">
        <f t="shared" si="8"/>
        <v>223095181260.54471</v>
      </c>
      <c r="N67" s="39">
        <f t="shared" si="9"/>
        <v>10</v>
      </c>
      <c r="O67" s="49">
        <f t="shared" si="10"/>
        <v>6</v>
      </c>
      <c r="P67" s="50">
        <f t="shared" si="11"/>
        <v>10</v>
      </c>
      <c r="Q67" s="50">
        <f t="shared" si="12"/>
        <v>6</v>
      </c>
      <c r="R67" s="51">
        <f t="shared" si="13"/>
        <v>22</v>
      </c>
      <c r="T67" s="39">
        <v>1062265603571.5619</v>
      </c>
      <c r="U67" s="39">
        <f t="shared" si="14"/>
        <v>747559424282.12158</v>
      </c>
      <c r="V67" s="35">
        <v>1.4220317002881799</v>
      </c>
      <c r="W67" s="35">
        <f t="shared" si="49"/>
        <v>10630531991.783583</v>
      </c>
      <c r="X67" s="34">
        <f t="shared" si="15"/>
        <v>5</v>
      </c>
      <c r="Y67" s="34">
        <f t="shared" si="16"/>
        <v>70482893114.652695</v>
      </c>
      <c r="Z67" s="34">
        <f t="shared" si="50"/>
        <v>677076531167.46887</v>
      </c>
      <c r="AA67" s="37">
        <v>53.240873198847261</v>
      </c>
      <c r="AB67" s="39">
        <f t="shared" si="17"/>
        <v>310789752597.50757</v>
      </c>
      <c r="AC67" s="39">
        <f t="shared" si="18"/>
        <v>9</v>
      </c>
      <c r="AD67" s="39">
        <v>33.750763688760806</v>
      </c>
      <c r="AE67" s="39">
        <f t="shared" si="19"/>
        <v>328362742963.49017</v>
      </c>
      <c r="AF67" s="39">
        <f t="shared" si="20"/>
        <v>14</v>
      </c>
      <c r="AG67" s="49">
        <f t="shared" si="21"/>
        <v>5</v>
      </c>
      <c r="AH67" s="50">
        <f t="shared" si="22"/>
        <v>14</v>
      </c>
      <c r="AI67" s="50">
        <f t="shared" si="23"/>
        <v>9</v>
      </c>
      <c r="AJ67" s="51">
        <f t="shared" si="24"/>
        <v>28</v>
      </c>
      <c r="AK67" s="49">
        <f t="shared" si="25"/>
        <v>-1</v>
      </c>
      <c r="AL67" s="50">
        <f t="shared" si="26"/>
        <v>4</v>
      </c>
      <c r="AM67" s="50">
        <f t="shared" si="27"/>
        <v>3</v>
      </c>
      <c r="AN67" s="51">
        <f t="shared" si="28"/>
        <v>6</v>
      </c>
    </row>
    <row r="68" spans="2:40" x14ac:dyDescent="0.25">
      <c r="B68" s="60" t="s">
        <v>165</v>
      </c>
      <c r="C68" s="35">
        <v>38557835418.802628</v>
      </c>
      <c r="D68" s="35">
        <v>0.84033103810209497</v>
      </c>
      <c r="E68" s="35">
        <f t="shared" si="2"/>
        <v>324013458.64452136</v>
      </c>
      <c r="F68" s="34">
        <f t="shared" si="3"/>
        <v>0</v>
      </c>
      <c r="G68" s="34">
        <f t="shared" si="4"/>
        <v>0</v>
      </c>
      <c r="H68" s="34">
        <f t="shared" si="5"/>
        <v>38557835418.802628</v>
      </c>
      <c r="I68" s="37">
        <v>58.573940169357172</v>
      </c>
      <c r="J68" s="39">
        <f t="shared" si="6"/>
        <v>19822473119.162601</v>
      </c>
      <c r="K68" s="39">
        <f t="shared" si="7"/>
        <v>1</v>
      </c>
      <c r="L68" s="39">
        <v>26.877721108123559</v>
      </c>
      <c r="M68" s="39">
        <f t="shared" si="8"/>
        <v>15159839074.898951</v>
      </c>
      <c r="N68" s="39">
        <f t="shared" si="9"/>
        <v>1</v>
      </c>
      <c r="O68" s="49">
        <f t="shared" si="10"/>
        <v>0</v>
      </c>
      <c r="P68" s="50">
        <f t="shared" si="11"/>
        <v>1</v>
      </c>
      <c r="Q68" s="50">
        <f t="shared" si="12"/>
        <v>1</v>
      </c>
      <c r="R68" s="51">
        <f t="shared" si="13"/>
        <v>2</v>
      </c>
      <c r="T68" s="39">
        <v>54005555164.872681</v>
      </c>
      <c r="U68" s="39">
        <f t="shared" si="14"/>
        <v>44818796231.884819</v>
      </c>
      <c r="V68" s="35">
        <v>1.05178543005197</v>
      </c>
      <c r="W68" s="35">
        <f t="shared" si="49"/>
        <v>471397568.69164586</v>
      </c>
      <c r="X68" s="34">
        <f t="shared" si="15"/>
        <v>0</v>
      </c>
      <c r="Y68" s="34">
        <f t="shared" si="16"/>
        <v>0</v>
      </c>
      <c r="Z68" s="34">
        <f t="shared" si="50"/>
        <v>44818796231.884819</v>
      </c>
      <c r="AA68" s="37">
        <v>60.116056559057142</v>
      </c>
      <c r="AB68" s="39">
        <f t="shared" si="17"/>
        <v>23693371345.685505</v>
      </c>
      <c r="AC68" s="39">
        <f t="shared" si="18"/>
        <v>1</v>
      </c>
      <c r="AD68" s="39">
        <v>25.171382590315144</v>
      </c>
      <c r="AE68" s="39">
        <f t="shared" si="19"/>
        <v>16534543047.046844</v>
      </c>
      <c r="AF68" s="39">
        <f t="shared" si="20"/>
        <v>1</v>
      </c>
      <c r="AG68" s="49">
        <f t="shared" si="21"/>
        <v>0</v>
      </c>
      <c r="AH68" s="50">
        <f t="shared" si="22"/>
        <v>1</v>
      </c>
      <c r="AI68" s="50">
        <f t="shared" si="23"/>
        <v>1</v>
      </c>
      <c r="AJ68" s="51">
        <f t="shared" si="24"/>
        <v>2</v>
      </c>
      <c r="AK68" s="49">
        <f t="shared" si="25"/>
        <v>0</v>
      </c>
      <c r="AL68" s="50">
        <f t="shared" si="26"/>
        <v>0</v>
      </c>
      <c r="AM68" s="50">
        <f t="shared" si="27"/>
        <v>0</v>
      </c>
      <c r="AN68" s="51">
        <f t="shared" si="28"/>
        <v>0</v>
      </c>
    </row>
    <row r="69" spans="2:40" x14ac:dyDescent="0.25">
      <c r="B69" s="60" t="s">
        <v>167</v>
      </c>
      <c r="C69" s="35">
        <v>6774982262.8289862</v>
      </c>
      <c r="D69" s="39">
        <v>1.10036882579998</v>
      </c>
      <c r="E69" s="35">
        <f t="shared" si="2"/>
        <v>74549792.773648232</v>
      </c>
      <c r="F69" s="34">
        <f t="shared" si="3"/>
        <v>0</v>
      </c>
      <c r="G69" s="34">
        <f t="shared" si="4"/>
        <v>0</v>
      </c>
      <c r="H69" s="34">
        <f t="shared" si="5"/>
        <v>6774982262.8289862</v>
      </c>
      <c r="I69" s="39">
        <v>40.8999564262649</v>
      </c>
      <c r="J69" s="39">
        <f t="shared" si="6"/>
        <v>2125794963.8294353</v>
      </c>
      <c r="K69" s="39">
        <f t="shared" si="7"/>
        <v>0</v>
      </c>
      <c r="L69" s="39">
        <v>56.862228092905923</v>
      </c>
      <c r="M69" s="39">
        <f t="shared" si="8"/>
        <v>4925736222.1538391</v>
      </c>
      <c r="N69" s="39">
        <f t="shared" si="9"/>
        <v>0</v>
      </c>
      <c r="O69" s="49">
        <f t="shared" si="10"/>
        <v>0</v>
      </c>
      <c r="P69" s="50">
        <f t="shared" si="11"/>
        <v>0</v>
      </c>
      <c r="Q69" s="50">
        <f t="shared" si="12"/>
        <v>0</v>
      </c>
      <c r="R69" s="51">
        <f t="shared" si="13"/>
        <v>0</v>
      </c>
      <c r="T69" s="39">
        <v>28459489607.002689</v>
      </c>
      <c r="U69" s="39">
        <f t="shared" si="14"/>
        <v>15563713089.422588</v>
      </c>
      <c r="V69" s="35">
        <v>1.10036882579998</v>
      </c>
      <c r="W69" s="35">
        <f t="shared" si="49"/>
        <v>171258246.97295713</v>
      </c>
      <c r="X69" s="34">
        <f t="shared" si="15"/>
        <v>0</v>
      </c>
      <c r="Y69" s="34">
        <f t="shared" si="16"/>
        <v>0</v>
      </c>
      <c r="Z69" s="34">
        <f t="shared" si="50"/>
        <v>15563713089.422588</v>
      </c>
      <c r="AA69" s="37">
        <v>40.8999564262649</v>
      </c>
      <c r="AB69" s="39">
        <f t="shared" si="17"/>
        <v>4883446423.986001</v>
      </c>
      <c r="AC69" s="39">
        <f t="shared" si="18"/>
        <v>0</v>
      </c>
      <c r="AD69" s="39">
        <v>56.862228092905923</v>
      </c>
      <c r="AE69" s="39">
        <f t="shared" si="19"/>
        <v>11315563988.468231</v>
      </c>
      <c r="AF69" s="39">
        <f t="shared" si="20"/>
        <v>0</v>
      </c>
      <c r="AG69" s="49">
        <f t="shared" si="21"/>
        <v>0</v>
      </c>
      <c r="AH69" s="50">
        <f t="shared" si="22"/>
        <v>0</v>
      </c>
      <c r="AI69" s="50">
        <f t="shared" si="23"/>
        <v>0</v>
      </c>
      <c r="AJ69" s="51">
        <f t="shared" si="24"/>
        <v>0</v>
      </c>
      <c r="AK69" s="49">
        <f t="shared" si="25"/>
        <v>0</v>
      </c>
      <c r="AL69" s="50">
        <f t="shared" si="26"/>
        <v>0</v>
      </c>
      <c r="AM69" s="50">
        <f t="shared" si="27"/>
        <v>0</v>
      </c>
      <c r="AN69" s="51">
        <f t="shared" si="28"/>
        <v>0</v>
      </c>
    </row>
    <row r="70" spans="2:40" s="39" customFormat="1" x14ac:dyDescent="0.25">
      <c r="B70" s="60" t="s">
        <v>169</v>
      </c>
      <c r="C70" s="39">
        <v>2312093825</v>
      </c>
      <c r="D70" s="39">
        <v>32</v>
      </c>
      <c r="E70" s="39">
        <f t="shared" ref="E70" si="80">D70/100*C70</f>
        <v>739870024</v>
      </c>
      <c r="F70" s="34">
        <f t="shared" ref="F70" si="81">ROUND(E70/$C$6,0)</f>
        <v>0</v>
      </c>
      <c r="G70" s="34">
        <f t="shared" ref="G70" si="82">F70*$C$6*$C$8</f>
        <v>0</v>
      </c>
      <c r="H70" s="34">
        <f t="shared" ref="H70" si="83">C70-G70</f>
        <v>2312093825</v>
      </c>
      <c r="I70" s="39">
        <v>19</v>
      </c>
      <c r="J70" s="39">
        <f t="shared" ref="J70" si="84">I70/(I70+L70)*H70*$F$7</f>
        <v>867035184.375</v>
      </c>
      <c r="K70" s="39">
        <f t="shared" ref="K70" si="85">ROUND(J70/$F$9,0)</f>
        <v>0</v>
      </c>
      <c r="L70" s="39">
        <v>19</v>
      </c>
      <c r="M70" s="39">
        <f t="shared" ref="M70" si="86">L70/(I70+L70)*H70*(2-$F$7)</f>
        <v>1445058640.625</v>
      </c>
      <c r="N70" s="39">
        <f t="shared" ref="N70" si="87">ROUND(M70/$F$8,0)</f>
        <v>0</v>
      </c>
      <c r="O70" s="49">
        <f t="shared" ref="O70" si="88">F70</f>
        <v>0</v>
      </c>
      <c r="P70" s="50">
        <f t="shared" ref="P70" si="89">N70</f>
        <v>0</v>
      </c>
      <c r="Q70" s="50">
        <f t="shared" ref="Q70" si="90">K70</f>
        <v>0</v>
      </c>
      <c r="R70" s="51">
        <f t="shared" ref="R70" si="91">O70+P70+Q70</f>
        <v>0</v>
      </c>
      <c r="T70" s="39">
        <v>6400000000</v>
      </c>
      <c r="U70" s="39">
        <f>(T70-C70)*$U$11+C70</f>
        <v>3968922197.7275</v>
      </c>
      <c r="V70" s="39">
        <v>32</v>
      </c>
      <c r="W70" s="39">
        <f t="shared" ref="W70" si="92">V70/100*U70</f>
        <v>1270055103.2728</v>
      </c>
      <c r="X70" s="34">
        <f t="shared" ref="X70" si="93">ROUND(W70/$C$6,0)</f>
        <v>1</v>
      </c>
      <c r="Y70" s="34">
        <f t="shared" ref="Y70" si="94">X70*$C$6*$C$8</f>
        <v>14096578622.930536</v>
      </c>
      <c r="Z70" s="34">
        <f t="shared" ref="Z70" si="95">U70-Y70</f>
        <v>-10127656425.203037</v>
      </c>
      <c r="AA70" s="39">
        <v>19</v>
      </c>
      <c r="AB70" s="39">
        <f t="shared" ref="AB70" si="96">AA70/(AA70+AD70)*Z70*$F$7</f>
        <v>-3797871159.451139</v>
      </c>
      <c r="AC70" s="39">
        <f t="shared" ref="AC70" si="97">ROUND(AB70/$F$9,0)</f>
        <v>0</v>
      </c>
      <c r="AD70" s="39">
        <v>19</v>
      </c>
      <c r="AE70" s="39">
        <f t="shared" ref="AE70" si="98">AD70/(AA70+AD70)*Z70*(2-$F$7)</f>
        <v>-6329785265.7518978</v>
      </c>
      <c r="AF70" s="39">
        <f t="shared" ref="AF70" si="99">ROUND(AE70/$F$8,0)</f>
        <v>0</v>
      </c>
      <c r="AG70" s="49">
        <f t="shared" ref="AG70" si="100">X70</f>
        <v>1</v>
      </c>
      <c r="AH70" s="50">
        <f t="shared" ref="AH70" si="101">AF70</f>
        <v>0</v>
      </c>
      <c r="AI70" s="50">
        <f t="shared" ref="AI70" si="102">AC70</f>
        <v>0</v>
      </c>
      <c r="AJ70" s="51">
        <f t="shared" ref="AJ70" si="103">AG70+AH70+AI70</f>
        <v>1</v>
      </c>
      <c r="AK70" s="49">
        <f t="shared" ref="AK70" si="104">AG70-O70</f>
        <v>1</v>
      </c>
      <c r="AL70" s="50">
        <f t="shared" ref="AL70" si="105">AH70-P70</f>
        <v>0</v>
      </c>
      <c r="AM70" s="50">
        <f t="shared" ref="AM70" si="106">AI70-Q70</f>
        <v>0</v>
      </c>
      <c r="AN70" s="51">
        <f t="shared" ref="AN70" si="107">AJ70-R70</f>
        <v>1</v>
      </c>
    </row>
    <row r="71" spans="2:40" x14ac:dyDescent="0.25">
      <c r="B71" s="60" t="s">
        <v>171</v>
      </c>
      <c r="C71" s="35">
        <v>24908743614.326126</v>
      </c>
      <c r="D71" s="35">
        <v>1.3763271152776801</v>
      </c>
      <c r="E71" s="35">
        <f t="shared" si="2"/>
        <v>342825792.43896812</v>
      </c>
      <c r="F71" s="34">
        <f t="shared" si="3"/>
        <v>0</v>
      </c>
      <c r="G71" s="34">
        <f t="shared" si="4"/>
        <v>0</v>
      </c>
      <c r="H71" s="34">
        <f t="shared" si="5"/>
        <v>24908743614.326126</v>
      </c>
      <c r="I71" s="37">
        <v>60.609708380921376</v>
      </c>
      <c r="J71" s="39">
        <f t="shared" si="6"/>
        <v>13249333290.270412</v>
      </c>
      <c r="K71" s="39">
        <f t="shared" si="7"/>
        <v>0</v>
      </c>
      <c r="L71" s="39">
        <v>24.849970241630196</v>
      </c>
      <c r="M71" s="39">
        <f t="shared" si="8"/>
        <v>9053707367.4569759</v>
      </c>
      <c r="N71" s="39">
        <f t="shared" si="9"/>
        <v>0</v>
      </c>
      <c r="O71" s="49">
        <f t="shared" si="10"/>
        <v>0</v>
      </c>
      <c r="P71" s="50">
        <f t="shared" si="11"/>
        <v>0</v>
      </c>
      <c r="Q71" s="50">
        <f t="shared" si="12"/>
        <v>0</v>
      </c>
      <c r="R71" s="51">
        <f t="shared" si="13"/>
        <v>0</v>
      </c>
      <c r="T71" s="39">
        <v>44744044035.595879</v>
      </c>
      <c r="U71" s="39">
        <f t="shared" si="14"/>
        <v>32947990875.066757</v>
      </c>
      <c r="V71" s="35">
        <v>2.01465150878371</v>
      </c>
      <c r="W71" s="35">
        <f t="shared" si="49"/>
        <v>663787195.27845144</v>
      </c>
      <c r="X71" s="34">
        <f t="shared" si="15"/>
        <v>0</v>
      </c>
      <c r="Y71" s="34">
        <f t="shared" si="16"/>
        <v>0</v>
      </c>
      <c r="Z71" s="34">
        <f t="shared" si="50"/>
        <v>32947990875.066757</v>
      </c>
      <c r="AA71" s="37">
        <v>60.775673378727944</v>
      </c>
      <c r="AB71" s="39">
        <f t="shared" si="17"/>
        <v>17795929571.722466</v>
      </c>
      <c r="AC71" s="39">
        <f t="shared" si="18"/>
        <v>1</v>
      </c>
      <c r="AD71" s="39">
        <v>23.615942292625437</v>
      </c>
      <c r="AE71" s="39">
        <f t="shared" si="19"/>
        <v>11525105974.296009</v>
      </c>
      <c r="AF71" s="39">
        <f t="shared" si="20"/>
        <v>1</v>
      </c>
      <c r="AG71" s="49">
        <f t="shared" si="21"/>
        <v>0</v>
      </c>
      <c r="AH71" s="50">
        <f t="shared" si="22"/>
        <v>1</v>
      </c>
      <c r="AI71" s="50">
        <f t="shared" si="23"/>
        <v>1</v>
      </c>
      <c r="AJ71" s="51">
        <f t="shared" si="24"/>
        <v>2</v>
      </c>
      <c r="AK71" s="49">
        <f t="shared" si="25"/>
        <v>0</v>
      </c>
      <c r="AL71" s="50">
        <f t="shared" si="26"/>
        <v>1</v>
      </c>
      <c r="AM71" s="50">
        <f t="shared" si="27"/>
        <v>1</v>
      </c>
      <c r="AN71" s="51">
        <f t="shared" si="28"/>
        <v>2</v>
      </c>
    </row>
    <row r="72" spans="2:40" x14ac:dyDescent="0.25">
      <c r="B72" s="60" t="s">
        <v>173</v>
      </c>
      <c r="C72" s="35">
        <v>5609442429.2637997</v>
      </c>
      <c r="D72" s="35">
        <v>1.4352057909750799</v>
      </c>
      <c r="E72" s="35">
        <f t="shared" si="2"/>
        <v>80507042.586207256</v>
      </c>
      <c r="F72" s="34">
        <f t="shared" si="3"/>
        <v>0</v>
      </c>
      <c r="G72" s="34">
        <f t="shared" si="4"/>
        <v>0</v>
      </c>
      <c r="H72" s="34">
        <f t="shared" si="5"/>
        <v>5609442429.2637997</v>
      </c>
      <c r="I72" s="37">
        <v>45.557536576861672</v>
      </c>
      <c r="J72" s="39">
        <f t="shared" si="6"/>
        <v>2256157426.1721087</v>
      </c>
      <c r="K72" s="39">
        <f t="shared" si="7"/>
        <v>0</v>
      </c>
      <c r="L72" s="39">
        <v>39.394108092023295</v>
      </c>
      <c r="M72" s="39">
        <f t="shared" si="8"/>
        <v>3251540659.626236</v>
      </c>
      <c r="N72" s="39">
        <f t="shared" si="9"/>
        <v>0</v>
      </c>
      <c r="O72" s="49">
        <f t="shared" si="10"/>
        <v>0</v>
      </c>
      <c r="P72" s="50">
        <f t="shared" si="11"/>
        <v>0</v>
      </c>
      <c r="Q72" s="50">
        <f t="shared" si="12"/>
        <v>0</v>
      </c>
      <c r="R72" s="51">
        <f t="shared" si="13"/>
        <v>0</v>
      </c>
      <c r="T72" s="39">
        <v>9457434167.5166378</v>
      </c>
      <c r="U72" s="39">
        <f t="shared" si="14"/>
        <v>7169033480.7776747</v>
      </c>
      <c r="V72" s="35">
        <v>1.8869985058532199</v>
      </c>
      <c r="W72" s="35">
        <f t="shared" si="49"/>
        <v>135279554.66639179</v>
      </c>
      <c r="X72" s="34">
        <f t="shared" si="15"/>
        <v>0</v>
      </c>
      <c r="Y72" s="34">
        <f t="shared" si="16"/>
        <v>0</v>
      </c>
      <c r="Z72" s="34">
        <f t="shared" si="50"/>
        <v>7169033480.7776747</v>
      </c>
      <c r="AA72" s="37">
        <v>53.068090458120921</v>
      </c>
      <c r="AB72" s="39">
        <f t="shared" si="17"/>
        <v>3281712604.2647767</v>
      </c>
      <c r="AC72" s="39">
        <f t="shared" si="18"/>
        <v>0</v>
      </c>
      <c r="AD72" s="39">
        <v>33.878946759762087</v>
      </c>
      <c r="AE72" s="39">
        <f t="shared" si="19"/>
        <v>3491770843.8641315</v>
      </c>
      <c r="AF72" s="39">
        <f t="shared" si="20"/>
        <v>0</v>
      </c>
      <c r="AG72" s="49">
        <f t="shared" si="21"/>
        <v>0</v>
      </c>
      <c r="AH72" s="50">
        <f t="shared" si="22"/>
        <v>0</v>
      </c>
      <c r="AI72" s="50">
        <f t="shared" si="23"/>
        <v>0</v>
      </c>
      <c r="AJ72" s="51">
        <f t="shared" si="24"/>
        <v>0</v>
      </c>
      <c r="AK72" s="49">
        <f t="shared" si="25"/>
        <v>0</v>
      </c>
      <c r="AL72" s="50">
        <f t="shared" si="26"/>
        <v>0</v>
      </c>
      <c r="AM72" s="50">
        <f t="shared" si="27"/>
        <v>0</v>
      </c>
      <c r="AN72" s="51">
        <f t="shared" si="28"/>
        <v>0</v>
      </c>
    </row>
    <row r="73" spans="2:40" x14ac:dyDescent="0.25">
      <c r="B73" s="60" t="s">
        <v>175</v>
      </c>
      <c r="C73" s="35">
        <v>48196209693.787949</v>
      </c>
      <c r="D73" s="35">
        <v>7.6138439057772596</v>
      </c>
      <c r="E73" s="35">
        <f t="shared" si="2"/>
        <v>3669584174.5861025</v>
      </c>
      <c r="F73" s="34">
        <f t="shared" si="3"/>
        <v>2</v>
      </c>
      <c r="G73" s="34">
        <f t="shared" si="4"/>
        <v>28193157245.861073</v>
      </c>
      <c r="H73" s="34">
        <f t="shared" si="5"/>
        <v>20003052447.926876</v>
      </c>
      <c r="I73" s="37">
        <v>37.447992781030521</v>
      </c>
      <c r="J73" s="39">
        <f t="shared" si="6"/>
        <v>11498635526.426598</v>
      </c>
      <c r="K73" s="39">
        <f t="shared" si="7"/>
        <v>0</v>
      </c>
      <c r="L73" s="39">
        <v>11.410467117123698</v>
      </c>
      <c r="M73" s="39">
        <f t="shared" si="8"/>
        <v>5839423015.8642626</v>
      </c>
      <c r="N73" s="39">
        <f t="shared" si="9"/>
        <v>0</v>
      </c>
      <c r="O73" s="49">
        <f t="shared" si="10"/>
        <v>2</v>
      </c>
      <c r="P73" s="50">
        <f t="shared" si="11"/>
        <v>0</v>
      </c>
      <c r="Q73" s="50">
        <f t="shared" si="12"/>
        <v>0</v>
      </c>
      <c r="R73" s="51">
        <f t="shared" si="13"/>
        <v>2</v>
      </c>
      <c r="T73" s="39">
        <v>215094143811.29831</v>
      </c>
      <c r="U73" s="39">
        <f t="shared" si="14"/>
        <v>115839942391.6149</v>
      </c>
      <c r="V73" s="35">
        <v>0.66636921732269694</v>
      </c>
      <c r="W73" s="35">
        <f t="shared" si="49"/>
        <v>771921717.46206725</v>
      </c>
      <c r="X73" s="34">
        <f t="shared" si="15"/>
        <v>0</v>
      </c>
      <c r="Y73" s="34">
        <f t="shared" si="16"/>
        <v>0</v>
      </c>
      <c r="Z73" s="34">
        <f t="shared" si="50"/>
        <v>115839942391.6149</v>
      </c>
      <c r="AA73" s="37">
        <v>36.633654556505782</v>
      </c>
      <c r="AB73" s="39">
        <f t="shared" si="17"/>
        <v>52855612172.950035</v>
      </c>
      <c r="AC73" s="39">
        <f t="shared" si="18"/>
        <v>2</v>
      </c>
      <c r="AD73" s="39">
        <v>23.581906179990465</v>
      </c>
      <c r="AE73" s="39">
        <f t="shared" si="19"/>
        <v>56707241034.601913</v>
      </c>
      <c r="AF73" s="39">
        <f t="shared" si="20"/>
        <v>2</v>
      </c>
      <c r="AG73" s="49">
        <f t="shared" si="21"/>
        <v>0</v>
      </c>
      <c r="AH73" s="50">
        <f t="shared" si="22"/>
        <v>2</v>
      </c>
      <c r="AI73" s="50">
        <f t="shared" si="23"/>
        <v>2</v>
      </c>
      <c r="AJ73" s="51">
        <f t="shared" si="24"/>
        <v>4</v>
      </c>
      <c r="AK73" s="49">
        <f t="shared" si="25"/>
        <v>-2</v>
      </c>
      <c r="AL73" s="50">
        <f t="shared" si="26"/>
        <v>2</v>
      </c>
      <c r="AM73" s="50">
        <f t="shared" si="27"/>
        <v>2</v>
      </c>
      <c r="AN73" s="51">
        <f t="shared" si="28"/>
        <v>2</v>
      </c>
    </row>
    <row r="74" spans="2:40" x14ac:dyDescent="0.25">
      <c r="B74" s="60" t="s">
        <v>179</v>
      </c>
      <c r="C74" s="35">
        <v>7766143068.4579144</v>
      </c>
      <c r="D74" s="35">
        <v>1.90247924847048</v>
      </c>
      <c r="E74" s="35">
        <f t="shared" ref="E74:E127" si="108">D74/100*C74</f>
        <v>147749260.2839404</v>
      </c>
      <c r="F74" s="34">
        <f t="shared" si="3"/>
        <v>0</v>
      </c>
      <c r="G74" s="34">
        <f t="shared" si="4"/>
        <v>0</v>
      </c>
      <c r="H74" s="34">
        <f t="shared" si="5"/>
        <v>7766143068.4579144</v>
      </c>
      <c r="I74" s="37">
        <v>53.085838078373214</v>
      </c>
      <c r="J74" s="39">
        <f t="shared" si="6"/>
        <v>4258722300.129818</v>
      </c>
      <c r="K74" s="39">
        <f t="shared" si="7"/>
        <v>0</v>
      </c>
      <c r="L74" s="39">
        <v>19.51907444663518</v>
      </c>
      <c r="M74" s="39">
        <f t="shared" si="8"/>
        <v>2609808335.3560295</v>
      </c>
      <c r="N74" s="39">
        <f t="shared" si="9"/>
        <v>0</v>
      </c>
      <c r="O74" s="49">
        <f t="shared" si="10"/>
        <v>0</v>
      </c>
      <c r="P74" s="50">
        <f t="shared" si="11"/>
        <v>0</v>
      </c>
      <c r="Q74" s="50">
        <f t="shared" si="12"/>
        <v>0</v>
      </c>
      <c r="R74" s="51">
        <f t="shared" si="13"/>
        <v>0</v>
      </c>
      <c r="T74" s="39">
        <v>11783674116.467411</v>
      </c>
      <c r="U74" s="39">
        <f t="shared" si="14"/>
        <v>9394448402.2161636</v>
      </c>
      <c r="V74" s="35">
        <v>1.54313704307805</v>
      </c>
      <c r="W74" s="35">
        <f t="shared" si="49"/>
        <v>144969213.28745162</v>
      </c>
      <c r="X74" s="34">
        <f t="shared" si="15"/>
        <v>0</v>
      </c>
      <c r="Y74" s="34">
        <f t="shared" si="16"/>
        <v>0</v>
      </c>
      <c r="Z74" s="34">
        <f t="shared" si="50"/>
        <v>9394448402.2161636</v>
      </c>
      <c r="AA74" s="37">
        <v>54.486365795295711</v>
      </c>
      <c r="AB74" s="39">
        <f t="shared" si="17"/>
        <v>5470215749.9254389</v>
      </c>
      <c r="AC74" s="39">
        <f t="shared" si="18"/>
        <v>0</v>
      </c>
      <c r="AD74" s="39">
        <v>15.694049679426399</v>
      </c>
      <c r="AE74" s="39">
        <f t="shared" si="19"/>
        <v>2626034252.8944726</v>
      </c>
      <c r="AF74" s="39">
        <f t="shared" si="20"/>
        <v>0</v>
      </c>
      <c r="AG74" s="49">
        <f t="shared" si="21"/>
        <v>0</v>
      </c>
      <c r="AH74" s="50">
        <f t="shared" si="22"/>
        <v>0</v>
      </c>
      <c r="AI74" s="50">
        <f t="shared" si="23"/>
        <v>0</v>
      </c>
      <c r="AJ74" s="51">
        <f t="shared" si="24"/>
        <v>0</v>
      </c>
      <c r="AK74" s="49">
        <f t="shared" si="25"/>
        <v>0</v>
      </c>
      <c r="AL74" s="50">
        <f t="shared" si="26"/>
        <v>0</v>
      </c>
      <c r="AM74" s="50">
        <f t="shared" si="27"/>
        <v>0</v>
      </c>
      <c r="AN74" s="51">
        <f t="shared" si="28"/>
        <v>0</v>
      </c>
    </row>
    <row r="75" spans="2:40" x14ac:dyDescent="0.25">
      <c r="B75" s="60" t="s">
        <v>181</v>
      </c>
      <c r="C75" s="35">
        <v>206667461849.08609</v>
      </c>
      <c r="D75" s="35">
        <v>1.2411475036877799</v>
      </c>
      <c r="E75" s="35">
        <f t="shared" si="108"/>
        <v>2565048043.6748271</v>
      </c>
      <c r="F75" s="34">
        <f t="shared" si="3"/>
        <v>1</v>
      </c>
      <c r="G75" s="34">
        <f t="shared" si="4"/>
        <v>14096578622.930536</v>
      </c>
      <c r="H75" s="34">
        <f t="shared" si="5"/>
        <v>192570883226.15555</v>
      </c>
      <c r="I75" s="37">
        <v>52.952170152885479</v>
      </c>
      <c r="J75" s="39">
        <f t="shared" si="6"/>
        <v>90461203688.350204</v>
      </c>
      <c r="K75" s="39">
        <f t="shared" si="7"/>
        <v>3</v>
      </c>
      <c r="L75" s="39">
        <v>31.58997962504214</v>
      </c>
      <c r="M75" s="39">
        <f t="shared" si="8"/>
        <v>89944931218.777435</v>
      </c>
      <c r="N75" s="39">
        <f t="shared" si="9"/>
        <v>4</v>
      </c>
      <c r="O75" s="49">
        <f t="shared" si="10"/>
        <v>1</v>
      </c>
      <c r="P75" s="50">
        <f t="shared" si="11"/>
        <v>4</v>
      </c>
      <c r="Q75" s="50">
        <f t="shared" si="12"/>
        <v>3</v>
      </c>
      <c r="R75" s="51">
        <f t="shared" si="13"/>
        <v>8</v>
      </c>
      <c r="T75" s="39">
        <v>262435707415.8923</v>
      </c>
      <c r="U75" s="39">
        <f t="shared" si="14"/>
        <v>229270331777.31265</v>
      </c>
      <c r="V75" s="35">
        <v>1.3656785073107101</v>
      </c>
      <c r="W75" s="35">
        <f>V75/100*U75</f>
        <v>3131095644.7227163</v>
      </c>
      <c r="X75" s="34">
        <f t="shared" si="15"/>
        <v>1</v>
      </c>
      <c r="Y75" s="34">
        <f t="shared" si="16"/>
        <v>14096578622.930536</v>
      </c>
      <c r="Z75" s="34">
        <f t="shared" si="50"/>
        <v>215173753154.38211</v>
      </c>
      <c r="AA75" s="37">
        <v>59.78586572125365</v>
      </c>
      <c r="AB75" s="39">
        <f t="shared" si="17"/>
        <v>114670366920.27791</v>
      </c>
      <c r="AC75" s="39">
        <f t="shared" si="18"/>
        <v>3</v>
      </c>
      <c r="AD75" s="39">
        <v>24.353237464203989</v>
      </c>
      <c r="AE75" s="39">
        <f t="shared" si="19"/>
        <v>77849913242.514465</v>
      </c>
      <c r="AF75" s="39">
        <f t="shared" si="20"/>
        <v>3</v>
      </c>
      <c r="AG75" s="49">
        <f t="shared" si="21"/>
        <v>1</v>
      </c>
      <c r="AH75" s="50">
        <f t="shared" si="22"/>
        <v>3</v>
      </c>
      <c r="AI75" s="50">
        <f t="shared" si="23"/>
        <v>3</v>
      </c>
      <c r="AJ75" s="51">
        <f t="shared" si="24"/>
        <v>7</v>
      </c>
      <c r="AK75" s="49">
        <f t="shared" si="25"/>
        <v>0</v>
      </c>
      <c r="AL75" s="50">
        <f t="shared" si="26"/>
        <v>-1</v>
      </c>
      <c r="AM75" s="50">
        <f t="shared" si="27"/>
        <v>0</v>
      </c>
      <c r="AN75" s="51">
        <f t="shared" si="28"/>
        <v>-1</v>
      </c>
    </row>
    <row r="76" spans="2:40" x14ac:dyDescent="0.25">
      <c r="B76" s="60" t="s">
        <v>183</v>
      </c>
      <c r="C76" s="35">
        <v>2427923076608.0107</v>
      </c>
      <c r="D76" s="35">
        <v>2.0850182448033299</v>
      </c>
      <c r="E76" s="35">
        <f t="shared" si="108"/>
        <v>50622639117.067352</v>
      </c>
      <c r="F76" s="34">
        <f t="shared" si="3"/>
        <v>23</v>
      </c>
      <c r="G76" s="34">
        <f t="shared" si="4"/>
        <v>324221308327.40234</v>
      </c>
      <c r="H76" s="34">
        <f t="shared" si="5"/>
        <v>2103701768280.6084</v>
      </c>
      <c r="I76" s="37">
        <v>66.311101492305141</v>
      </c>
      <c r="J76" s="39">
        <f t="shared" si="6"/>
        <v>1194270153170.6658</v>
      </c>
      <c r="K76" s="39">
        <f t="shared" si="7"/>
        <v>35</v>
      </c>
      <c r="L76" s="39">
        <v>21.293939814079003</v>
      </c>
      <c r="M76" s="39">
        <f t="shared" si="8"/>
        <v>639176955066.31714</v>
      </c>
      <c r="N76" s="39">
        <f t="shared" si="9"/>
        <v>28</v>
      </c>
      <c r="O76" s="49">
        <f t="shared" si="10"/>
        <v>23</v>
      </c>
      <c r="P76" s="50">
        <f t="shared" si="11"/>
        <v>28</v>
      </c>
      <c r="Q76" s="50">
        <f t="shared" si="12"/>
        <v>35</v>
      </c>
      <c r="R76" s="51">
        <f t="shared" si="13"/>
        <v>86</v>
      </c>
      <c r="T76" s="39">
        <v>2992537031512.7847</v>
      </c>
      <c r="U76" s="39">
        <f t="shared" si="14"/>
        <v>2656761112530.9155</v>
      </c>
      <c r="V76" s="35">
        <v>1.9104541329462401</v>
      </c>
      <c r="W76" s="35">
        <f t="shared" si="49"/>
        <v>50756202476.855385</v>
      </c>
      <c r="X76" s="34">
        <f t="shared" si="15"/>
        <v>23</v>
      </c>
      <c r="Y76" s="34">
        <f t="shared" si="16"/>
        <v>324221308327.40234</v>
      </c>
      <c r="Z76" s="34">
        <f t="shared" si="50"/>
        <v>2332539804203.5132</v>
      </c>
      <c r="AA76" s="37">
        <v>70.285368280747079</v>
      </c>
      <c r="AB76" s="39">
        <f t="shared" si="17"/>
        <v>1404803516305.5842</v>
      </c>
      <c r="AC76" s="39">
        <f t="shared" si="18"/>
        <v>41</v>
      </c>
      <c r="AD76" s="39">
        <v>17.241152651745008</v>
      </c>
      <c r="AE76" s="39">
        <f t="shared" si="19"/>
        <v>574335561411.7511</v>
      </c>
      <c r="AF76" s="39">
        <f t="shared" si="20"/>
        <v>25</v>
      </c>
      <c r="AG76" s="49">
        <f t="shared" si="21"/>
        <v>23</v>
      </c>
      <c r="AH76" s="50">
        <f t="shared" si="22"/>
        <v>25</v>
      </c>
      <c r="AI76" s="50">
        <f t="shared" si="23"/>
        <v>41</v>
      </c>
      <c r="AJ76" s="51">
        <f t="shared" si="24"/>
        <v>89</v>
      </c>
      <c r="AK76" s="49">
        <f t="shared" si="25"/>
        <v>0</v>
      </c>
      <c r="AL76" s="50">
        <f t="shared" si="26"/>
        <v>-3</v>
      </c>
      <c r="AM76" s="50">
        <f t="shared" si="27"/>
        <v>6</v>
      </c>
      <c r="AN76" s="51">
        <f t="shared" si="28"/>
        <v>3</v>
      </c>
    </row>
    <row r="77" spans="2:40" x14ac:dyDescent="0.25">
      <c r="B77" s="60" t="s">
        <v>187</v>
      </c>
      <c r="C77" s="35">
        <v>20350525244.255074</v>
      </c>
      <c r="D77" s="35">
        <v>1.8014522476581099</v>
      </c>
      <c r="E77" s="35">
        <f t="shared" si="108"/>
        <v>366604994.42286408</v>
      </c>
      <c r="F77" s="34">
        <f t="shared" si="3"/>
        <v>0</v>
      </c>
      <c r="G77" s="34">
        <f t="shared" si="4"/>
        <v>0</v>
      </c>
      <c r="H77" s="34">
        <f t="shared" si="5"/>
        <v>20350525244.255074</v>
      </c>
      <c r="I77" s="37">
        <v>37.531178981209464</v>
      </c>
      <c r="J77" s="39">
        <f t="shared" si="6"/>
        <v>6107863760.1441097</v>
      </c>
      <c r="K77" s="39">
        <f t="shared" si="7"/>
        <v>0</v>
      </c>
      <c r="L77" s="39">
        <v>56.255196496868244</v>
      </c>
      <c r="M77" s="39">
        <f t="shared" si="8"/>
        <v>15258383621.745329</v>
      </c>
      <c r="N77" s="39">
        <f t="shared" si="9"/>
        <v>1</v>
      </c>
      <c r="O77" s="49">
        <f t="shared" si="10"/>
        <v>0</v>
      </c>
      <c r="P77" s="50">
        <f t="shared" si="11"/>
        <v>1</v>
      </c>
      <c r="Q77" s="50">
        <f t="shared" si="12"/>
        <v>0</v>
      </c>
      <c r="R77" s="51">
        <f t="shared" si="13"/>
        <v>1</v>
      </c>
      <c r="T77" s="39">
        <v>30986311650.755707</v>
      </c>
      <c r="U77" s="39">
        <f t="shared" si="14"/>
        <v>24661209474.80978</v>
      </c>
      <c r="V77" s="35">
        <v>1.8104894688118101</v>
      </c>
      <c r="W77" s="35">
        <f t="shared" si="49"/>
        <v>446488600.42305136</v>
      </c>
      <c r="X77" s="34">
        <f t="shared" si="15"/>
        <v>0</v>
      </c>
      <c r="Y77" s="34">
        <f t="shared" si="16"/>
        <v>0</v>
      </c>
      <c r="Z77" s="34">
        <f t="shared" si="50"/>
        <v>24661209474.80978</v>
      </c>
      <c r="AA77" s="37">
        <v>42.649691255208488</v>
      </c>
      <c r="AB77" s="39">
        <f t="shared" si="17"/>
        <v>8952242193.1201286</v>
      </c>
      <c r="AC77" s="39">
        <f t="shared" si="18"/>
        <v>0</v>
      </c>
      <c r="AD77" s="39">
        <v>45.467308993816069</v>
      </c>
      <c r="AE77" s="39">
        <f t="shared" si="19"/>
        <v>15906108188.312012</v>
      </c>
      <c r="AF77" s="39">
        <f t="shared" si="20"/>
        <v>1</v>
      </c>
      <c r="AG77" s="49">
        <f t="shared" si="21"/>
        <v>0</v>
      </c>
      <c r="AH77" s="50">
        <f t="shared" si="22"/>
        <v>1</v>
      </c>
      <c r="AI77" s="50">
        <f t="shared" si="23"/>
        <v>0</v>
      </c>
      <c r="AJ77" s="51">
        <f t="shared" si="24"/>
        <v>1</v>
      </c>
      <c r="AK77" s="49">
        <f t="shared" si="25"/>
        <v>0</v>
      </c>
      <c r="AL77" s="50">
        <f t="shared" si="26"/>
        <v>0</v>
      </c>
      <c r="AM77" s="50">
        <f t="shared" si="27"/>
        <v>0</v>
      </c>
      <c r="AN77" s="51">
        <f t="shared" si="28"/>
        <v>0</v>
      </c>
    </row>
    <row r="78" spans="2:40" x14ac:dyDescent="0.25">
      <c r="B78" s="60" t="s">
        <v>189</v>
      </c>
      <c r="C78" s="35">
        <v>2991838218.6277509</v>
      </c>
      <c r="D78" s="35">
        <v>0.31579359886356001</v>
      </c>
      <c r="E78" s="35">
        <f t="shared" si="108"/>
        <v>9448033.5827799998</v>
      </c>
      <c r="F78" s="34">
        <f t="shared" si="3"/>
        <v>0</v>
      </c>
      <c r="G78" s="34">
        <f t="shared" si="4"/>
        <v>0</v>
      </c>
      <c r="H78" s="34">
        <f t="shared" si="5"/>
        <v>2991838218.6277509</v>
      </c>
      <c r="I78" s="37">
        <v>60.645042170544215</v>
      </c>
      <c r="J78" s="39">
        <f t="shared" si="6"/>
        <v>1803156690.8862705</v>
      </c>
      <c r="K78" s="39">
        <f t="shared" si="7"/>
        <v>0</v>
      </c>
      <c r="L78" s="39">
        <v>14.82267335849812</v>
      </c>
      <c r="M78" s="39">
        <f t="shared" si="8"/>
        <v>734536621.80757141</v>
      </c>
      <c r="N78" s="39">
        <f t="shared" si="9"/>
        <v>0</v>
      </c>
      <c r="O78" s="49">
        <f t="shared" si="10"/>
        <v>0</v>
      </c>
      <c r="P78" s="50">
        <f t="shared" si="11"/>
        <v>0</v>
      </c>
      <c r="Q78" s="50">
        <f t="shared" si="12"/>
        <v>0</v>
      </c>
      <c r="R78" s="51">
        <f t="shared" si="13"/>
        <v>0</v>
      </c>
      <c r="T78" s="39">
        <v>4588632823.2290659</v>
      </c>
      <c r="U78" s="39">
        <f t="shared" si="14"/>
        <v>3639019071.872664</v>
      </c>
      <c r="V78" s="39">
        <v>0.31579359886356001</v>
      </c>
      <c r="W78" s="35">
        <f t="shared" si="49"/>
        <v>11491789.290398005</v>
      </c>
      <c r="X78" s="34">
        <f t="shared" si="15"/>
        <v>0</v>
      </c>
      <c r="Y78" s="34">
        <f t="shared" si="16"/>
        <v>0</v>
      </c>
      <c r="Z78" s="34">
        <f t="shared" si="50"/>
        <v>3639019071.872664</v>
      </c>
      <c r="AA78" s="37">
        <v>53.425357066348269</v>
      </c>
      <c r="AB78" s="39">
        <f t="shared" si="17"/>
        <v>2044528601.4981689</v>
      </c>
      <c r="AC78" s="39">
        <f t="shared" si="18"/>
        <v>0</v>
      </c>
      <c r="AD78" s="39">
        <v>17.892755019581781</v>
      </c>
      <c r="AE78" s="39">
        <f t="shared" si="19"/>
        <v>1141226170.6772141</v>
      </c>
      <c r="AF78" s="39">
        <f t="shared" si="20"/>
        <v>0</v>
      </c>
      <c r="AG78" s="49">
        <f t="shared" si="21"/>
        <v>0</v>
      </c>
      <c r="AH78" s="50">
        <f t="shared" si="22"/>
        <v>0</v>
      </c>
      <c r="AI78" s="50">
        <f t="shared" si="23"/>
        <v>0</v>
      </c>
      <c r="AJ78" s="51">
        <f t="shared" si="24"/>
        <v>0</v>
      </c>
      <c r="AK78" s="49">
        <f t="shared" si="25"/>
        <v>0</v>
      </c>
      <c r="AL78" s="50">
        <f t="shared" si="26"/>
        <v>0</v>
      </c>
      <c r="AM78" s="50">
        <f t="shared" si="27"/>
        <v>0</v>
      </c>
      <c r="AN78" s="51">
        <f t="shared" si="28"/>
        <v>0</v>
      </c>
    </row>
    <row r="79" spans="2:40" x14ac:dyDescent="0.25">
      <c r="B79" s="60" t="s">
        <v>191</v>
      </c>
      <c r="C79" s="35">
        <v>20056352793.957558</v>
      </c>
      <c r="D79" s="35">
        <v>0.615582490752135</v>
      </c>
      <c r="E79" s="35">
        <f t="shared" si="108"/>
        <v>123463396.08307937</v>
      </c>
      <c r="F79" s="34">
        <f t="shared" si="3"/>
        <v>0</v>
      </c>
      <c r="G79" s="34">
        <f t="shared" si="4"/>
        <v>0</v>
      </c>
      <c r="H79" s="34">
        <f t="shared" si="5"/>
        <v>20056352793.957558</v>
      </c>
      <c r="I79" s="37">
        <v>53.245850639572403</v>
      </c>
      <c r="J79" s="39">
        <f t="shared" si="6"/>
        <v>10788012033.352188</v>
      </c>
      <c r="K79" s="39">
        <f t="shared" si="7"/>
        <v>0</v>
      </c>
      <c r="L79" s="39">
        <v>20.997501282454369</v>
      </c>
      <c r="M79" s="39">
        <f t="shared" si="8"/>
        <v>7090420936.8599663</v>
      </c>
      <c r="N79" s="39">
        <f t="shared" si="9"/>
        <v>0</v>
      </c>
      <c r="O79" s="49">
        <f t="shared" si="10"/>
        <v>0</v>
      </c>
      <c r="P79" s="50">
        <f t="shared" si="11"/>
        <v>0</v>
      </c>
      <c r="Q79" s="50">
        <f t="shared" si="12"/>
        <v>0</v>
      </c>
      <c r="R79" s="51">
        <f t="shared" si="13"/>
        <v>0</v>
      </c>
      <c r="T79" s="39">
        <v>50662483514.40094</v>
      </c>
      <c r="U79" s="39">
        <f t="shared" si="14"/>
        <v>32461017574.953262</v>
      </c>
      <c r="V79" s="35">
        <v>2.0625356833310402</v>
      </c>
      <c r="W79" s="35">
        <f t="shared" si="49"/>
        <v>669520070.65577126</v>
      </c>
      <c r="X79" s="34">
        <f t="shared" si="15"/>
        <v>0</v>
      </c>
      <c r="Y79" s="34">
        <f t="shared" si="16"/>
        <v>0</v>
      </c>
      <c r="Z79" s="34">
        <f t="shared" si="50"/>
        <v>32461017574.953262</v>
      </c>
      <c r="AA79" s="37">
        <v>60.263581409954469</v>
      </c>
      <c r="AB79" s="39">
        <f t="shared" si="17"/>
        <v>18230619498.435757</v>
      </c>
      <c r="AC79" s="39">
        <f t="shared" si="18"/>
        <v>1</v>
      </c>
      <c r="AD79" s="39">
        <v>20.214368425184489</v>
      </c>
      <c r="AE79" s="39">
        <f t="shared" si="19"/>
        <v>10191906137.965317</v>
      </c>
      <c r="AF79" s="39">
        <f t="shared" si="20"/>
        <v>0</v>
      </c>
      <c r="AG79" s="49">
        <f t="shared" si="21"/>
        <v>0</v>
      </c>
      <c r="AH79" s="50">
        <f t="shared" si="22"/>
        <v>0</v>
      </c>
      <c r="AI79" s="50">
        <f t="shared" si="23"/>
        <v>1</v>
      </c>
      <c r="AJ79" s="51">
        <f t="shared" si="24"/>
        <v>1</v>
      </c>
      <c r="AK79" s="49">
        <f t="shared" si="25"/>
        <v>0</v>
      </c>
      <c r="AL79" s="50">
        <f t="shared" si="26"/>
        <v>0</v>
      </c>
      <c r="AM79" s="50">
        <f t="shared" si="27"/>
        <v>1</v>
      </c>
      <c r="AN79" s="51">
        <f t="shared" si="28"/>
        <v>1</v>
      </c>
    </row>
    <row r="80" spans="2:40" x14ac:dyDescent="0.25">
      <c r="B80" s="60" t="s">
        <v>19</v>
      </c>
      <c r="C80" s="35">
        <v>3535245146895.1909</v>
      </c>
      <c r="D80" s="35">
        <v>1.3807951998721602</v>
      </c>
      <c r="E80" s="35">
        <f t="shared" si="108"/>
        <v>48814495292.04229</v>
      </c>
      <c r="F80" s="34">
        <f t="shared" si="3"/>
        <v>22</v>
      </c>
      <c r="G80" s="34">
        <f t="shared" si="4"/>
        <v>310124729704.4718</v>
      </c>
      <c r="H80" s="34">
        <f t="shared" si="5"/>
        <v>3225120417190.7192</v>
      </c>
      <c r="I80" s="37">
        <v>61.464849769331799</v>
      </c>
      <c r="J80" s="39">
        <f t="shared" si="6"/>
        <v>1667170640153.4746</v>
      </c>
      <c r="K80" s="39">
        <f t="shared" si="7"/>
        <v>48</v>
      </c>
      <c r="L80" s="39">
        <v>27.712378324301</v>
      </c>
      <c r="M80" s="39">
        <f t="shared" si="8"/>
        <v>1252782787899.2749</v>
      </c>
      <c r="N80" s="39">
        <f t="shared" si="9"/>
        <v>55</v>
      </c>
      <c r="O80" s="49">
        <f t="shared" si="10"/>
        <v>22</v>
      </c>
      <c r="P80" s="50">
        <f t="shared" si="11"/>
        <v>55</v>
      </c>
      <c r="Q80" s="50">
        <f t="shared" si="12"/>
        <v>48</v>
      </c>
      <c r="R80" s="51">
        <f t="shared" si="13"/>
        <v>125</v>
      </c>
      <c r="T80" s="39">
        <v>4390904241849.5264</v>
      </c>
      <c r="U80" s="39">
        <f t="shared" si="14"/>
        <v>3882043778080.1831</v>
      </c>
      <c r="V80" s="35">
        <v>1.1636091328478699</v>
      </c>
      <c r="W80" s="35">
        <f t="shared" si="49"/>
        <v>45171815942.893501</v>
      </c>
      <c r="X80" s="34">
        <f t="shared" si="15"/>
        <v>21</v>
      </c>
      <c r="Y80" s="34">
        <f t="shared" si="16"/>
        <v>296028151081.54126</v>
      </c>
      <c r="Z80" s="34">
        <f t="shared" si="50"/>
        <v>3586015626998.6416</v>
      </c>
      <c r="AA80" s="37">
        <v>61.749522985649683</v>
      </c>
      <c r="AB80" s="39">
        <f t="shared" si="17"/>
        <v>1860575020595.0044</v>
      </c>
      <c r="AC80" s="39">
        <f t="shared" si="18"/>
        <v>54</v>
      </c>
      <c r="AD80" s="39">
        <v>27.511089433288543</v>
      </c>
      <c r="AE80" s="39">
        <f t="shared" si="19"/>
        <v>1381561166089.9614</v>
      </c>
      <c r="AF80" s="39">
        <f t="shared" si="20"/>
        <v>61</v>
      </c>
      <c r="AG80" s="49">
        <f t="shared" si="21"/>
        <v>21</v>
      </c>
      <c r="AH80" s="50">
        <f t="shared" si="22"/>
        <v>61</v>
      </c>
      <c r="AI80" s="50">
        <f t="shared" si="23"/>
        <v>54</v>
      </c>
      <c r="AJ80" s="51">
        <f t="shared" si="24"/>
        <v>136</v>
      </c>
      <c r="AK80" s="49">
        <f t="shared" si="25"/>
        <v>-1</v>
      </c>
      <c r="AL80" s="50">
        <f t="shared" si="26"/>
        <v>6</v>
      </c>
      <c r="AM80" s="50">
        <f t="shared" si="27"/>
        <v>6</v>
      </c>
      <c r="AN80" s="51">
        <f t="shared" si="28"/>
        <v>11</v>
      </c>
    </row>
    <row r="81" spans="2:40" x14ac:dyDescent="0.25">
      <c r="B81" s="60" t="s">
        <v>194</v>
      </c>
      <c r="C81" s="35">
        <v>52765024658.989731</v>
      </c>
      <c r="D81" s="35">
        <v>0.62727900612154697</v>
      </c>
      <c r="E81" s="35">
        <f t="shared" si="108"/>
        <v>330983922.26069999</v>
      </c>
      <c r="F81" s="34">
        <f t="shared" si="3"/>
        <v>0</v>
      </c>
      <c r="G81" s="34">
        <f t="shared" si="4"/>
        <v>0</v>
      </c>
      <c r="H81" s="34">
        <f t="shared" si="5"/>
        <v>52765024658.989731</v>
      </c>
      <c r="I81" s="37">
        <v>28.815026240677653</v>
      </c>
      <c r="J81" s="39">
        <f t="shared" si="6"/>
        <v>21031746437.185108</v>
      </c>
      <c r="K81" s="39">
        <f t="shared" si="7"/>
        <v>1</v>
      </c>
      <c r="L81" s="39">
        <v>25.403922290765124</v>
      </c>
      <c r="M81" s="39">
        <f t="shared" si="8"/>
        <v>30903370095.095314</v>
      </c>
      <c r="N81" s="39">
        <f t="shared" si="9"/>
        <v>1</v>
      </c>
      <c r="O81" s="49">
        <f t="shared" si="10"/>
        <v>0</v>
      </c>
      <c r="P81" s="50">
        <f t="shared" si="11"/>
        <v>1</v>
      </c>
      <c r="Q81" s="50">
        <f t="shared" si="12"/>
        <v>1</v>
      </c>
      <c r="R81" s="51">
        <f t="shared" si="13"/>
        <v>2</v>
      </c>
      <c r="T81" s="39">
        <v>145509469176.38367</v>
      </c>
      <c r="U81" s="39">
        <f t="shared" si="14"/>
        <v>90354348021.889496</v>
      </c>
      <c r="V81" s="35">
        <v>0.40162902072554901</v>
      </c>
      <c r="W81" s="35">
        <f t="shared" si="49"/>
        <v>362889283.14326924</v>
      </c>
      <c r="X81" s="34">
        <f t="shared" si="15"/>
        <v>0</v>
      </c>
      <c r="Y81" s="34">
        <f t="shared" si="16"/>
        <v>0</v>
      </c>
      <c r="Z81" s="34">
        <f t="shared" si="50"/>
        <v>90354348021.889496</v>
      </c>
      <c r="AA81" s="37">
        <v>42.738536515112216</v>
      </c>
      <c r="AB81" s="39">
        <f t="shared" si="17"/>
        <v>39601695485.008286</v>
      </c>
      <c r="AC81" s="39">
        <f t="shared" si="18"/>
        <v>1</v>
      </c>
      <c r="AD81" s="39">
        <v>30.394934570006026</v>
      </c>
      <c r="AE81" s="39">
        <f t="shared" si="19"/>
        <v>46940109219.014725</v>
      </c>
      <c r="AF81" s="39">
        <f t="shared" si="20"/>
        <v>2</v>
      </c>
      <c r="AG81" s="49">
        <f t="shared" si="21"/>
        <v>0</v>
      </c>
      <c r="AH81" s="50">
        <f t="shared" si="22"/>
        <v>2</v>
      </c>
      <c r="AI81" s="50">
        <f t="shared" si="23"/>
        <v>1</v>
      </c>
      <c r="AJ81" s="51">
        <f t="shared" si="24"/>
        <v>3</v>
      </c>
      <c r="AK81" s="49">
        <f t="shared" si="25"/>
        <v>0</v>
      </c>
      <c r="AL81" s="50">
        <f t="shared" si="26"/>
        <v>1</v>
      </c>
      <c r="AM81" s="50">
        <f t="shared" si="27"/>
        <v>0</v>
      </c>
      <c r="AN81" s="51">
        <f t="shared" si="28"/>
        <v>1</v>
      </c>
    </row>
    <row r="82" spans="2:40" x14ac:dyDescent="0.25">
      <c r="B82" s="60" t="s">
        <v>198</v>
      </c>
      <c r="C82" s="35">
        <v>318943132948.85168</v>
      </c>
      <c r="D82" s="35">
        <v>3.4653553200888103</v>
      </c>
      <c r="E82" s="35">
        <f t="shared" si="108"/>
        <v>11052512825.700958</v>
      </c>
      <c r="F82" s="34">
        <f t="shared" si="3"/>
        <v>5</v>
      </c>
      <c r="G82" s="34">
        <f t="shared" si="4"/>
        <v>70482893114.652695</v>
      </c>
      <c r="H82" s="34">
        <f t="shared" si="5"/>
        <v>248460239834.19897</v>
      </c>
      <c r="I82" s="37">
        <v>65.150835192035856</v>
      </c>
      <c r="J82" s="39">
        <f t="shared" si="6"/>
        <v>144705246261.59149</v>
      </c>
      <c r="K82" s="39">
        <f t="shared" si="7"/>
        <v>4</v>
      </c>
      <c r="L82" s="39">
        <v>18.74760260863367</v>
      </c>
      <c r="M82" s="39">
        <f t="shared" si="8"/>
        <v>69399889356.762909</v>
      </c>
      <c r="N82" s="39">
        <f t="shared" si="9"/>
        <v>3</v>
      </c>
      <c r="O82" s="49">
        <f t="shared" si="10"/>
        <v>5</v>
      </c>
      <c r="P82" s="50">
        <f t="shared" si="11"/>
        <v>3</v>
      </c>
      <c r="Q82" s="50">
        <f t="shared" si="12"/>
        <v>4</v>
      </c>
      <c r="R82" s="51">
        <f t="shared" si="13"/>
        <v>12</v>
      </c>
      <c r="T82" s="39">
        <v>314400098741.99902</v>
      </c>
      <c r="U82" s="39">
        <f t="shared" si="14"/>
        <v>317101841184.81433</v>
      </c>
      <c r="V82" s="35">
        <v>2.5163469807951597</v>
      </c>
      <c r="W82" s="35">
        <f t="shared" si="49"/>
        <v>7979382606.6999378</v>
      </c>
      <c r="X82" s="34">
        <f t="shared" si="15"/>
        <v>4</v>
      </c>
      <c r="Y82" s="34">
        <f t="shared" si="16"/>
        <v>56386314491.722145</v>
      </c>
      <c r="Z82" s="34">
        <f t="shared" si="50"/>
        <v>260715526693.09219</v>
      </c>
      <c r="AA82" s="37">
        <v>68.667851771077068</v>
      </c>
      <c r="AB82" s="39">
        <f t="shared" si="17"/>
        <v>160407478164.14603</v>
      </c>
      <c r="AC82" s="39">
        <f t="shared" si="18"/>
        <v>5</v>
      </c>
      <c r="AD82" s="39">
        <v>15.038229202870006</v>
      </c>
      <c r="AE82" s="39">
        <f t="shared" si="19"/>
        <v>58548611426.121834</v>
      </c>
      <c r="AF82" s="39">
        <f t="shared" si="20"/>
        <v>3</v>
      </c>
      <c r="AG82" s="49">
        <f t="shared" si="21"/>
        <v>4</v>
      </c>
      <c r="AH82" s="50">
        <f t="shared" si="22"/>
        <v>3</v>
      </c>
      <c r="AI82" s="50">
        <f t="shared" si="23"/>
        <v>5</v>
      </c>
      <c r="AJ82" s="51">
        <f t="shared" si="24"/>
        <v>12</v>
      </c>
      <c r="AK82" s="49">
        <f t="shared" si="25"/>
        <v>-1</v>
      </c>
      <c r="AL82" s="50">
        <f t="shared" si="26"/>
        <v>0</v>
      </c>
      <c r="AM82" s="50">
        <f t="shared" si="27"/>
        <v>1</v>
      </c>
      <c r="AN82" s="51">
        <f t="shared" si="28"/>
        <v>0</v>
      </c>
    </row>
    <row r="83" spans="2:40" x14ac:dyDescent="0.25">
      <c r="B83" s="60" t="s">
        <v>202</v>
      </c>
      <c r="C83" s="35">
        <v>1194288798.3820019</v>
      </c>
      <c r="D83" s="35">
        <v>0</v>
      </c>
      <c r="E83" s="35">
        <f t="shared" si="108"/>
        <v>0</v>
      </c>
      <c r="F83" s="34">
        <f t="shared" si="3"/>
        <v>0</v>
      </c>
      <c r="G83" s="34">
        <f t="shared" si="4"/>
        <v>0</v>
      </c>
      <c r="H83" s="34">
        <f t="shared" si="5"/>
        <v>1194288798.3820019</v>
      </c>
      <c r="I83" s="37">
        <v>64.705661155123664</v>
      </c>
      <c r="J83" s="39">
        <f t="shared" si="6"/>
        <v>701540984.85743594</v>
      </c>
      <c r="K83" s="39">
        <f t="shared" si="7"/>
        <v>0</v>
      </c>
      <c r="L83" s="39">
        <v>17.909518831655248</v>
      </c>
      <c r="M83" s="39">
        <f t="shared" si="8"/>
        <v>323626023.21510905</v>
      </c>
      <c r="N83" s="39">
        <f t="shared" si="9"/>
        <v>0</v>
      </c>
      <c r="O83" s="49">
        <f t="shared" si="10"/>
        <v>0</v>
      </c>
      <c r="P83" s="50">
        <f t="shared" si="11"/>
        <v>0</v>
      </c>
      <c r="Q83" s="50">
        <f t="shared" si="12"/>
        <v>0</v>
      </c>
      <c r="R83" s="51">
        <f t="shared" si="13"/>
        <v>0</v>
      </c>
      <c r="T83" s="39">
        <v>1798099078.351284</v>
      </c>
      <c r="U83" s="39">
        <f t="shared" si="14"/>
        <v>1439013104.8535519</v>
      </c>
      <c r="V83" s="35">
        <v>0</v>
      </c>
      <c r="W83" s="35">
        <f t="shared" ref="W83:W115" si="109">V83/100*U83</f>
        <v>0</v>
      </c>
      <c r="X83" s="34">
        <f t="shared" si="15"/>
        <v>0</v>
      </c>
      <c r="Y83" s="34">
        <f t="shared" si="16"/>
        <v>0</v>
      </c>
      <c r="Z83" s="34">
        <f t="shared" ref="Z83:Z115" si="110">U83-Y83</f>
        <v>1439013104.8535519</v>
      </c>
      <c r="AA83" s="37">
        <v>67.022225146824155</v>
      </c>
      <c r="AB83" s="39">
        <f t="shared" si="17"/>
        <v>907149700.16057611</v>
      </c>
      <c r="AC83" s="39">
        <f t="shared" si="18"/>
        <v>0</v>
      </c>
      <c r="AD83" s="39">
        <v>12.715876749962984</v>
      </c>
      <c r="AE83" s="39">
        <f t="shared" si="19"/>
        <v>286850214.1326462</v>
      </c>
      <c r="AF83" s="39">
        <f t="shared" si="20"/>
        <v>0</v>
      </c>
      <c r="AG83" s="49">
        <f t="shared" si="21"/>
        <v>0</v>
      </c>
      <c r="AH83" s="50">
        <f t="shared" si="22"/>
        <v>0</v>
      </c>
      <c r="AI83" s="50">
        <f t="shared" si="23"/>
        <v>0</v>
      </c>
      <c r="AJ83" s="51">
        <f t="shared" si="24"/>
        <v>0</v>
      </c>
      <c r="AK83" s="49">
        <f t="shared" si="25"/>
        <v>0</v>
      </c>
      <c r="AL83" s="50">
        <f t="shared" si="26"/>
        <v>0</v>
      </c>
      <c r="AM83" s="50">
        <f t="shared" si="27"/>
        <v>0</v>
      </c>
      <c r="AN83" s="51">
        <f t="shared" si="28"/>
        <v>0</v>
      </c>
    </row>
    <row r="84" spans="2:40" x14ac:dyDescent="0.25">
      <c r="B84" s="60" t="s">
        <v>206</v>
      </c>
      <c r="C84" s="35">
        <v>75322007222.459579</v>
      </c>
      <c r="D84" s="35">
        <v>0.91840163471874903</v>
      </c>
      <c r="E84" s="35">
        <f t="shared" si="108"/>
        <v>691758545.63404298</v>
      </c>
      <c r="F84" s="34">
        <f t="shared" ref="F84:F148" si="111">ROUND(E84/$C$6,0)</f>
        <v>0</v>
      </c>
      <c r="G84" s="34">
        <f t="shared" ref="G84:G148" si="112">F84*$C$6*$C$8</f>
        <v>0</v>
      </c>
      <c r="H84" s="34">
        <f t="shared" ref="H84:H148" si="113">C84-G84</f>
        <v>75322007222.459579</v>
      </c>
      <c r="I84" s="37">
        <v>57.387735787863711</v>
      </c>
      <c r="J84" s="39">
        <f t="shared" ref="J84:J148" si="114">I84/(I84+L84)*H84*$F$7</f>
        <v>42005283835.491104</v>
      </c>
      <c r="K84" s="39">
        <f t="shared" ref="K84:K148" si="115">ROUND(J84/$F$9,0)</f>
        <v>1</v>
      </c>
      <c r="L84" s="39">
        <v>19.791116277918338</v>
      </c>
      <c r="M84" s="39">
        <f t="shared" ref="M84:M148" si="116">L84/(I84+L84)*H84*(2-$F$7)</f>
        <v>24143702635.589291</v>
      </c>
      <c r="N84" s="39">
        <f t="shared" ref="N84:N148" si="117">ROUND(M84/$F$8,0)</f>
        <v>1</v>
      </c>
      <c r="O84" s="49">
        <f t="shared" ref="O84:O148" si="118">F84</f>
        <v>0</v>
      </c>
      <c r="P84" s="50">
        <f t="shared" ref="P84:P148" si="119">N84</f>
        <v>1</v>
      </c>
      <c r="Q84" s="50">
        <f t="shared" ref="Q84:Q148" si="120">K84</f>
        <v>1</v>
      </c>
      <c r="R84" s="51">
        <f t="shared" ref="R84:R148" si="121">O84+P84+Q84</f>
        <v>2</v>
      </c>
      <c r="T84" s="39">
        <v>133804912953.52869</v>
      </c>
      <c r="U84" s="39">
        <f t="shared" ref="U84:U148" si="122">(T84-C84)*$U$11+C84</f>
        <v>99025128915.261887</v>
      </c>
      <c r="V84" s="35">
        <v>0.363718887952446</v>
      </c>
      <c r="W84" s="35">
        <f t="shared" si="109"/>
        <v>360173097.68406659</v>
      </c>
      <c r="X84" s="34">
        <f t="shared" ref="X84:X148" si="123">ROUND(W84/$C$6,0)</f>
        <v>0</v>
      </c>
      <c r="Y84" s="34">
        <f t="shared" ref="Y84:Y148" si="124">X84*$C$6*$C$8</f>
        <v>0</v>
      </c>
      <c r="Z84" s="34">
        <f t="shared" si="110"/>
        <v>99025128915.261887</v>
      </c>
      <c r="AA84" s="37">
        <v>62.488165012932363</v>
      </c>
      <c r="AB84" s="39">
        <f t="shared" ref="AB84:AB148" si="125">AA84/(AA84+AD84)*Z84*$F$7</f>
        <v>54993343068.123337</v>
      </c>
      <c r="AC84" s="39">
        <f t="shared" ref="AC84:AC148" si="126">ROUND(AB84/$F$9,0)</f>
        <v>2</v>
      </c>
      <c r="AD84" s="39">
        <v>21.902484621039996</v>
      </c>
      <c r="AE84" s="39">
        <f t="shared" ref="AE84:AE148" si="127">AD84/(AA84+AD84)*Z84*(2-$F$7)</f>
        <v>32125839363.871803</v>
      </c>
      <c r="AF84" s="39">
        <f t="shared" ref="AF84:AF148" si="128">ROUND(AE84/$F$8,0)</f>
        <v>1</v>
      </c>
      <c r="AG84" s="49">
        <f t="shared" ref="AG84:AG148" si="129">X84</f>
        <v>0</v>
      </c>
      <c r="AH84" s="50">
        <f t="shared" ref="AH84:AH148" si="130">AF84</f>
        <v>1</v>
      </c>
      <c r="AI84" s="50">
        <f t="shared" ref="AI84:AI148" si="131">AC84</f>
        <v>2</v>
      </c>
      <c r="AJ84" s="51">
        <f t="shared" ref="AJ84:AJ148" si="132">AG84+AH84+AI84</f>
        <v>3</v>
      </c>
      <c r="AK84" s="49">
        <f t="shared" ref="AK84:AK148" si="133">AG84-O84</f>
        <v>0</v>
      </c>
      <c r="AL84" s="50">
        <f t="shared" ref="AL84:AL148" si="134">AH84-P84</f>
        <v>0</v>
      </c>
      <c r="AM84" s="50">
        <f t="shared" ref="AM84:AM148" si="135">AI84-Q84</f>
        <v>1</v>
      </c>
      <c r="AN84" s="51">
        <f t="shared" ref="AN84:AN148" si="136">AJ84-R84</f>
        <v>1</v>
      </c>
    </row>
    <row r="85" spans="2:40" x14ac:dyDescent="0.25">
      <c r="B85" s="60" t="s">
        <v>208</v>
      </c>
      <c r="C85" s="35">
        <v>14050333017.245516</v>
      </c>
      <c r="D85" s="35">
        <v>1.53463751403247</v>
      </c>
      <c r="E85" s="35">
        <f t="shared" si="108"/>
        <v>215621681.32913989</v>
      </c>
      <c r="F85" s="34">
        <f t="shared" si="111"/>
        <v>0</v>
      </c>
      <c r="G85" s="34">
        <f t="shared" si="112"/>
        <v>0</v>
      </c>
      <c r="H85" s="34">
        <f t="shared" si="113"/>
        <v>14050333017.245516</v>
      </c>
      <c r="I85" s="37">
        <v>41.407915491660916</v>
      </c>
      <c r="J85" s="39">
        <f t="shared" si="114"/>
        <v>5994575960.8430767</v>
      </c>
      <c r="K85" s="39">
        <f t="shared" si="115"/>
        <v>0</v>
      </c>
      <c r="L85" s="39">
        <v>31.382262580330501</v>
      </c>
      <c r="M85" s="39">
        <f t="shared" si="116"/>
        <v>7571956336.8184338</v>
      </c>
      <c r="N85" s="39">
        <f t="shared" si="117"/>
        <v>0</v>
      </c>
      <c r="O85" s="49">
        <f t="shared" si="118"/>
        <v>0</v>
      </c>
      <c r="P85" s="50">
        <f t="shared" si="119"/>
        <v>0</v>
      </c>
      <c r="Q85" s="50">
        <f t="shared" si="120"/>
        <v>0</v>
      </c>
      <c r="R85" s="51">
        <f t="shared" si="121"/>
        <v>0</v>
      </c>
      <c r="T85" s="39">
        <v>29176885979.995335</v>
      </c>
      <c r="U85" s="39">
        <f t="shared" si="122"/>
        <v>20181124933.048019</v>
      </c>
      <c r="V85" s="35">
        <v>2.4680839313060696</v>
      </c>
      <c r="W85" s="35">
        <f t="shared" si="109"/>
        <v>498087101.62936091</v>
      </c>
      <c r="X85" s="34">
        <f t="shared" si="123"/>
        <v>0</v>
      </c>
      <c r="Y85" s="34">
        <f t="shared" si="124"/>
        <v>0</v>
      </c>
      <c r="Z85" s="34">
        <f t="shared" si="110"/>
        <v>20181124933.048019</v>
      </c>
      <c r="AA85" s="37">
        <v>37.941511057572669</v>
      </c>
      <c r="AB85" s="39">
        <f t="shared" si="125"/>
        <v>8251637214.9296989</v>
      </c>
      <c r="AC85" s="39">
        <f t="shared" si="126"/>
        <v>0</v>
      </c>
      <c r="AD85" s="39">
        <v>31.653984495974296</v>
      </c>
      <c r="AE85" s="39">
        <f t="shared" si="127"/>
        <v>11473677474.760521</v>
      </c>
      <c r="AF85" s="39">
        <f t="shared" si="128"/>
        <v>1</v>
      </c>
      <c r="AG85" s="49">
        <f t="shared" si="129"/>
        <v>0</v>
      </c>
      <c r="AH85" s="50">
        <f t="shared" si="130"/>
        <v>1</v>
      </c>
      <c r="AI85" s="50">
        <f t="shared" si="131"/>
        <v>0</v>
      </c>
      <c r="AJ85" s="51">
        <f t="shared" si="132"/>
        <v>1</v>
      </c>
      <c r="AK85" s="49">
        <f t="shared" si="133"/>
        <v>0</v>
      </c>
      <c r="AL85" s="50">
        <f t="shared" si="134"/>
        <v>1</v>
      </c>
      <c r="AM85" s="50">
        <f t="shared" si="135"/>
        <v>0</v>
      </c>
      <c r="AN85" s="51">
        <f t="shared" si="136"/>
        <v>1</v>
      </c>
    </row>
    <row r="86" spans="2:40" x14ac:dyDescent="0.25">
      <c r="B86" s="60" t="s">
        <v>210</v>
      </c>
      <c r="C86" s="35">
        <v>2069557175.8252182</v>
      </c>
      <c r="D86" s="35">
        <v>2.6280303617070699</v>
      </c>
      <c r="E86" s="35">
        <f t="shared" si="108"/>
        <v>54388590.933574103</v>
      </c>
      <c r="F86" s="34">
        <f t="shared" si="111"/>
        <v>0</v>
      </c>
      <c r="G86" s="34">
        <f t="shared" si="112"/>
        <v>0</v>
      </c>
      <c r="H86" s="34">
        <f t="shared" si="113"/>
        <v>2069557175.8252182</v>
      </c>
      <c r="I86" s="37">
        <v>41.800383221718427</v>
      </c>
      <c r="J86" s="39">
        <f t="shared" si="114"/>
        <v>1160462827.6441784</v>
      </c>
      <c r="K86" s="39">
        <f t="shared" si="115"/>
        <v>0</v>
      </c>
      <c r="L86" s="39">
        <v>14.109388932101458</v>
      </c>
      <c r="M86" s="39">
        <f t="shared" si="116"/>
        <v>652841757.04122555</v>
      </c>
      <c r="N86" s="39">
        <f t="shared" si="117"/>
        <v>0</v>
      </c>
      <c r="O86" s="49">
        <f t="shared" si="118"/>
        <v>0</v>
      </c>
      <c r="P86" s="50">
        <f t="shared" si="119"/>
        <v>0</v>
      </c>
      <c r="Q86" s="50">
        <f t="shared" si="120"/>
        <v>0</v>
      </c>
      <c r="R86" s="51">
        <f t="shared" si="121"/>
        <v>0</v>
      </c>
      <c r="T86" s="39">
        <v>3519615667.2134504</v>
      </c>
      <c r="U86" s="39">
        <f t="shared" si="122"/>
        <v>2657265882.3848686</v>
      </c>
      <c r="V86" s="35">
        <v>1.4246748828860401</v>
      </c>
      <c r="W86" s="35">
        <f t="shared" si="109"/>
        <v>37857399.597837329</v>
      </c>
      <c r="X86" s="34">
        <f t="shared" si="123"/>
        <v>0</v>
      </c>
      <c r="Y86" s="34">
        <f t="shared" si="124"/>
        <v>0</v>
      </c>
      <c r="Z86" s="34">
        <f t="shared" si="110"/>
        <v>2657265882.3848686</v>
      </c>
      <c r="AA86" s="37">
        <v>32.523303252390306</v>
      </c>
      <c r="AB86" s="39">
        <f t="shared" si="125"/>
        <v>1436443003.8197916</v>
      </c>
      <c r="AC86" s="39">
        <f t="shared" si="126"/>
        <v>0</v>
      </c>
      <c r="AD86" s="39">
        <v>12.600170434983943</v>
      </c>
      <c r="AE86" s="39">
        <f t="shared" si="127"/>
        <v>927510679.94809961</v>
      </c>
      <c r="AF86" s="39">
        <f t="shared" si="128"/>
        <v>0</v>
      </c>
      <c r="AG86" s="49">
        <f t="shared" si="129"/>
        <v>0</v>
      </c>
      <c r="AH86" s="50">
        <f t="shared" si="130"/>
        <v>0</v>
      </c>
      <c r="AI86" s="50">
        <f t="shared" si="131"/>
        <v>0</v>
      </c>
      <c r="AJ86" s="51">
        <f t="shared" si="132"/>
        <v>0</v>
      </c>
      <c r="AK86" s="49">
        <f t="shared" si="133"/>
        <v>0</v>
      </c>
      <c r="AL86" s="50">
        <f t="shared" si="134"/>
        <v>0</v>
      </c>
      <c r="AM86" s="50">
        <f t="shared" si="135"/>
        <v>0</v>
      </c>
      <c r="AN86" s="51">
        <f t="shared" si="136"/>
        <v>0</v>
      </c>
    </row>
    <row r="87" spans="2:40" x14ac:dyDescent="0.25">
      <c r="B87" s="60" t="s">
        <v>212</v>
      </c>
      <c r="C87" s="35">
        <v>5806709573.5380678</v>
      </c>
      <c r="D87" s="35">
        <v>1.7659772484290002</v>
      </c>
      <c r="E87" s="35">
        <f t="shared" si="108"/>
        <v>102545169.9510309</v>
      </c>
      <c r="F87" s="34">
        <f t="shared" si="111"/>
        <v>0</v>
      </c>
      <c r="G87" s="34">
        <f t="shared" si="112"/>
        <v>0</v>
      </c>
      <c r="H87" s="34">
        <f t="shared" si="113"/>
        <v>5806709573.5380678</v>
      </c>
      <c r="I87" s="37">
        <v>33.15186178300317</v>
      </c>
      <c r="J87" s="39">
        <f t="shared" si="114"/>
        <v>2716256385.3138866</v>
      </c>
      <c r="K87" s="39">
        <f t="shared" si="115"/>
        <v>0</v>
      </c>
      <c r="L87" s="39">
        <v>20.001229978729565</v>
      </c>
      <c r="M87" s="39">
        <f t="shared" si="116"/>
        <v>2731292991.3994408</v>
      </c>
      <c r="N87" s="39">
        <f t="shared" si="117"/>
        <v>0</v>
      </c>
      <c r="O87" s="49">
        <f t="shared" si="118"/>
        <v>0</v>
      </c>
      <c r="P87" s="50">
        <f t="shared" si="119"/>
        <v>0</v>
      </c>
      <c r="Q87" s="50">
        <f t="shared" si="120"/>
        <v>0</v>
      </c>
      <c r="R87" s="51">
        <f t="shared" si="121"/>
        <v>0</v>
      </c>
      <c r="T87" s="39">
        <v>9306806134.435564</v>
      </c>
      <c r="U87" s="39">
        <f t="shared" si="122"/>
        <v>7225298709.6698227</v>
      </c>
      <c r="V87" s="35">
        <v>1.6412869698509798</v>
      </c>
      <c r="W87" s="35">
        <f t="shared" si="109"/>
        <v>118587886.25462177</v>
      </c>
      <c r="X87" s="34">
        <f t="shared" si="123"/>
        <v>0</v>
      </c>
      <c r="Y87" s="34">
        <f t="shared" si="124"/>
        <v>0</v>
      </c>
      <c r="Z87" s="34">
        <f t="shared" si="110"/>
        <v>7225298709.6698227</v>
      </c>
      <c r="AA87" s="37">
        <v>44.323143892185399</v>
      </c>
      <c r="AB87" s="39">
        <f t="shared" si="125"/>
        <v>3405429915.4088717</v>
      </c>
      <c r="AC87" s="39">
        <f t="shared" si="126"/>
        <v>0</v>
      </c>
      <c r="AD87" s="39">
        <v>26.207147949307391</v>
      </c>
      <c r="AE87" s="39">
        <f t="shared" si="127"/>
        <v>3355906861.4058266</v>
      </c>
      <c r="AF87" s="39">
        <f t="shared" si="128"/>
        <v>0</v>
      </c>
      <c r="AG87" s="49">
        <f t="shared" si="129"/>
        <v>0</v>
      </c>
      <c r="AH87" s="50">
        <f t="shared" si="130"/>
        <v>0</v>
      </c>
      <c r="AI87" s="50">
        <f t="shared" si="131"/>
        <v>0</v>
      </c>
      <c r="AJ87" s="51">
        <f t="shared" si="132"/>
        <v>0</v>
      </c>
      <c r="AK87" s="49">
        <f t="shared" si="133"/>
        <v>0</v>
      </c>
      <c r="AL87" s="50">
        <f t="shared" si="134"/>
        <v>0</v>
      </c>
      <c r="AM87" s="50">
        <f t="shared" si="135"/>
        <v>0</v>
      </c>
      <c r="AN87" s="51">
        <f t="shared" si="136"/>
        <v>0</v>
      </c>
    </row>
    <row r="88" spans="2:40" x14ac:dyDescent="0.25">
      <c r="B88" s="60" t="s">
        <v>214</v>
      </c>
      <c r="C88" s="35">
        <v>22721515956.948967</v>
      </c>
      <c r="D88" s="39">
        <v>8.8102973124289997E-4</v>
      </c>
      <c r="E88" s="35">
        <f t="shared" si="108"/>
        <v>200183.31096982013</v>
      </c>
      <c r="F88" s="34">
        <f t="shared" si="111"/>
        <v>0</v>
      </c>
      <c r="G88" s="34">
        <f t="shared" si="112"/>
        <v>0</v>
      </c>
      <c r="H88" s="34">
        <f t="shared" si="113"/>
        <v>22721515956.948967</v>
      </c>
      <c r="I88" s="37">
        <v>57.184333143121435</v>
      </c>
      <c r="J88" s="39">
        <f t="shared" si="114"/>
        <v>12144983418.062523</v>
      </c>
      <c r="K88" s="39">
        <f t="shared" si="115"/>
        <v>0</v>
      </c>
      <c r="L88" s="39">
        <v>23.053409466711464</v>
      </c>
      <c r="M88" s="39">
        <f t="shared" si="116"/>
        <v>8160255916.0819988</v>
      </c>
      <c r="N88" s="39">
        <f t="shared" si="117"/>
        <v>0</v>
      </c>
      <c r="O88" s="49">
        <f t="shared" si="118"/>
        <v>0</v>
      </c>
      <c r="P88" s="50">
        <f t="shared" si="119"/>
        <v>0</v>
      </c>
      <c r="Q88" s="50">
        <f t="shared" si="120"/>
        <v>0</v>
      </c>
      <c r="R88" s="51">
        <f t="shared" si="121"/>
        <v>0</v>
      </c>
      <c r="T88" s="39">
        <v>32738003150.268398</v>
      </c>
      <c r="U88" s="39">
        <f t="shared" si="122"/>
        <v>26781198216.401333</v>
      </c>
      <c r="V88" s="35">
        <v>8.8102973124289997E-4</v>
      </c>
      <c r="W88" s="35">
        <f t="shared" si="109"/>
        <v>235950.31866958897</v>
      </c>
      <c r="X88" s="34">
        <f t="shared" si="123"/>
        <v>0</v>
      </c>
      <c r="Y88" s="34">
        <f t="shared" si="124"/>
        <v>0</v>
      </c>
      <c r="Z88" s="34">
        <f t="shared" si="110"/>
        <v>26781198216.401333</v>
      </c>
      <c r="AA88" s="37">
        <v>53.487438190880901</v>
      </c>
      <c r="AB88" s="39">
        <f t="shared" si="125"/>
        <v>13953266014.624107</v>
      </c>
      <c r="AC88" s="39">
        <f t="shared" si="126"/>
        <v>0</v>
      </c>
      <c r="AD88" s="39">
        <v>23.508389315175876</v>
      </c>
      <c r="AE88" s="39">
        <f t="shared" si="127"/>
        <v>10221054412.794821</v>
      </c>
      <c r="AF88" s="39">
        <f t="shared" si="128"/>
        <v>0</v>
      </c>
      <c r="AG88" s="49">
        <f t="shared" si="129"/>
        <v>0</v>
      </c>
      <c r="AH88" s="50">
        <f t="shared" si="130"/>
        <v>0</v>
      </c>
      <c r="AI88" s="50">
        <f t="shared" si="131"/>
        <v>0</v>
      </c>
      <c r="AJ88" s="51">
        <f t="shared" si="132"/>
        <v>0</v>
      </c>
      <c r="AK88" s="49">
        <f t="shared" si="133"/>
        <v>0</v>
      </c>
      <c r="AL88" s="50">
        <f t="shared" si="134"/>
        <v>0</v>
      </c>
      <c r="AM88" s="50">
        <f t="shared" si="135"/>
        <v>0</v>
      </c>
      <c r="AN88" s="51">
        <f t="shared" si="136"/>
        <v>0</v>
      </c>
    </row>
    <row r="89" spans="2:40" x14ac:dyDescent="0.25">
      <c r="B89" s="60" t="s">
        <v>216</v>
      </c>
      <c r="C89" s="35">
        <v>27013182175.280704</v>
      </c>
      <c r="D89" s="35">
        <v>0.72992906045894101</v>
      </c>
      <c r="E89" s="35">
        <f t="shared" si="108"/>
        <v>197177066.85208857</v>
      </c>
      <c r="F89" s="34">
        <f t="shared" si="111"/>
        <v>0</v>
      </c>
      <c r="G89" s="34">
        <f t="shared" si="112"/>
        <v>0</v>
      </c>
      <c r="H89" s="34">
        <f t="shared" si="113"/>
        <v>27013182175.280704</v>
      </c>
      <c r="I89" s="37">
        <v>50.739680200123395</v>
      </c>
      <c r="J89" s="39">
        <f t="shared" si="114"/>
        <v>12830408006.227098</v>
      </c>
      <c r="K89" s="39">
        <f t="shared" si="115"/>
        <v>0</v>
      </c>
      <c r="L89" s="39">
        <v>29.380933896649168</v>
      </c>
      <c r="M89" s="39">
        <f t="shared" si="116"/>
        <v>12382464375.38905</v>
      </c>
      <c r="N89" s="39">
        <f t="shared" si="117"/>
        <v>1</v>
      </c>
      <c r="O89" s="49">
        <f t="shared" si="118"/>
        <v>0</v>
      </c>
      <c r="P89" s="50">
        <f t="shared" si="119"/>
        <v>1</v>
      </c>
      <c r="Q89" s="50">
        <f t="shared" si="120"/>
        <v>0</v>
      </c>
      <c r="R89" s="51">
        <f t="shared" si="121"/>
        <v>1</v>
      </c>
      <c r="T89" s="39">
        <v>52444135530.233864</v>
      </c>
      <c r="U89" s="39">
        <f t="shared" si="122"/>
        <v>37320347570.043221</v>
      </c>
      <c r="V89" s="35">
        <v>1.7335770987945001</v>
      </c>
      <c r="W89" s="35">
        <f t="shared" si="109"/>
        <v>646976998.66477895</v>
      </c>
      <c r="X89" s="34">
        <f t="shared" si="123"/>
        <v>0</v>
      </c>
      <c r="Y89" s="34">
        <f t="shared" si="124"/>
        <v>0</v>
      </c>
      <c r="Z89" s="34">
        <f t="shared" si="110"/>
        <v>37320347570.043221</v>
      </c>
      <c r="AA89" s="37">
        <v>56.84950211905344</v>
      </c>
      <c r="AB89" s="39">
        <f t="shared" si="125"/>
        <v>19082173510.242863</v>
      </c>
      <c r="AC89" s="39">
        <f t="shared" si="126"/>
        <v>1</v>
      </c>
      <c r="AD89" s="39">
        <v>26.538922309961482</v>
      </c>
      <c r="AE89" s="39">
        <f t="shared" si="127"/>
        <v>14846811945.482594</v>
      </c>
      <c r="AF89" s="39">
        <f t="shared" si="128"/>
        <v>1</v>
      </c>
      <c r="AG89" s="49">
        <f t="shared" si="129"/>
        <v>0</v>
      </c>
      <c r="AH89" s="50">
        <f t="shared" si="130"/>
        <v>1</v>
      </c>
      <c r="AI89" s="50">
        <f t="shared" si="131"/>
        <v>1</v>
      </c>
      <c r="AJ89" s="51">
        <f t="shared" si="132"/>
        <v>2</v>
      </c>
      <c r="AK89" s="49">
        <f t="shared" si="133"/>
        <v>0</v>
      </c>
      <c r="AL89" s="50">
        <f t="shared" si="134"/>
        <v>0</v>
      </c>
      <c r="AM89" s="50">
        <f t="shared" si="135"/>
        <v>1</v>
      </c>
      <c r="AN89" s="51">
        <f t="shared" si="136"/>
        <v>1</v>
      </c>
    </row>
    <row r="90" spans="2:40" x14ac:dyDescent="0.25">
      <c r="B90" s="60" t="s">
        <v>220</v>
      </c>
      <c r="C90" s="35">
        <v>198792190592.71585</v>
      </c>
      <c r="D90" s="35">
        <v>1.51310022700998</v>
      </c>
      <c r="E90" s="35">
        <f t="shared" si="108"/>
        <v>3007925087.1364961</v>
      </c>
      <c r="F90" s="34">
        <f t="shared" si="111"/>
        <v>1</v>
      </c>
      <c r="G90" s="34">
        <f t="shared" si="112"/>
        <v>14096578622.930536</v>
      </c>
      <c r="H90" s="34">
        <f t="shared" si="113"/>
        <v>184695611969.78531</v>
      </c>
      <c r="I90" s="37">
        <v>53.259511445917504</v>
      </c>
      <c r="J90" s="39">
        <f t="shared" si="114"/>
        <v>91866225138.857483</v>
      </c>
      <c r="K90" s="39">
        <f t="shared" si="115"/>
        <v>3</v>
      </c>
      <c r="L90" s="39">
        <v>27.04855099634856</v>
      </c>
      <c r="M90" s="39">
        <f t="shared" si="116"/>
        <v>77759139730.80249</v>
      </c>
      <c r="N90" s="39">
        <f t="shared" si="117"/>
        <v>3</v>
      </c>
      <c r="O90" s="49">
        <f t="shared" si="118"/>
        <v>1</v>
      </c>
      <c r="P90" s="50">
        <f t="shared" si="119"/>
        <v>3</v>
      </c>
      <c r="Q90" s="50">
        <f t="shared" si="120"/>
        <v>3</v>
      </c>
      <c r="R90" s="51">
        <f t="shared" si="121"/>
        <v>7</v>
      </c>
      <c r="T90" s="39">
        <v>289324586224.58173</v>
      </c>
      <c r="U90" s="39">
        <f t="shared" si="122"/>
        <v>235484970542.3111</v>
      </c>
      <c r="V90" s="35">
        <v>1.0501676243181599</v>
      </c>
      <c r="W90" s="35">
        <f t="shared" si="109"/>
        <v>2472986920.7705073</v>
      </c>
      <c r="X90" s="34">
        <f t="shared" si="123"/>
        <v>1</v>
      </c>
      <c r="Y90" s="34">
        <f t="shared" si="124"/>
        <v>14096578622.930536</v>
      </c>
      <c r="Z90" s="34">
        <f t="shared" si="110"/>
        <v>221388391919.38055</v>
      </c>
      <c r="AA90" s="37">
        <v>55.860010200484631</v>
      </c>
      <c r="AB90" s="39">
        <f t="shared" si="125"/>
        <v>114394581959.55136</v>
      </c>
      <c r="AC90" s="39">
        <f t="shared" si="126"/>
        <v>3</v>
      </c>
      <c r="AD90" s="39">
        <v>25.219602262662221</v>
      </c>
      <c r="AE90" s="39">
        <f t="shared" si="127"/>
        <v>86077853299.973419</v>
      </c>
      <c r="AF90" s="39">
        <f t="shared" si="128"/>
        <v>4</v>
      </c>
      <c r="AG90" s="49">
        <f t="shared" si="129"/>
        <v>1</v>
      </c>
      <c r="AH90" s="50">
        <f t="shared" si="130"/>
        <v>4</v>
      </c>
      <c r="AI90" s="50">
        <f t="shared" si="131"/>
        <v>3</v>
      </c>
      <c r="AJ90" s="51">
        <f t="shared" si="132"/>
        <v>8</v>
      </c>
      <c r="AK90" s="49">
        <f t="shared" si="133"/>
        <v>0</v>
      </c>
      <c r="AL90" s="50">
        <f t="shared" si="134"/>
        <v>1</v>
      </c>
      <c r="AM90" s="50">
        <f t="shared" si="135"/>
        <v>0</v>
      </c>
      <c r="AN90" s="51">
        <f t="shared" si="136"/>
        <v>1</v>
      </c>
    </row>
    <row r="91" spans="2:40" x14ac:dyDescent="0.25">
      <c r="B91" s="60" t="s">
        <v>222</v>
      </c>
      <c r="C91" s="35">
        <v>11408149081.023258</v>
      </c>
      <c r="D91" s="35">
        <v>0</v>
      </c>
      <c r="E91" s="35">
        <f t="shared" si="108"/>
        <v>0</v>
      </c>
      <c r="F91" s="34">
        <f t="shared" si="111"/>
        <v>0</v>
      </c>
      <c r="G91" s="34">
        <f t="shared" si="112"/>
        <v>0</v>
      </c>
      <c r="H91" s="34">
        <f t="shared" si="113"/>
        <v>11408149081.023258</v>
      </c>
      <c r="I91" s="37">
        <v>56.629530228347967</v>
      </c>
      <c r="J91" s="39">
        <f t="shared" si="114"/>
        <v>6094693428.7896185</v>
      </c>
      <c r="K91" s="39">
        <f t="shared" si="115"/>
        <v>0</v>
      </c>
      <c r="L91" s="39">
        <v>22.870546040657317</v>
      </c>
      <c r="M91" s="39">
        <f t="shared" si="116"/>
        <v>4102363969.9630408</v>
      </c>
      <c r="N91" s="39">
        <f t="shared" si="117"/>
        <v>0</v>
      </c>
      <c r="O91" s="49">
        <f t="shared" si="118"/>
        <v>0</v>
      </c>
      <c r="P91" s="50">
        <f t="shared" si="119"/>
        <v>0</v>
      </c>
      <c r="Q91" s="50">
        <f t="shared" si="120"/>
        <v>0</v>
      </c>
      <c r="R91" s="51">
        <f t="shared" si="121"/>
        <v>0</v>
      </c>
      <c r="T91" s="39">
        <v>18981156544.482571</v>
      </c>
      <c r="U91" s="39">
        <f t="shared" si="122"/>
        <v>14477489005.963318</v>
      </c>
      <c r="V91" s="35">
        <v>0</v>
      </c>
      <c r="W91" s="35">
        <f t="shared" si="109"/>
        <v>0</v>
      </c>
      <c r="X91" s="34">
        <f t="shared" si="123"/>
        <v>0</v>
      </c>
      <c r="Y91" s="34">
        <f t="shared" si="124"/>
        <v>0</v>
      </c>
      <c r="Z91" s="34">
        <f t="shared" si="110"/>
        <v>14477489005.963318</v>
      </c>
      <c r="AA91" s="37">
        <v>65.266679683007027</v>
      </c>
      <c r="AB91" s="39">
        <f t="shared" si="125"/>
        <v>8356308069.3099537</v>
      </c>
      <c r="AC91" s="39">
        <f t="shared" si="126"/>
        <v>0</v>
      </c>
      <c r="AD91" s="39">
        <v>19.540297548669933</v>
      </c>
      <c r="AE91" s="39">
        <f t="shared" si="127"/>
        <v>4169681141.9375563</v>
      </c>
      <c r="AF91" s="39">
        <f t="shared" si="128"/>
        <v>0</v>
      </c>
      <c r="AG91" s="49">
        <f t="shared" si="129"/>
        <v>0</v>
      </c>
      <c r="AH91" s="50">
        <f t="shared" si="130"/>
        <v>0</v>
      </c>
      <c r="AI91" s="50">
        <f t="shared" si="131"/>
        <v>0</v>
      </c>
      <c r="AJ91" s="51">
        <f t="shared" si="132"/>
        <v>0</v>
      </c>
      <c r="AK91" s="49">
        <f t="shared" si="133"/>
        <v>0</v>
      </c>
      <c r="AL91" s="50">
        <f t="shared" si="134"/>
        <v>0</v>
      </c>
      <c r="AM91" s="50">
        <f t="shared" si="135"/>
        <v>0</v>
      </c>
      <c r="AN91" s="51">
        <f t="shared" si="136"/>
        <v>0</v>
      </c>
    </row>
    <row r="92" spans="2:40" x14ac:dyDescent="0.25">
      <c r="B92" s="60" t="s">
        <v>28</v>
      </c>
      <c r="C92" s="35">
        <v>2719467508259.8696</v>
      </c>
      <c r="D92" s="35">
        <v>2.9489299062257199</v>
      </c>
      <c r="E92" s="35">
        <f t="shared" si="108"/>
        <v>80195190641.166702</v>
      </c>
      <c r="F92" s="34">
        <f t="shared" si="111"/>
        <v>36</v>
      </c>
      <c r="G92" s="34">
        <f t="shared" si="112"/>
        <v>507476830425.49933</v>
      </c>
      <c r="H92" s="34">
        <f t="shared" si="113"/>
        <v>2211990677834.3701</v>
      </c>
      <c r="I92" s="37">
        <v>42.732926642954581</v>
      </c>
      <c r="J92" s="39">
        <f t="shared" si="114"/>
        <v>1011916733428.8644</v>
      </c>
      <c r="K92" s="39">
        <f t="shared" si="115"/>
        <v>29</v>
      </c>
      <c r="L92" s="39">
        <v>27.325828377208655</v>
      </c>
      <c r="M92" s="39">
        <f t="shared" si="116"/>
        <v>1078460458244.8553</v>
      </c>
      <c r="N92" s="39">
        <f t="shared" si="117"/>
        <v>47</v>
      </c>
      <c r="O92" s="49">
        <f t="shared" si="118"/>
        <v>36</v>
      </c>
      <c r="P92" s="50">
        <f t="shared" si="119"/>
        <v>47</v>
      </c>
      <c r="Q92" s="50">
        <f t="shared" si="120"/>
        <v>29</v>
      </c>
      <c r="R92" s="51">
        <f t="shared" si="121"/>
        <v>112</v>
      </c>
      <c r="T92" s="39">
        <v>8280935377565.5234</v>
      </c>
      <c r="U92" s="39">
        <f t="shared" si="122"/>
        <v>4973530435689.4512</v>
      </c>
      <c r="V92" s="35">
        <v>2.5096245584148202</v>
      </c>
      <c r="W92" s="35">
        <f t="shared" si="109"/>
        <v>124816941234.29807</v>
      </c>
      <c r="X92" s="34">
        <f t="shared" si="123"/>
        <v>57</v>
      </c>
      <c r="Y92" s="34">
        <f t="shared" si="124"/>
        <v>803504981507.04053</v>
      </c>
      <c r="Z92" s="34">
        <f t="shared" si="110"/>
        <v>4170025454182.4106</v>
      </c>
      <c r="AA92" s="37">
        <v>47.89239125883352</v>
      </c>
      <c r="AB92" s="39">
        <f t="shared" si="125"/>
        <v>2014010344250.3511</v>
      </c>
      <c r="AC92" s="39">
        <f t="shared" si="126"/>
        <v>58</v>
      </c>
      <c r="AD92" s="39">
        <v>26.478809656721619</v>
      </c>
      <c r="AE92" s="39">
        <f t="shared" si="127"/>
        <v>1855847910644.0952</v>
      </c>
      <c r="AF92" s="39">
        <f t="shared" si="128"/>
        <v>81</v>
      </c>
      <c r="AG92" s="49">
        <f t="shared" si="129"/>
        <v>57</v>
      </c>
      <c r="AH92" s="50">
        <f t="shared" si="130"/>
        <v>81</v>
      </c>
      <c r="AI92" s="50">
        <f t="shared" si="131"/>
        <v>58</v>
      </c>
      <c r="AJ92" s="51">
        <f t="shared" si="132"/>
        <v>196</v>
      </c>
      <c r="AK92" s="49">
        <f t="shared" si="133"/>
        <v>21</v>
      </c>
      <c r="AL92" s="50">
        <f t="shared" si="134"/>
        <v>34</v>
      </c>
      <c r="AM92" s="50">
        <f t="shared" si="135"/>
        <v>29</v>
      </c>
      <c r="AN92" s="51">
        <f t="shared" si="136"/>
        <v>84</v>
      </c>
    </row>
    <row r="93" spans="2:40" x14ac:dyDescent="0.25">
      <c r="B93" s="60" t="s">
        <v>225</v>
      </c>
      <c r="C93" s="35">
        <v>1203357174106.1865</v>
      </c>
      <c r="D93" s="35">
        <v>0.68448376350043494</v>
      </c>
      <c r="E93" s="35">
        <f t="shared" si="108"/>
        <v>8236784473.6745071</v>
      </c>
      <c r="F93" s="34">
        <f t="shared" si="111"/>
        <v>4</v>
      </c>
      <c r="G93" s="34">
        <f t="shared" si="112"/>
        <v>56386314491.722145</v>
      </c>
      <c r="H93" s="34">
        <f t="shared" si="113"/>
        <v>1146970859614.4644</v>
      </c>
      <c r="I93" s="37">
        <v>33.368636507403131</v>
      </c>
      <c r="J93" s="39">
        <f t="shared" si="114"/>
        <v>381012906230.35706</v>
      </c>
      <c r="K93" s="39">
        <f t="shared" si="115"/>
        <v>11</v>
      </c>
      <c r="L93" s="39">
        <v>41.969074643356429</v>
      </c>
      <c r="M93" s="39">
        <f t="shared" si="116"/>
        <v>798692064134.1521</v>
      </c>
      <c r="N93" s="39">
        <f t="shared" si="117"/>
        <v>35</v>
      </c>
      <c r="O93" s="49">
        <f t="shared" si="118"/>
        <v>4</v>
      </c>
      <c r="P93" s="50">
        <f t="shared" si="119"/>
        <v>35</v>
      </c>
      <c r="Q93" s="50">
        <f t="shared" si="120"/>
        <v>11</v>
      </c>
      <c r="R93" s="51">
        <f t="shared" si="121"/>
        <v>50</v>
      </c>
      <c r="T93" s="39">
        <v>2894125530220.3696</v>
      </c>
      <c r="U93" s="39">
        <f t="shared" si="122"/>
        <v>1888625588839.2649</v>
      </c>
      <c r="V93" s="35">
        <v>0.86525685389390594</v>
      </c>
      <c r="W93" s="35">
        <f t="shared" si="109"/>
        <v>16341462351.825878</v>
      </c>
      <c r="X93" s="34">
        <f t="shared" si="123"/>
        <v>7</v>
      </c>
      <c r="Y93" s="34">
        <f t="shared" si="124"/>
        <v>98676050360.513748</v>
      </c>
      <c r="Z93" s="34">
        <f t="shared" si="110"/>
        <v>1789949538478.7512</v>
      </c>
      <c r="AA93" s="37">
        <v>43.614055329642675</v>
      </c>
      <c r="AB93" s="39">
        <f t="shared" si="125"/>
        <v>705482033555.04907</v>
      </c>
      <c r="AC93" s="39">
        <f t="shared" si="126"/>
        <v>20</v>
      </c>
      <c r="AD93" s="39">
        <v>39.37915480402372</v>
      </c>
      <c r="AE93" s="39">
        <f t="shared" si="127"/>
        <v>1061633533840.0239</v>
      </c>
      <c r="AF93" s="39">
        <f t="shared" si="128"/>
        <v>47</v>
      </c>
      <c r="AG93" s="49">
        <f t="shared" si="129"/>
        <v>7</v>
      </c>
      <c r="AH93" s="50">
        <f t="shared" si="130"/>
        <v>47</v>
      </c>
      <c r="AI93" s="50">
        <f t="shared" si="131"/>
        <v>20</v>
      </c>
      <c r="AJ93" s="51">
        <f t="shared" si="132"/>
        <v>74</v>
      </c>
      <c r="AK93" s="49">
        <f t="shared" si="133"/>
        <v>3</v>
      </c>
      <c r="AL93" s="50">
        <f t="shared" si="134"/>
        <v>12</v>
      </c>
      <c r="AM93" s="50">
        <f t="shared" si="135"/>
        <v>9</v>
      </c>
      <c r="AN93" s="51">
        <f t="shared" si="136"/>
        <v>24</v>
      </c>
    </row>
    <row r="94" spans="2:40" x14ac:dyDescent="0.25">
      <c r="B94" s="35" t="s">
        <v>227</v>
      </c>
      <c r="C94" s="35">
        <v>661165243825.96838</v>
      </c>
      <c r="D94" s="35">
        <v>2.29504222152572</v>
      </c>
      <c r="E94" s="35">
        <f t="shared" si="108"/>
        <v>15174021499.859447</v>
      </c>
      <c r="F94" s="34">
        <f t="shared" si="111"/>
        <v>7</v>
      </c>
      <c r="G94" s="34">
        <f t="shared" si="112"/>
        <v>98676050360.513748</v>
      </c>
      <c r="H94" s="34">
        <f t="shared" si="113"/>
        <v>562489193465.45459</v>
      </c>
      <c r="I94" s="37">
        <v>51.416644262233589</v>
      </c>
      <c r="J94" s="39">
        <f t="shared" si="114"/>
        <v>236484692428.42914</v>
      </c>
      <c r="K94" s="39">
        <f t="shared" si="115"/>
        <v>7</v>
      </c>
      <c r="L94" s="39">
        <v>40.305910160131972</v>
      </c>
      <c r="M94" s="39">
        <f t="shared" si="116"/>
        <v>308970337784.43628</v>
      </c>
      <c r="N94" s="39">
        <f t="shared" si="117"/>
        <v>14</v>
      </c>
      <c r="O94" s="49">
        <f t="shared" si="118"/>
        <v>7</v>
      </c>
      <c r="P94" s="50">
        <f t="shared" si="119"/>
        <v>14</v>
      </c>
      <c r="Q94" s="50">
        <f t="shared" si="120"/>
        <v>7</v>
      </c>
      <c r="R94" s="51">
        <f t="shared" si="121"/>
        <v>28</v>
      </c>
      <c r="T94" s="39">
        <v>1172665437001.4907</v>
      </c>
      <c r="U94" s="39">
        <f t="shared" si="122"/>
        <v>868476272120.00757</v>
      </c>
      <c r="V94" s="35">
        <v>3.1051841694763103</v>
      </c>
      <c r="W94" s="35">
        <f t="shared" si="109"/>
        <v>26967787717.528477</v>
      </c>
      <c r="X94" s="34">
        <f t="shared" si="123"/>
        <v>12</v>
      </c>
      <c r="Y94" s="34">
        <f t="shared" si="124"/>
        <v>169158943475.16644</v>
      </c>
      <c r="Z94" s="34">
        <f t="shared" si="110"/>
        <v>699317328644.84106</v>
      </c>
      <c r="AA94" s="37">
        <v>54.352923490590143</v>
      </c>
      <c r="AB94" s="39">
        <f t="shared" si="125"/>
        <v>319364636673.02179</v>
      </c>
      <c r="AC94" s="39">
        <f t="shared" si="126"/>
        <v>9</v>
      </c>
      <c r="AD94" s="39">
        <v>34.910109015400067</v>
      </c>
      <c r="AE94" s="39">
        <f t="shared" si="127"/>
        <v>341872266351.01501</v>
      </c>
      <c r="AF94" s="39">
        <f t="shared" si="128"/>
        <v>15</v>
      </c>
      <c r="AG94" s="49">
        <f t="shared" si="129"/>
        <v>12</v>
      </c>
      <c r="AH94" s="50">
        <f t="shared" si="130"/>
        <v>15</v>
      </c>
      <c r="AI94" s="50">
        <f t="shared" si="131"/>
        <v>9</v>
      </c>
      <c r="AJ94" s="51">
        <f t="shared" si="132"/>
        <v>36</v>
      </c>
      <c r="AK94" s="49">
        <f t="shared" si="133"/>
        <v>5</v>
      </c>
      <c r="AL94" s="50">
        <f t="shared" si="134"/>
        <v>1</v>
      </c>
      <c r="AM94" s="50">
        <f t="shared" si="135"/>
        <v>2</v>
      </c>
      <c r="AN94" s="51">
        <f t="shared" si="136"/>
        <v>8</v>
      </c>
    </row>
    <row r="95" spans="2:40" x14ac:dyDescent="0.25">
      <c r="B95" s="60" t="s">
        <v>229</v>
      </c>
      <c r="C95" s="35">
        <v>197718931444.53729</v>
      </c>
      <c r="D95" s="39">
        <v>3.8620320191056496</v>
      </c>
      <c r="E95" s="35">
        <f t="shared" si="108"/>
        <v>7635968440.2215786</v>
      </c>
      <c r="F95" s="34">
        <f t="shared" si="111"/>
        <v>3</v>
      </c>
      <c r="G95" s="34">
        <f t="shared" si="112"/>
        <v>42289735868.791611</v>
      </c>
      <c r="H95" s="34">
        <f t="shared" si="113"/>
        <v>155429195575.74567</v>
      </c>
      <c r="I95" s="37">
        <v>10.569275338342475</v>
      </c>
      <c r="J95" s="39">
        <f t="shared" si="114"/>
        <v>12919595079.91391</v>
      </c>
      <c r="K95" s="39">
        <f t="shared" si="115"/>
        <v>0</v>
      </c>
      <c r="L95" s="39">
        <v>84.795979154684829</v>
      </c>
      <c r="M95" s="39">
        <f t="shared" si="116"/>
        <v>172753836003.15891</v>
      </c>
      <c r="N95" s="39">
        <f t="shared" si="117"/>
        <v>8</v>
      </c>
      <c r="O95" s="49">
        <f t="shared" si="118"/>
        <v>3</v>
      </c>
      <c r="P95" s="50">
        <f t="shared" si="119"/>
        <v>8</v>
      </c>
      <c r="Q95" s="50">
        <f t="shared" si="120"/>
        <v>0</v>
      </c>
      <c r="R95" s="51">
        <f t="shared" si="121"/>
        <v>11</v>
      </c>
      <c r="T95" s="39">
        <v>412027987017.23535</v>
      </c>
      <c r="U95" s="39">
        <f t="shared" si="122"/>
        <v>284578391668.15179</v>
      </c>
      <c r="V95" s="35">
        <v>3.8620320191056496</v>
      </c>
      <c r="W95" s="35">
        <f t="shared" si="109"/>
        <v>10990508605.679907</v>
      </c>
      <c r="X95" s="34">
        <f t="shared" si="123"/>
        <v>5</v>
      </c>
      <c r="Y95" s="34">
        <f t="shared" si="124"/>
        <v>70482893114.652695</v>
      </c>
      <c r="Z95" s="34">
        <f t="shared" si="110"/>
        <v>214095498553.49908</v>
      </c>
      <c r="AA95" s="37">
        <v>47.89909851168224</v>
      </c>
      <c r="AB95" s="39">
        <f t="shared" si="125"/>
        <v>79173423499.912933</v>
      </c>
      <c r="AC95" s="39">
        <f t="shared" si="126"/>
        <v>2</v>
      </c>
      <c r="AD95" s="39">
        <v>49.245065427367209</v>
      </c>
      <c r="AE95" s="39">
        <f t="shared" si="127"/>
        <v>135663667358.68564</v>
      </c>
      <c r="AF95" s="39">
        <f t="shared" si="128"/>
        <v>6</v>
      </c>
      <c r="AG95" s="49">
        <f t="shared" si="129"/>
        <v>5</v>
      </c>
      <c r="AH95" s="50">
        <f t="shared" si="130"/>
        <v>6</v>
      </c>
      <c r="AI95" s="50">
        <f t="shared" si="131"/>
        <v>2</v>
      </c>
      <c r="AJ95" s="51">
        <f t="shared" si="132"/>
        <v>13</v>
      </c>
      <c r="AK95" s="49">
        <f t="shared" si="133"/>
        <v>2</v>
      </c>
      <c r="AL95" s="50">
        <f t="shared" si="134"/>
        <v>-2</v>
      </c>
      <c r="AM95" s="50">
        <f t="shared" si="135"/>
        <v>2</v>
      </c>
      <c r="AN95" s="51">
        <f t="shared" si="136"/>
        <v>2</v>
      </c>
    </row>
    <row r="96" spans="2:40" x14ac:dyDescent="0.25">
      <c r="B96" s="60" t="s">
        <v>231</v>
      </c>
      <c r="C96" s="35">
        <v>182535510644.62796</v>
      </c>
      <c r="D96" s="35">
        <v>0.69569774211354696</v>
      </c>
      <c r="E96" s="35">
        <f t="shared" si="108"/>
        <v>1269895426.11011</v>
      </c>
      <c r="F96" s="34">
        <f t="shared" si="111"/>
        <v>1</v>
      </c>
      <c r="G96" s="34">
        <f t="shared" si="112"/>
        <v>14096578622.930536</v>
      </c>
      <c r="H96" s="34">
        <f t="shared" si="113"/>
        <v>168438932021.69742</v>
      </c>
      <c r="I96" s="37">
        <v>54.909759929749654</v>
      </c>
      <c r="J96" s="39">
        <f t="shared" si="114"/>
        <v>80287682166.509521</v>
      </c>
      <c r="K96" s="39">
        <f t="shared" si="115"/>
        <v>2</v>
      </c>
      <c r="L96" s="39">
        <v>31.488374913837053</v>
      </c>
      <c r="M96" s="39">
        <f t="shared" si="116"/>
        <v>76735861416.272598</v>
      </c>
      <c r="N96" s="39">
        <f t="shared" si="117"/>
        <v>3</v>
      </c>
      <c r="O96" s="49">
        <f t="shared" si="118"/>
        <v>1</v>
      </c>
      <c r="P96" s="50">
        <f t="shared" si="119"/>
        <v>3</v>
      </c>
      <c r="Q96" s="50">
        <f t="shared" si="120"/>
        <v>2</v>
      </c>
      <c r="R96" s="51">
        <f t="shared" si="121"/>
        <v>6</v>
      </c>
      <c r="T96" s="39">
        <v>375223945415.69763</v>
      </c>
      <c r="U96" s="39">
        <f t="shared" si="122"/>
        <v>260632133257.3425</v>
      </c>
      <c r="V96" s="35">
        <v>0.30747397588866998</v>
      </c>
      <c r="W96" s="35">
        <f t="shared" si="109"/>
        <v>801375982.56980753</v>
      </c>
      <c r="X96" s="34">
        <f t="shared" si="123"/>
        <v>0</v>
      </c>
      <c r="Y96" s="34">
        <f t="shared" si="124"/>
        <v>0</v>
      </c>
      <c r="Z96" s="34">
        <f t="shared" si="110"/>
        <v>260632133257.3425</v>
      </c>
      <c r="AA96" s="37">
        <v>56.380654627240858</v>
      </c>
      <c r="AB96" s="39">
        <f t="shared" si="125"/>
        <v>119617396727.89005</v>
      </c>
      <c r="AC96" s="39">
        <f t="shared" si="126"/>
        <v>3</v>
      </c>
      <c r="AD96" s="39">
        <v>35.754419525294843</v>
      </c>
      <c r="AE96" s="39">
        <f t="shared" si="127"/>
        <v>126427838691.86133</v>
      </c>
      <c r="AF96" s="39">
        <f t="shared" si="128"/>
        <v>6</v>
      </c>
      <c r="AG96" s="49">
        <f t="shared" si="129"/>
        <v>0</v>
      </c>
      <c r="AH96" s="50">
        <f t="shared" si="130"/>
        <v>6</v>
      </c>
      <c r="AI96" s="50">
        <f t="shared" si="131"/>
        <v>3</v>
      </c>
      <c r="AJ96" s="51">
        <f t="shared" si="132"/>
        <v>9</v>
      </c>
      <c r="AK96" s="49">
        <f t="shared" si="133"/>
        <v>-1</v>
      </c>
      <c r="AL96" s="50">
        <f t="shared" si="134"/>
        <v>3</v>
      </c>
      <c r="AM96" s="50">
        <f t="shared" si="135"/>
        <v>1</v>
      </c>
      <c r="AN96" s="51">
        <f t="shared" si="136"/>
        <v>3</v>
      </c>
    </row>
    <row r="97" spans="2:40" x14ac:dyDescent="0.25">
      <c r="B97" s="60" t="s">
        <v>235</v>
      </c>
      <c r="C97" s="35">
        <v>198817887968.474</v>
      </c>
      <c r="D97" s="35">
        <v>6.2971649834627303</v>
      </c>
      <c r="E97" s="35">
        <f t="shared" si="108"/>
        <v>12519890422.010904</v>
      </c>
      <c r="F97" s="34">
        <f t="shared" si="111"/>
        <v>6</v>
      </c>
      <c r="G97" s="34">
        <f t="shared" si="112"/>
        <v>84579471737.583221</v>
      </c>
      <c r="H97" s="34">
        <f t="shared" si="113"/>
        <v>114238416230.89078</v>
      </c>
      <c r="I97" s="37">
        <v>64.954633216825798</v>
      </c>
      <c r="J97" s="39">
        <f t="shared" si="114"/>
        <v>63100562136.590225</v>
      </c>
      <c r="K97" s="39">
        <f t="shared" si="115"/>
        <v>2</v>
      </c>
      <c r="L97" s="39">
        <v>23.241662199920103</v>
      </c>
      <c r="M97" s="39">
        <f t="shared" si="116"/>
        <v>37630416727.629768</v>
      </c>
      <c r="N97" s="39">
        <f t="shared" si="117"/>
        <v>2</v>
      </c>
      <c r="O97" s="49">
        <f t="shared" si="118"/>
        <v>6</v>
      </c>
      <c r="P97" s="50">
        <f t="shared" si="119"/>
        <v>2</v>
      </c>
      <c r="Q97" s="50">
        <f t="shared" si="120"/>
        <v>2</v>
      </c>
      <c r="R97" s="51">
        <f t="shared" si="121"/>
        <v>10</v>
      </c>
      <c r="T97" s="39">
        <v>340018130214.19543</v>
      </c>
      <c r="U97" s="39">
        <f t="shared" si="122"/>
        <v>256046346150.66489</v>
      </c>
      <c r="V97" s="35">
        <v>5.5285063789662399</v>
      </c>
      <c r="W97" s="35">
        <f t="shared" si="109"/>
        <v>14155538580.049488</v>
      </c>
      <c r="X97" s="34">
        <f t="shared" si="123"/>
        <v>6</v>
      </c>
      <c r="Y97" s="34">
        <f t="shared" si="124"/>
        <v>84579471737.583221</v>
      </c>
      <c r="Z97" s="34">
        <f t="shared" si="110"/>
        <v>171466874413.08167</v>
      </c>
      <c r="AA97" s="37">
        <v>69.674009236787697</v>
      </c>
      <c r="AB97" s="39">
        <f t="shared" si="125"/>
        <v>100588611399.28928</v>
      </c>
      <c r="AC97" s="39">
        <f t="shared" si="126"/>
        <v>3</v>
      </c>
      <c r="AD97" s="39">
        <v>19.402560357933197</v>
      </c>
      <c r="AE97" s="39">
        <f t="shared" si="127"/>
        <v>46685907350.869972</v>
      </c>
      <c r="AF97" s="39">
        <f t="shared" si="128"/>
        <v>2</v>
      </c>
      <c r="AG97" s="49">
        <f t="shared" si="129"/>
        <v>6</v>
      </c>
      <c r="AH97" s="50">
        <f t="shared" si="130"/>
        <v>2</v>
      </c>
      <c r="AI97" s="50">
        <f t="shared" si="131"/>
        <v>3</v>
      </c>
      <c r="AJ97" s="51">
        <f t="shared" si="132"/>
        <v>11</v>
      </c>
      <c r="AK97" s="49">
        <f t="shared" si="133"/>
        <v>0</v>
      </c>
      <c r="AL97" s="50">
        <f t="shared" si="134"/>
        <v>0</v>
      </c>
      <c r="AM97" s="50">
        <f t="shared" si="135"/>
        <v>1</v>
      </c>
      <c r="AN97" s="51">
        <f t="shared" si="136"/>
        <v>1</v>
      </c>
    </row>
    <row r="98" spans="2:40" x14ac:dyDescent="0.25">
      <c r="B98" s="60" t="s">
        <v>237</v>
      </c>
      <c r="C98" s="35">
        <v>2459410238079.7642</v>
      </c>
      <c r="D98" s="35">
        <v>1.74105950432123</v>
      </c>
      <c r="E98" s="35">
        <f t="shared" si="108"/>
        <v>42819795700.33712</v>
      </c>
      <c r="F98" s="34">
        <f t="shared" si="111"/>
        <v>19</v>
      </c>
      <c r="G98" s="34">
        <f t="shared" si="112"/>
        <v>267834993835.68018</v>
      </c>
      <c r="H98" s="34">
        <f t="shared" si="113"/>
        <v>2191575244244.084</v>
      </c>
      <c r="I98" s="37">
        <v>62.731937783328704</v>
      </c>
      <c r="J98" s="39">
        <f t="shared" si="114"/>
        <v>1184625977838.0244</v>
      </c>
      <c r="K98" s="39">
        <f t="shared" si="115"/>
        <v>34</v>
      </c>
      <c r="L98" s="39">
        <v>24.309308425228608</v>
      </c>
      <c r="M98" s="39">
        <f t="shared" si="116"/>
        <v>765092425575.06372</v>
      </c>
      <c r="N98" s="39">
        <f t="shared" si="117"/>
        <v>34</v>
      </c>
      <c r="O98" s="49">
        <f t="shared" si="118"/>
        <v>19</v>
      </c>
      <c r="P98" s="50">
        <f t="shared" si="119"/>
        <v>34</v>
      </c>
      <c r="Q98" s="50">
        <f t="shared" si="120"/>
        <v>34</v>
      </c>
      <c r="R98" s="51">
        <f t="shared" si="121"/>
        <v>87</v>
      </c>
      <c r="T98" s="39">
        <v>2525222226584.5962</v>
      </c>
      <c r="U98" s="39">
        <f t="shared" si="122"/>
        <v>2486083837020.7725</v>
      </c>
      <c r="V98" s="35">
        <v>1.36460876766366</v>
      </c>
      <c r="W98" s="35">
        <f t="shared" si="109"/>
        <v>33925318011.454597</v>
      </c>
      <c r="X98" s="34">
        <f t="shared" si="123"/>
        <v>15</v>
      </c>
      <c r="Y98" s="34">
        <f t="shared" si="124"/>
        <v>211448679343.95804</v>
      </c>
      <c r="Z98" s="34">
        <f t="shared" si="110"/>
        <v>2274635157676.8145</v>
      </c>
      <c r="AA98" s="37">
        <v>66.431059716474692</v>
      </c>
      <c r="AB98" s="39">
        <f t="shared" si="125"/>
        <v>1291780757692.5405</v>
      </c>
      <c r="AC98" s="39">
        <f t="shared" si="126"/>
        <v>37</v>
      </c>
      <c r="AD98" s="39">
        <v>21.300405022985238</v>
      </c>
      <c r="AE98" s="39">
        <f t="shared" si="127"/>
        <v>690326017608.4502</v>
      </c>
      <c r="AF98" s="39">
        <f t="shared" si="128"/>
        <v>30</v>
      </c>
      <c r="AG98" s="49">
        <f t="shared" si="129"/>
        <v>15</v>
      </c>
      <c r="AH98" s="50">
        <f t="shared" si="130"/>
        <v>30</v>
      </c>
      <c r="AI98" s="50">
        <f t="shared" si="131"/>
        <v>37</v>
      </c>
      <c r="AJ98" s="51">
        <f t="shared" si="132"/>
        <v>82</v>
      </c>
      <c r="AK98" s="49">
        <f t="shared" si="133"/>
        <v>-4</v>
      </c>
      <c r="AL98" s="50">
        <f t="shared" si="134"/>
        <v>-4</v>
      </c>
      <c r="AM98" s="50">
        <f t="shared" si="135"/>
        <v>3</v>
      </c>
      <c r="AN98" s="51">
        <f t="shared" si="136"/>
        <v>-5</v>
      </c>
    </row>
    <row r="99" spans="2:40" x14ac:dyDescent="0.25">
      <c r="B99" s="60" t="s">
        <v>239</v>
      </c>
      <c r="C99" s="35">
        <v>24804122879.405167</v>
      </c>
      <c r="D99" s="35">
        <v>0.48631976129697396</v>
      </c>
      <c r="E99" s="35">
        <f t="shared" si="108"/>
        <v>120627351.17893131</v>
      </c>
      <c r="F99" s="34">
        <f t="shared" si="111"/>
        <v>0</v>
      </c>
      <c r="G99" s="34">
        <f t="shared" si="112"/>
        <v>0</v>
      </c>
      <c r="H99" s="34">
        <f t="shared" si="113"/>
        <v>24804122879.405167</v>
      </c>
      <c r="I99" s="37">
        <v>63.877816212808938</v>
      </c>
      <c r="J99" s="39">
        <f t="shared" si="114"/>
        <v>13747179449.61949</v>
      </c>
      <c r="K99" s="39">
        <f t="shared" si="115"/>
        <v>0</v>
      </c>
      <c r="L99" s="39">
        <v>22.563544817858425</v>
      </c>
      <c r="M99" s="39">
        <f t="shared" si="116"/>
        <v>8093187849.8906422</v>
      </c>
      <c r="N99" s="39">
        <f t="shared" si="117"/>
        <v>0</v>
      </c>
      <c r="O99" s="49">
        <f t="shared" si="118"/>
        <v>0</v>
      </c>
      <c r="P99" s="50">
        <f t="shared" si="119"/>
        <v>0</v>
      </c>
      <c r="Q99" s="50">
        <f t="shared" si="120"/>
        <v>0</v>
      </c>
      <c r="R99" s="51">
        <f t="shared" si="121"/>
        <v>0</v>
      </c>
      <c r="T99" s="39">
        <v>28035430606.17942</v>
      </c>
      <c r="U99" s="39">
        <f t="shared" si="122"/>
        <v>26113771901.066772</v>
      </c>
      <c r="V99" s="35">
        <v>0.9722643141343259</v>
      </c>
      <c r="W99" s="35">
        <f t="shared" si="109"/>
        <v>253894885.26850918</v>
      </c>
      <c r="X99" s="34">
        <f t="shared" si="123"/>
        <v>0</v>
      </c>
      <c r="Y99" s="34">
        <f t="shared" si="124"/>
        <v>0</v>
      </c>
      <c r="Z99" s="34">
        <f t="shared" si="110"/>
        <v>26113771901.066772</v>
      </c>
      <c r="AA99" s="37">
        <v>59.777820704855579</v>
      </c>
      <c r="AB99" s="39">
        <f t="shared" si="125"/>
        <v>14780529851.077187</v>
      </c>
      <c r="AC99" s="39">
        <f t="shared" si="126"/>
        <v>0</v>
      </c>
      <c r="AD99" s="39">
        <v>19.432349212481643</v>
      </c>
      <c r="AE99" s="39">
        <f t="shared" si="127"/>
        <v>8007998457.8714895</v>
      </c>
      <c r="AF99" s="39">
        <f t="shared" si="128"/>
        <v>0</v>
      </c>
      <c r="AG99" s="49">
        <f t="shared" si="129"/>
        <v>0</v>
      </c>
      <c r="AH99" s="50">
        <f t="shared" si="130"/>
        <v>0</v>
      </c>
      <c r="AI99" s="50">
        <f t="shared" si="131"/>
        <v>0</v>
      </c>
      <c r="AJ99" s="51">
        <f t="shared" si="132"/>
        <v>0</v>
      </c>
      <c r="AK99" s="49">
        <f t="shared" si="133"/>
        <v>0</v>
      </c>
      <c r="AL99" s="50">
        <f t="shared" si="134"/>
        <v>0</v>
      </c>
      <c r="AM99" s="50">
        <f t="shared" si="135"/>
        <v>0</v>
      </c>
      <c r="AN99" s="51">
        <f t="shared" si="136"/>
        <v>0</v>
      </c>
    </row>
    <row r="100" spans="2:40" x14ac:dyDescent="0.25">
      <c r="B100" s="60" t="s">
        <v>31</v>
      </c>
      <c r="C100" s="35">
        <v>4531101261674.8672</v>
      </c>
      <c r="D100" s="35">
        <v>0.93113615565419794</v>
      </c>
      <c r="E100" s="35">
        <f t="shared" si="108"/>
        <v>42190722096.758217</v>
      </c>
      <c r="F100" s="34">
        <f t="shared" si="111"/>
        <v>19</v>
      </c>
      <c r="G100" s="34">
        <f t="shared" si="112"/>
        <v>267834993835.68018</v>
      </c>
      <c r="H100" s="34">
        <f t="shared" si="113"/>
        <v>4263266267839.187</v>
      </c>
      <c r="I100" s="37">
        <v>65.861581223680759</v>
      </c>
      <c r="J100" s="39">
        <f t="shared" si="114"/>
        <v>2135362408311.2119</v>
      </c>
      <c r="K100" s="39">
        <f t="shared" si="115"/>
        <v>62</v>
      </c>
      <c r="L100" s="39">
        <v>32.758256028980114</v>
      </c>
      <c r="M100" s="39">
        <f t="shared" si="116"/>
        <v>1770145487613.6304</v>
      </c>
      <c r="N100" s="39">
        <f t="shared" si="117"/>
        <v>78</v>
      </c>
      <c r="O100" s="49">
        <f t="shared" si="118"/>
        <v>19</v>
      </c>
      <c r="P100" s="50">
        <f t="shared" si="119"/>
        <v>78</v>
      </c>
      <c r="Q100" s="50">
        <f t="shared" si="120"/>
        <v>62</v>
      </c>
      <c r="R100" s="51">
        <f t="shared" si="121"/>
        <v>159</v>
      </c>
      <c r="T100" s="39">
        <v>5210072229467.9063</v>
      </c>
      <c r="U100" s="39">
        <f t="shared" si="122"/>
        <v>4806288194921.3857</v>
      </c>
      <c r="V100" s="35">
        <v>0.93330611006455599</v>
      </c>
      <c r="W100" s="35">
        <f t="shared" si="109"/>
        <v>44857381390.512749</v>
      </c>
      <c r="X100" s="34">
        <f t="shared" si="123"/>
        <v>20</v>
      </c>
      <c r="Y100" s="34">
        <f t="shared" si="124"/>
        <v>281931572458.61078</v>
      </c>
      <c r="Z100" s="34">
        <f t="shared" si="110"/>
        <v>4524356622462.7754</v>
      </c>
      <c r="AA100" s="37">
        <v>68.980911064973014</v>
      </c>
      <c r="AB100" s="39">
        <f t="shared" si="125"/>
        <v>2384985888620.1631</v>
      </c>
      <c r="AC100" s="39">
        <f t="shared" si="126"/>
        <v>69</v>
      </c>
      <c r="AD100" s="39">
        <v>29.162512955731241</v>
      </c>
      <c r="AE100" s="39">
        <f t="shared" si="127"/>
        <v>1680469297044.8638</v>
      </c>
      <c r="AF100" s="39">
        <f t="shared" si="128"/>
        <v>74</v>
      </c>
      <c r="AG100" s="49">
        <f t="shared" si="129"/>
        <v>20</v>
      </c>
      <c r="AH100" s="50">
        <f t="shared" si="130"/>
        <v>74</v>
      </c>
      <c r="AI100" s="50">
        <f t="shared" si="131"/>
        <v>69</v>
      </c>
      <c r="AJ100" s="51">
        <f t="shared" si="132"/>
        <v>163</v>
      </c>
      <c r="AK100" s="49">
        <f t="shared" si="133"/>
        <v>1</v>
      </c>
      <c r="AL100" s="50">
        <f t="shared" si="134"/>
        <v>-4</v>
      </c>
      <c r="AM100" s="50">
        <f t="shared" si="135"/>
        <v>7</v>
      </c>
      <c r="AN100" s="51">
        <f t="shared" si="136"/>
        <v>4</v>
      </c>
    </row>
    <row r="101" spans="2:40" x14ac:dyDescent="0.25">
      <c r="B101" s="60" t="s">
        <v>242</v>
      </c>
      <c r="C101" s="35">
        <v>44779454819.841171</v>
      </c>
      <c r="D101" s="35">
        <v>6.2565564256482604</v>
      </c>
      <c r="E101" s="35">
        <f t="shared" si="108"/>
        <v>2801651857.9010324</v>
      </c>
      <c r="F101" s="34">
        <f t="shared" si="111"/>
        <v>1</v>
      </c>
      <c r="G101" s="34">
        <f t="shared" si="112"/>
        <v>14096578622.930536</v>
      </c>
      <c r="H101" s="34">
        <f t="shared" si="113"/>
        <v>30682876196.910637</v>
      </c>
      <c r="I101" s="37">
        <v>63.811564768438409</v>
      </c>
      <c r="J101" s="39">
        <f t="shared" si="114"/>
        <v>17123210700.173944</v>
      </c>
      <c r="K101" s="39">
        <f t="shared" si="115"/>
        <v>0</v>
      </c>
      <c r="L101" s="39">
        <v>21.945819287808604</v>
      </c>
      <c r="M101" s="39">
        <f t="shared" si="116"/>
        <v>9814910745.8483887</v>
      </c>
      <c r="N101" s="39">
        <f t="shared" si="117"/>
        <v>0</v>
      </c>
      <c r="O101" s="49">
        <f t="shared" si="118"/>
        <v>1</v>
      </c>
      <c r="P101" s="50">
        <f t="shared" si="119"/>
        <v>0</v>
      </c>
      <c r="Q101" s="50">
        <f t="shared" si="120"/>
        <v>0</v>
      </c>
      <c r="R101" s="51">
        <f t="shared" si="121"/>
        <v>1</v>
      </c>
      <c r="T101" s="39">
        <v>97893384071.248093</v>
      </c>
      <c r="U101" s="39">
        <f t="shared" si="122"/>
        <v>66306530345.436401</v>
      </c>
      <c r="V101" s="35">
        <v>4.8410286874756698</v>
      </c>
      <c r="W101" s="35">
        <f t="shared" si="109"/>
        <v>3209918155.6923366</v>
      </c>
      <c r="X101" s="34">
        <f t="shared" si="123"/>
        <v>1</v>
      </c>
      <c r="Y101" s="34">
        <f t="shared" si="124"/>
        <v>14096578622.930536</v>
      </c>
      <c r="Z101" s="34">
        <f t="shared" si="110"/>
        <v>52209951722.505867</v>
      </c>
      <c r="AA101" s="37">
        <v>60.607638206623115</v>
      </c>
      <c r="AB101" s="39">
        <f t="shared" si="125"/>
        <v>27851289636.815941</v>
      </c>
      <c r="AC101" s="39">
        <f t="shared" si="126"/>
        <v>1</v>
      </c>
      <c r="AD101" s="39">
        <v>24.603546967726633</v>
      </c>
      <c r="AE101" s="39">
        <f t="shared" si="127"/>
        <v>18843623591.77243</v>
      </c>
      <c r="AF101" s="39">
        <f t="shared" si="128"/>
        <v>1</v>
      </c>
      <c r="AG101" s="49">
        <f t="shared" si="129"/>
        <v>1</v>
      </c>
      <c r="AH101" s="50">
        <f t="shared" si="130"/>
        <v>1</v>
      </c>
      <c r="AI101" s="50">
        <f t="shared" si="131"/>
        <v>1</v>
      </c>
      <c r="AJ101" s="51">
        <f t="shared" si="132"/>
        <v>3</v>
      </c>
      <c r="AK101" s="49">
        <f t="shared" si="133"/>
        <v>0</v>
      </c>
      <c r="AL101" s="50">
        <f t="shared" si="134"/>
        <v>1</v>
      </c>
      <c r="AM101" s="50">
        <f t="shared" si="135"/>
        <v>1</v>
      </c>
      <c r="AN101" s="51">
        <f t="shared" si="136"/>
        <v>2</v>
      </c>
    </row>
    <row r="102" spans="2:40" x14ac:dyDescent="0.25">
      <c r="B102" s="35" t="s">
        <v>244</v>
      </c>
      <c r="C102" s="35">
        <v>152940596557.46622</v>
      </c>
      <c r="D102" s="35">
        <v>0.78464508041381309</v>
      </c>
      <c r="E102" s="35">
        <f t="shared" si="108"/>
        <v>1200040866.8436961</v>
      </c>
      <c r="F102" s="34">
        <f t="shared" si="111"/>
        <v>1</v>
      </c>
      <c r="G102" s="34">
        <f t="shared" si="112"/>
        <v>14096578622.930536</v>
      </c>
      <c r="H102" s="34">
        <f t="shared" si="113"/>
        <v>138844017934.53568</v>
      </c>
      <c r="I102" s="37">
        <v>48.381538747466443</v>
      </c>
      <c r="J102" s="39">
        <f t="shared" si="114"/>
        <v>58475734782.911407</v>
      </c>
      <c r="K102" s="39">
        <f t="shared" si="115"/>
        <v>2</v>
      </c>
      <c r="L102" s="39">
        <v>37.775829669861352</v>
      </c>
      <c r="M102" s="39">
        <f t="shared" si="116"/>
        <v>76095464446.650574</v>
      </c>
      <c r="N102" s="39">
        <f t="shared" si="117"/>
        <v>3</v>
      </c>
      <c r="O102" s="49">
        <f t="shared" si="118"/>
        <v>1</v>
      </c>
      <c r="P102" s="50">
        <f t="shared" si="119"/>
        <v>3</v>
      </c>
      <c r="Q102" s="50">
        <f t="shared" si="120"/>
        <v>2</v>
      </c>
      <c r="R102" s="51">
        <f t="shared" si="121"/>
        <v>6</v>
      </c>
      <c r="T102" s="39">
        <v>448472613650.92255</v>
      </c>
      <c r="U102" s="39">
        <f t="shared" si="122"/>
        <v>272719723085.44403</v>
      </c>
      <c r="V102" s="35">
        <v>0.87050737374347698</v>
      </c>
      <c r="W102" s="35">
        <f t="shared" si="109"/>
        <v>2374045299.1115818</v>
      </c>
      <c r="X102" s="34">
        <f t="shared" si="123"/>
        <v>1</v>
      </c>
      <c r="Y102" s="34">
        <f t="shared" si="124"/>
        <v>14096578622.930536</v>
      </c>
      <c r="Z102" s="34">
        <f t="shared" si="110"/>
        <v>258623144462.51349</v>
      </c>
      <c r="AA102" s="37">
        <v>57.304415099355033</v>
      </c>
      <c r="AB102" s="39">
        <f t="shared" si="125"/>
        <v>124012391088.22974</v>
      </c>
      <c r="AC102" s="39">
        <f t="shared" si="126"/>
        <v>4</v>
      </c>
      <c r="AD102" s="39">
        <v>32.325225301072805</v>
      </c>
      <c r="AE102" s="39">
        <f t="shared" si="127"/>
        <v>116591612097.759</v>
      </c>
      <c r="AF102" s="39">
        <f t="shared" si="128"/>
        <v>5</v>
      </c>
      <c r="AG102" s="49">
        <f t="shared" si="129"/>
        <v>1</v>
      </c>
      <c r="AH102" s="50">
        <f t="shared" si="130"/>
        <v>5</v>
      </c>
      <c r="AI102" s="50">
        <f t="shared" si="131"/>
        <v>4</v>
      </c>
      <c r="AJ102" s="51">
        <f t="shared" si="132"/>
        <v>10</v>
      </c>
      <c r="AK102" s="49">
        <f t="shared" si="133"/>
        <v>0</v>
      </c>
      <c r="AL102" s="50">
        <f t="shared" si="134"/>
        <v>2</v>
      </c>
      <c r="AM102" s="50">
        <f t="shared" si="135"/>
        <v>2</v>
      </c>
      <c r="AN102" s="51">
        <f t="shared" si="136"/>
        <v>4</v>
      </c>
    </row>
    <row r="103" spans="2:40" x14ac:dyDescent="0.25">
      <c r="B103" s="60" t="s">
        <v>246</v>
      </c>
      <c r="C103" s="35">
        <v>91666253120.59845</v>
      </c>
      <c r="D103" s="35">
        <v>1.3137420322459701</v>
      </c>
      <c r="E103" s="35">
        <f t="shared" si="108"/>
        <v>1204258096.630285</v>
      </c>
      <c r="F103" s="34">
        <f t="shared" si="111"/>
        <v>1</v>
      </c>
      <c r="G103" s="34">
        <f t="shared" si="112"/>
        <v>14096578622.930536</v>
      </c>
      <c r="H103" s="34">
        <f t="shared" si="113"/>
        <v>77569674497.667908</v>
      </c>
      <c r="I103" s="39">
        <v>42.328741057474758</v>
      </c>
      <c r="J103" s="39">
        <f t="shared" si="114"/>
        <v>42943365625.166466</v>
      </c>
      <c r="K103" s="39">
        <f t="shared" si="115"/>
        <v>1</v>
      </c>
      <c r="L103" s="39">
        <v>15.015856028556382</v>
      </c>
      <c r="M103" s="39">
        <f t="shared" si="116"/>
        <v>25389817080.140759</v>
      </c>
      <c r="N103" s="39">
        <f t="shared" si="117"/>
        <v>1</v>
      </c>
      <c r="O103" s="49">
        <f t="shared" si="118"/>
        <v>1</v>
      </c>
      <c r="P103" s="50">
        <f t="shared" si="119"/>
        <v>1</v>
      </c>
      <c r="Q103" s="50">
        <f t="shared" si="120"/>
        <v>1</v>
      </c>
      <c r="R103" s="51">
        <f t="shared" si="121"/>
        <v>3</v>
      </c>
      <c r="T103" s="39">
        <v>203206547190.57095</v>
      </c>
      <c r="U103" s="39">
        <f t="shared" si="122"/>
        <v>136873534307.15829</v>
      </c>
      <c r="V103" s="35">
        <v>1.28102938901278</v>
      </c>
      <c r="W103" s="35">
        <f t="shared" si="109"/>
        <v>1753390200.2551877</v>
      </c>
      <c r="X103" s="34">
        <f t="shared" si="123"/>
        <v>1</v>
      </c>
      <c r="Y103" s="34">
        <f t="shared" si="124"/>
        <v>14096578622.930536</v>
      </c>
      <c r="Z103" s="34">
        <f t="shared" si="110"/>
        <v>122776955684.22775</v>
      </c>
      <c r="AA103" s="37">
        <v>42.328741057474758</v>
      </c>
      <c r="AB103" s="39">
        <f t="shared" si="125"/>
        <v>65931422586.696518</v>
      </c>
      <c r="AC103" s="39">
        <f t="shared" si="126"/>
        <v>2</v>
      </c>
      <c r="AD103" s="39">
        <v>16.789435387326002</v>
      </c>
      <c r="AE103" s="39">
        <f t="shared" si="127"/>
        <v>43585490294.123802</v>
      </c>
      <c r="AF103" s="39">
        <f t="shared" si="128"/>
        <v>2</v>
      </c>
      <c r="AG103" s="49">
        <f t="shared" si="129"/>
        <v>1</v>
      </c>
      <c r="AH103" s="50">
        <f t="shared" si="130"/>
        <v>2</v>
      </c>
      <c r="AI103" s="50">
        <f t="shared" si="131"/>
        <v>2</v>
      </c>
      <c r="AJ103" s="51">
        <f t="shared" si="132"/>
        <v>5</v>
      </c>
      <c r="AK103" s="49">
        <f t="shared" si="133"/>
        <v>0</v>
      </c>
      <c r="AL103" s="50">
        <f t="shared" si="134"/>
        <v>1</v>
      </c>
      <c r="AM103" s="50">
        <f t="shared" si="135"/>
        <v>1</v>
      </c>
      <c r="AN103" s="51">
        <f t="shared" si="136"/>
        <v>2</v>
      </c>
    </row>
    <row r="104" spans="2:40" x14ac:dyDescent="0.25">
      <c r="B104" s="60" t="s">
        <v>248</v>
      </c>
      <c r="C104" s="35">
        <v>184456490.58677438</v>
      </c>
      <c r="D104" s="35">
        <v>0</v>
      </c>
      <c r="E104" s="35">
        <f t="shared" si="108"/>
        <v>0</v>
      </c>
      <c r="F104" s="34">
        <f t="shared" si="111"/>
        <v>0</v>
      </c>
      <c r="G104" s="34">
        <f t="shared" si="112"/>
        <v>0</v>
      </c>
      <c r="H104" s="34">
        <f t="shared" si="113"/>
        <v>184456490.58677438</v>
      </c>
      <c r="I104" s="37">
        <v>58.287327586206892</v>
      </c>
      <c r="J104" s="39">
        <f t="shared" si="114"/>
        <v>117236494.13231291</v>
      </c>
      <c r="K104" s="39">
        <f t="shared" si="115"/>
        <v>0</v>
      </c>
      <c r="L104" s="39">
        <v>10.493362068965517</v>
      </c>
      <c r="M104" s="39">
        <f t="shared" si="116"/>
        <v>35176456.346279807</v>
      </c>
      <c r="N104" s="39">
        <f t="shared" si="117"/>
        <v>0</v>
      </c>
      <c r="O104" s="49">
        <f t="shared" si="118"/>
        <v>0</v>
      </c>
      <c r="P104" s="50">
        <f t="shared" si="119"/>
        <v>0</v>
      </c>
      <c r="Q104" s="50">
        <f t="shared" si="120"/>
        <v>0</v>
      </c>
      <c r="R104" s="51">
        <f t="shared" si="121"/>
        <v>0</v>
      </c>
      <c r="T104" s="39">
        <v>255409849.76733696</v>
      </c>
      <c r="U104" s="39">
        <f t="shared" si="122"/>
        <v>213213887.0626564</v>
      </c>
      <c r="V104" s="35">
        <v>0</v>
      </c>
      <c r="W104" s="35">
        <f t="shared" si="109"/>
        <v>0</v>
      </c>
      <c r="X104" s="34">
        <f t="shared" si="123"/>
        <v>0</v>
      </c>
      <c r="Y104" s="34">
        <f t="shared" si="124"/>
        <v>0</v>
      </c>
      <c r="Z104" s="34">
        <f t="shared" si="110"/>
        <v>213213887.0626564</v>
      </c>
      <c r="AA104" s="37">
        <v>63.306214652272487</v>
      </c>
      <c r="AB104" s="39">
        <f t="shared" si="125"/>
        <v>133566461.57048774</v>
      </c>
      <c r="AC104" s="39">
        <f t="shared" si="126"/>
        <v>0</v>
      </c>
      <c r="AD104" s="39">
        <v>12.486188297497932</v>
      </c>
      <c r="AE104" s="39">
        <f t="shared" si="127"/>
        <v>43906589.544174269</v>
      </c>
      <c r="AF104" s="39">
        <f t="shared" si="128"/>
        <v>0</v>
      </c>
      <c r="AG104" s="49">
        <f t="shared" si="129"/>
        <v>0</v>
      </c>
      <c r="AH104" s="50">
        <f t="shared" si="130"/>
        <v>0</v>
      </c>
      <c r="AI104" s="50">
        <f t="shared" si="131"/>
        <v>0</v>
      </c>
      <c r="AJ104" s="51">
        <f t="shared" si="132"/>
        <v>0</v>
      </c>
      <c r="AK104" s="49">
        <f t="shared" si="133"/>
        <v>0</v>
      </c>
      <c r="AL104" s="50">
        <f t="shared" si="134"/>
        <v>0</v>
      </c>
      <c r="AM104" s="50">
        <f t="shared" si="135"/>
        <v>0</v>
      </c>
      <c r="AN104" s="51">
        <f t="shared" si="136"/>
        <v>0</v>
      </c>
    </row>
    <row r="105" spans="2:40" x14ac:dyDescent="0.25">
      <c r="B105" s="60" t="s">
        <v>252</v>
      </c>
      <c r="C105" s="35">
        <v>1083515726994.0109</v>
      </c>
      <c r="D105" s="35">
        <v>2.4573175195553398</v>
      </c>
      <c r="E105" s="35">
        <f t="shared" si="108"/>
        <v>26625421786.561237</v>
      </c>
      <c r="F105" s="34">
        <f t="shared" si="111"/>
        <v>12</v>
      </c>
      <c r="G105" s="34">
        <f t="shared" si="112"/>
        <v>169158943475.16644</v>
      </c>
      <c r="H105" s="34">
        <f t="shared" si="113"/>
        <v>914356783518.84448</v>
      </c>
      <c r="I105" s="37">
        <v>51.618438191722227</v>
      </c>
      <c r="J105" s="39">
        <f t="shared" si="114"/>
        <v>409826478494.29553</v>
      </c>
      <c r="K105" s="39">
        <f t="shared" si="115"/>
        <v>12</v>
      </c>
      <c r="L105" s="39">
        <v>34.755316784994776</v>
      </c>
      <c r="M105" s="39">
        <f t="shared" si="116"/>
        <v>459901848574.72968</v>
      </c>
      <c r="N105" s="39">
        <f t="shared" si="117"/>
        <v>20</v>
      </c>
      <c r="O105" s="49">
        <f t="shared" si="118"/>
        <v>12</v>
      </c>
      <c r="P105" s="50">
        <f t="shared" si="119"/>
        <v>20</v>
      </c>
      <c r="Q105" s="50">
        <f t="shared" si="120"/>
        <v>12</v>
      </c>
      <c r="R105" s="51">
        <f t="shared" si="121"/>
        <v>44</v>
      </c>
      <c r="T105" s="39">
        <v>2111521279567.0005</v>
      </c>
      <c r="U105" s="39">
        <f t="shared" si="122"/>
        <v>1500166377451.8435</v>
      </c>
      <c r="V105" s="35">
        <v>2.4214890007518699</v>
      </c>
      <c r="W105" s="35">
        <f t="shared" si="109"/>
        <v>36326363822.974174</v>
      </c>
      <c r="X105" s="34">
        <f t="shared" si="123"/>
        <v>16</v>
      </c>
      <c r="Y105" s="34">
        <f t="shared" si="124"/>
        <v>225545257966.88858</v>
      </c>
      <c r="Z105" s="34">
        <f t="shared" si="110"/>
        <v>1274621119484.9548</v>
      </c>
      <c r="AA105" s="37">
        <v>54.84779033939239</v>
      </c>
      <c r="AB105" s="39">
        <f t="shared" si="125"/>
        <v>585093356969.62952</v>
      </c>
      <c r="AC105" s="39">
        <f t="shared" si="126"/>
        <v>17</v>
      </c>
      <c r="AD105" s="39">
        <v>34.766308535902034</v>
      </c>
      <c r="AE105" s="39">
        <f t="shared" si="127"/>
        <v>618120804406.81104</v>
      </c>
      <c r="AF105" s="39">
        <f t="shared" si="128"/>
        <v>27</v>
      </c>
      <c r="AG105" s="49">
        <f t="shared" si="129"/>
        <v>16</v>
      </c>
      <c r="AH105" s="50">
        <f t="shared" si="130"/>
        <v>27</v>
      </c>
      <c r="AI105" s="50">
        <f t="shared" si="131"/>
        <v>17</v>
      </c>
      <c r="AJ105" s="51">
        <f t="shared" si="132"/>
        <v>60</v>
      </c>
      <c r="AK105" s="49">
        <f t="shared" si="133"/>
        <v>4</v>
      </c>
      <c r="AL105" s="50">
        <f t="shared" si="134"/>
        <v>7</v>
      </c>
      <c r="AM105" s="50">
        <f t="shared" si="135"/>
        <v>5</v>
      </c>
      <c r="AN105" s="51">
        <f t="shared" si="136"/>
        <v>16</v>
      </c>
    </row>
    <row r="106" spans="2:40" x14ac:dyDescent="0.25">
      <c r="B106" s="60" t="s">
        <v>254</v>
      </c>
      <c r="C106" s="35">
        <v>8016355163.4747496</v>
      </c>
      <c r="D106" s="39">
        <v>0.79572420631827101</v>
      </c>
      <c r="E106" s="35">
        <f t="shared" si="108"/>
        <v>63788078.500213191</v>
      </c>
      <c r="F106" s="34">
        <f t="shared" si="111"/>
        <v>0</v>
      </c>
      <c r="G106" s="34">
        <f t="shared" si="112"/>
        <v>0</v>
      </c>
      <c r="H106" s="34">
        <f t="shared" si="113"/>
        <v>8016355163.4747496</v>
      </c>
      <c r="I106" s="39">
        <v>45.79959151218447</v>
      </c>
      <c r="J106" s="39">
        <f t="shared" si="114"/>
        <v>3858472211.9763522</v>
      </c>
      <c r="K106" s="39">
        <f t="shared" si="115"/>
        <v>0</v>
      </c>
      <c r="L106" s="39">
        <v>25.565272299225121</v>
      </c>
      <c r="M106" s="39">
        <f t="shared" si="116"/>
        <v>3589656934.3828492</v>
      </c>
      <c r="N106" s="39">
        <f t="shared" si="117"/>
        <v>0</v>
      </c>
      <c r="O106" s="49">
        <f t="shared" si="118"/>
        <v>0</v>
      </c>
      <c r="P106" s="50">
        <f t="shared" si="119"/>
        <v>0</v>
      </c>
      <c r="Q106" s="50">
        <f t="shared" si="120"/>
        <v>0</v>
      </c>
      <c r="R106" s="51">
        <f t="shared" si="121"/>
        <v>0</v>
      </c>
      <c r="T106" s="39">
        <v>18860124253.050232</v>
      </c>
      <c r="U106" s="39">
        <f t="shared" si="122"/>
        <v>12411334775.479692</v>
      </c>
      <c r="V106" s="35">
        <v>0.79572420631827101</v>
      </c>
      <c r="W106" s="35">
        <f t="shared" si="109"/>
        <v>98759995.135689348</v>
      </c>
      <c r="X106" s="34">
        <f t="shared" si="123"/>
        <v>0</v>
      </c>
      <c r="Y106" s="34">
        <f t="shared" si="124"/>
        <v>0</v>
      </c>
      <c r="Z106" s="34">
        <f t="shared" si="110"/>
        <v>12411334775.479692</v>
      </c>
      <c r="AA106" s="37">
        <v>45.79959151218447</v>
      </c>
      <c r="AB106" s="39">
        <f t="shared" si="125"/>
        <v>5973885808.2189064</v>
      </c>
      <c r="AC106" s="39">
        <f t="shared" si="126"/>
        <v>0</v>
      </c>
      <c r="AD106" s="39">
        <v>25.565272299225121</v>
      </c>
      <c r="AE106" s="39">
        <f t="shared" si="127"/>
        <v>5557692122.3181047</v>
      </c>
      <c r="AF106" s="39">
        <f t="shared" si="128"/>
        <v>0</v>
      </c>
      <c r="AG106" s="49">
        <f t="shared" si="129"/>
        <v>0</v>
      </c>
      <c r="AH106" s="50">
        <f t="shared" si="130"/>
        <v>0</v>
      </c>
      <c r="AI106" s="50">
        <f t="shared" si="131"/>
        <v>0</v>
      </c>
      <c r="AJ106" s="51">
        <f t="shared" si="132"/>
        <v>0</v>
      </c>
      <c r="AK106" s="49">
        <f t="shared" si="133"/>
        <v>0</v>
      </c>
      <c r="AL106" s="50">
        <f t="shared" si="134"/>
        <v>0</v>
      </c>
      <c r="AM106" s="50">
        <f t="shared" si="135"/>
        <v>0</v>
      </c>
      <c r="AN106" s="51">
        <f t="shared" si="136"/>
        <v>0</v>
      </c>
    </row>
    <row r="107" spans="2:40" x14ac:dyDescent="0.25">
      <c r="B107" s="60" t="s">
        <v>256</v>
      </c>
      <c r="C107" s="35">
        <v>112450790558.89468</v>
      </c>
      <c r="D107" s="35">
        <v>7.1501486565455501</v>
      </c>
      <c r="E107" s="35">
        <f t="shared" si="108"/>
        <v>8040398690.4216585</v>
      </c>
      <c r="F107" s="34">
        <f t="shared" si="111"/>
        <v>4</v>
      </c>
      <c r="G107" s="34">
        <f t="shared" si="112"/>
        <v>56386314491.722145</v>
      </c>
      <c r="H107" s="34">
        <f t="shared" si="113"/>
        <v>56064476067.172539</v>
      </c>
      <c r="I107" s="39">
        <v>56.789445650837877</v>
      </c>
      <c r="J107" s="39">
        <f t="shared" si="114"/>
        <v>21243088320.954411</v>
      </c>
      <c r="K107" s="39">
        <f t="shared" si="115"/>
        <v>1</v>
      </c>
      <c r="L107" s="39">
        <v>55.619016402398216</v>
      </c>
      <c r="M107" s="39">
        <f t="shared" si="116"/>
        <v>34675447882.374985</v>
      </c>
      <c r="N107" s="39">
        <f t="shared" si="117"/>
        <v>2</v>
      </c>
      <c r="O107" s="49">
        <f t="shared" si="118"/>
        <v>4</v>
      </c>
      <c r="P107" s="50">
        <f t="shared" si="119"/>
        <v>2</v>
      </c>
      <c r="Q107" s="50">
        <f t="shared" si="120"/>
        <v>1</v>
      </c>
      <c r="R107" s="51">
        <f t="shared" si="121"/>
        <v>7</v>
      </c>
      <c r="T107" s="39">
        <v>206274942530.64999</v>
      </c>
      <c r="U107" s="39">
        <f t="shared" si="122"/>
        <v>150477719353.04712</v>
      </c>
      <c r="V107" s="35">
        <v>5.6345850455449202</v>
      </c>
      <c r="W107" s="35">
        <f t="shared" si="109"/>
        <v>8478795071.5438471</v>
      </c>
      <c r="X107" s="34">
        <f t="shared" si="123"/>
        <v>4</v>
      </c>
      <c r="Y107" s="34">
        <f t="shared" si="124"/>
        <v>56386314491.722145</v>
      </c>
      <c r="Z107" s="34">
        <f t="shared" si="110"/>
        <v>94091404861.324982</v>
      </c>
      <c r="AA107" s="37">
        <v>56.789445650837877</v>
      </c>
      <c r="AB107" s="39">
        <f t="shared" si="125"/>
        <v>35651666865.075005</v>
      </c>
      <c r="AC107" s="39">
        <f t="shared" si="126"/>
        <v>1</v>
      </c>
      <c r="AD107" s="39">
        <v>55.619016402398216</v>
      </c>
      <c r="AE107" s="39">
        <f t="shared" si="127"/>
        <v>58194811301.531219</v>
      </c>
      <c r="AF107" s="39">
        <f t="shared" si="128"/>
        <v>3</v>
      </c>
      <c r="AG107" s="49">
        <f t="shared" si="129"/>
        <v>4</v>
      </c>
      <c r="AH107" s="50">
        <f t="shared" si="130"/>
        <v>3</v>
      </c>
      <c r="AI107" s="50">
        <f t="shared" si="131"/>
        <v>1</v>
      </c>
      <c r="AJ107" s="51">
        <f t="shared" si="132"/>
        <v>8</v>
      </c>
      <c r="AK107" s="49">
        <f t="shared" si="133"/>
        <v>0</v>
      </c>
      <c r="AL107" s="50">
        <f t="shared" si="134"/>
        <v>1</v>
      </c>
      <c r="AM107" s="50">
        <f t="shared" si="135"/>
        <v>0</v>
      </c>
      <c r="AN107" s="51">
        <f t="shared" si="136"/>
        <v>1</v>
      </c>
    </row>
    <row r="108" spans="2:40" x14ac:dyDescent="0.25">
      <c r="B108" s="35" t="s">
        <v>258</v>
      </c>
      <c r="C108" s="35">
        <v>15081729076.766922</v>
      </c>
      <c r="D108" s="35">
        <v>1.8826786815365901</v>
      </c>
      <c r="E108" s="35">
        <f t="shared" si="108"/>
        <v>283940498.13539606</v>
      </c>
      <c r="F108" s="34">
        <f t="shared" si="111"/>
        <v>0</v>
      </c>
      <c r="G108" s="34">
        <f t="shared" si="112"/>
        <v>0</v>
      </c>
      <c r="H108" s="34">
        <f t="shared" si="113"/>
        <v>15081729076.766922</v>
      </c>
      <c r="I108" s="37">
        <v>29.972479141707865</v>
      </c>
      <c r="J108" s="39">
        <f t="shared" si="114"/>
        <v>5729518014.4942904</v>
      </c>
      <c r="K108" s="39">
        <f t="shared" si="115"/>
        <v>0</v>
      </c>
      <c r="L108" s="39">
        <v>29.199619937666103</v>
      </c>
      <c r="M108" s="39">
        <f t="shared" si="116"/>
        <v>9302964655.1348343</v>
      </c>
      <c r="N108" s="39">
        <f t="shared" si="117"/>
        <v>0</v>
      </c>
      <c r="O108" s="49">
        <f t="shared" si="118"/>
        <v>0</v>
      </c>
      <c r="P108" s="50">
        <f t="shared" si="119"/>
        <v>0</v>
      </c>
      <c r="Q108" s="50">
        <f t="shared" si="120"/>
        <v>0</v>
      </c>
      <c r="R108" s="51">
        <f t="shared" si="121"/>
        <v>0</v>
      </c>
      <c r="T108" s="39">
        <v>31280403475.279873</v>
      </c>
      <c r="U108" s="39">
        <f t="shared" si="122"/>
        <v>21647051810.484222</v>
      </c>
      <c r="V108" s="35">
        <v>1.6048032575256801</v>
      </c>
      <c r="W108" s="35">
        <f t="shared" si="109"/>
        <v>347392592.61292249</v>
      </c>
      <c r="X108" s="34">
        <f t="shared" si="123"/>
        <v>0</v>
      </c>
      <c r="Y108" s="34">
        <f t="shared" si="124"/>
        <v>0</v>
      </c>
      <c r="Z108" s="34">
        <f t="shared" si="110"/>
        <v>21647051810.484222</v>
      </c>
      <c r="AA108" s="37">
        <v>49.932447424076173</v>
      </c>
      <c r="AB108" s="39">
        <f t="shared" si="125"/>
        <v>10495365489.543957</v>
      </c>
      <c r="AC108" s="39">
        <f t="shared" si="126"/>
        <v>0</v>
      </c>
      <c r="AD108" s="39">
        <v>27.308093471576552</v>
      </c>
      <c r="AE108" s="39">
        <f t="shared" si="127"/>
        <v>9566538947.1986828</v>
      </c>
      <c r="AF108" s="39">
        <f t="shared" si="128"/>
        <v>0</v>
      </c>
      <c r="AG108" s="49">
        <f t="shared" si="129"/>
        <v>0</v>
      </c>
      <c r="AH108" s="50">
        <f t="shared" si="130"/>
        <v>0</v>
      </c>
      <c r="AI108" s="50">
        <f t="shared" si="131"/>
        <v>0</v>
      </c>
      <c r="AJ108" s="51">
        <f t="shared" si="132"/>
        <v>0</v>
      </c>
      <c r="AK108" s="49">
        <f t="shared" si="133"/>
        <v>0</v>
      </c>
      <c r="AL108" s="50">
        <f t="shared" si="134"/>
        <v>0</v>
      </c>
      <c r="AM108" s="50">
        <f t="shared" si="135"/>
        <v>0</v>
      </c>
      <c r="AN108" s="51">
        <f t="shared" si="136"/>
        <v>0</v>
      </c>
    </row>
    <row r="109" spans="2:40" x14ac:dyDescent="0.25">
      <c r="B109" s="60" t="s">
        <v>260</v>
      </c>
      <c r="C109" s="35">
        <v>15232555754.103645</v>
      </c>
      <c r="D109" s="35">
        <v>0.7915432166502071</v>
      </c>
      <c r="E109" s="35">
        <f t="shared" si="108"/>
        <v>120572261.7940682</v>
      </c>
      <c r="F109" s="34">
        <f t="shared" si="111"/>
        <v>0</v>
      </c>
      <c r="G109" s="34">
        <f t="shared" si="112"/>
        <v>0</v>
      </c>
      <c r="H109" s="34">
        <f t="shared" si="113"/>
        <v>15232555754.103645</v>
      </c>
      <c r="I109" s="37">
        <v>42.231701082588955</v>
      </c>
      <c r="J109" s="39">
        <f t="shared" si="114"/>
        <v>8218066091.6017971</v>
      </c>
      <c r="K109" s="39">
        <f t="shared" si="115"/>
        <v>0</v>
      </c>
      <c r="L109" s="39">
        <v>16.477069401920762</v>
      </c>
      <c r="M109" s="39">
        <f t="shared" si="116"/>
        <v>5343917873.2932301</v>
      </c>
      <c r="N109" s="39">
        <f t="shared" si="117"/>
        <v>0</v>
      </c>
      <c r="O109" s="49">
        <f t="shared" si="118"/>
        <v>0</v>
      </c>
      <c r="P109" s="50">
        <f t="shared" si="119"/>
        <v>0</v>
      </c>
      <c r="Q109" s="50">
        <f t="shared" si="120"/>
        <v>0</v>
      </c>
      <c r="R109" s="51">
        <f t="shared" si="121"/>
        <v>0</v>
      </c>
      <c r="T109" s="39">
        <v>50463792572.059074</v>
      </c>
      <c r="U109" s="39">
        <f t="shared" si="122"/>
        <v>29511776036.420982</v>
      </c>
      <c r="V109" s="39">
        <v>0.7915432166502071</v>
      </c>
      <c r="W109" s="35">
        <f t="shared" si="109"/>
        <v>233598461.32929164</v>
      </c>
      <c r="X109" s="34">
        <f t="shared" si="123"/>
        <v>0</v>
      </c>
      <c r="Y109" s="34">
        <f t="shared" si="124"/>
        <v>0</v>
      </c>
      <c r="Z109" s="34">
        <f t="shared" si="110"/>
        <v>29511776036.420982</v>
      </c>
      <c r="AA109" s="37">
        <v>41.527826130203408</v>
      </c>
      <c r="AB109" s="39">
        <f t="shared" si="125"/>
        <v>12688654086.41321</v>
      </c>
      <c r="AC109" s="39">
        <f t="shared" si="126"/>
        <v>0</v>
      </c>
      <c r="AD109" s="39">
        <v>30.912475399469979</v>
      </c>
      <c r="AE109" s="39">
        <f t="shared" si="127"/>
        <v>15741963234.83754</v>
      </c>
      <c r="AF109" s="39">
        <f t="shared" si="128"/>
        <v>1</v>
      </c>
      <c r="AG109" s="49">
        <f t="shared" si="129"/>
        <v>0</v>
      </c>
      <c r="AH109" s="50">
        <f t="shared" si="130"/>
        <v>1</v>
      </c>
      <c r="AI109" s="50">
        <f t="shared" si="131"/>
        <v>0</v>
      </c>
      <c r="AJ109" s="51">
        <f t="shared" si="132"/>
        <v>1</v>
      </c>
      <c r="AK109" s="49">
        <f t="shared" si="133"/>
        <v>0</v>
      </c>
      <c r="AL109" s="50">
        <f t="shared" si="134"/>
        <v>1</v>
      </c>
      <c r="AM109" s="50">
        <f t="shared" si="135"/>
        <v>0</v>
      </c>
      <c r="AN109" s="51">
        <f t="shared" si="136"/>
        <v>1</v>
      </c>
    </row>
    <row r="110" spans="2:40" x14ac:dyDescent="0.25">
      <c r="B110" s="60" t="s">
        <v>262</v>
      </c>
      <c r="C110" s="35">
        <v>30551756551.483372</v>
      </c>
      <c r="D110" s="35">
        <v>0.88171501160681487</v>
      </c>
      <c r="E110" s="35">
        <f t="shared" si="108"/>
        <v>269379423.82399744</v>
      </c>
      <c r="F110" s="34">
        <f t="shared" si="111"/>
        <v>0</v>
      </c>
      <c r="G110" s="34">
        <f t="shared" si="112"/>
        <v>0</v>
      </c>
      <c r="H110" s="34">
        <f t="shared" si="113"/>
        <v>30551756551.483372</v>
      </c>
      <c r="I110" s="37">
        <v>61.370183344348547</v>
      </c>
      <c r="J110" s="39">
        <f t="shared" si="114"/>
        <v>16540180967.073206</v>
      </c>
      <c r="K110" s="39">
        <f t="shared" si="115"/>
        <v>0</v>
      </c>
      <c r="L110" s="39">
        <v>23.648546413912353</v>
      </c>
      <c r="M110" s="39">
        <f t="shared" si="116"/>
        <v>10622727410.89887</v>
      </c>
      <c r="N110" s="39">
        <f t="shared" si="117"/>
        <v>0</v>
      </c>
      <c r="O110" s="49">
        <f t="shared" si="118"/>
        <v>0</v>
      </c>
      <c r="P110" s="50">
        <f t="shared" si="119"/>
        <v>0</v>
      </c>
      <c r="Q110" s="50">
        <f t="shared" si="120"/>
        <v>0</v>
      </c>
      <c r="R110" s="51">
        <f t="shared" si="121"/>
        <v>0</v>
      </c>
      <c r="T110" s="39">
        <v>55823072702.615967</v>
      </c>
      <c r="U110" s="39">
        <f t="shared" si="122"/>
        <v>40794220987.537415</v>
      </c>
      <c r="V110" s="35">
        <v>1.5906451716002801</v>
      </c>
      <c r="W110" s="35">
        <f t="shared" si="109"/>
        <v>648891306.43021202</v>
      </c>
      <c r="X110" s="34">
        <f t="shared" si="123"/>
        <v>0</v>
      </c>
      <c r="Y110" s="34">
        <f t="shared" si="124"/>
        <v>0</v>
      </c>
      <c r="Z110" s="34">
        <f t="shared" si="110"/>
        <v>40794220987.537415</v>
      </c>
      <c r="AA110" s="37">
        <v>64.757790193071685</v>
      </c>
      <c r="AB110" s="39">
        <f t="shared" si="125"/>
        <v>23643358101.128418</v>
      </c>
      <c r="AC110" s="39">
        <f t="shared" si="126"/>
        <v>1</v>
      </c>
      <c r="AD110" s="39">
        <v>19.041968469637101</v>
      </c>
      <c r="AE110" s="39">
        <f t="shared" si="127"/>
        <v>11587179399.207737</v>
      </c>
      <c r="AF110" s="39">
        <f t="shared" si="128"/>
        <v>1</v>
      </c>
      <c r="AG110" s="49">
        <f t="shared" si="129"/>
        <v>0</v>
      </c>
      <c r="AH110" s="50">
        <f t="shared" si="130"/>
        <v>1</v>
      </c>
      <c r="AI110" s="50">
        <f t="shared" si="131"/>
        <v>1</v>
      </c>
      <c r="AJ110" s="51">
        <f t="shared" si="132"/>
        <v>2</v>
      </c>
      <c r="AK110" s="49">
        <f t="shared" si="133"/>
        <v>0</v>
      </c>
      <c r="AL110" s="50">
        <f t="shared" si="134"/>
        <v>1</v>
      </c>
      <c r="AM110" s="50">
        <f t="shared" si="135"/>
        <v>1</v>
      </c>
      <c r="AN110" s="51">
        <f t="shared" si="136"/>
        <v>2</v>
      </c>
    </row>
    <row r="111" spans="2:40" x14ac:dyDescent="0.25">
      <c r="B111" s="60" t="s">
        <v>264</v>
      </c>
      <c r="C111" s="35">
        <v>55188702122.189224</v>
      </c>
      <c r="D111" s="35">
        <v>5.3921003038344697</v>
      </c>
      <c r="E111" s="35">
        <f t="shared" si="108"/>
        <v>2975830174.8128657</v>
      </c>
      <c r="F111" s="34">
        <f t="shared" si="111"/>
        <v>1</v>
      </c>
      <c r="G111" s="34">
        <f t="shared" si="112"/>
        <v>14096578622.930536</v>
      </c>
      <c r="H111" s="34">
        <f t="shared" si="113"/>
        <v>41092123499.25869</v>
      </c>
      <c r="I111" s="37">
        <v>61.521906225980018</v>
      </c>
      <c r="J111" s="39">
        <f t="shared" si="114"/>
        <v>23268029747.304619</v>
      </c>
      <c r="K111" s="39">
        <f t="shared" si="115"/>
        <v>1</v>
      </c>
      <c r="L111" s="39">
        <v>19.965411222136815</v>
      </c>
      <c r="M111" s="39">
        <f t="shared" si="116"/>
        <v>12585104795.23233</v>
      </c>
      <c r="N111" s="39">
        <f t="shared" si="117"/>
        <v>1</v>
      </c>
      <c r="O111" s="49">
        <f t="shared" si="118"/>
        <v>1</v>
      </c>
      <c r="P111" s="50">
        <f t="shared" si="119"/>
        <v>1</v>
      </c>
      <c r="Q111" s="50">
        <f t="shared" si="120"/>
        <v>1</v>
      </c>
      <c r="R111" s="51">
        <f t="shared" si="121"/>
        <v>3</v>
      </c>
      <c r="T111" s="39">
        <v>109025778306.58846</v>
      </c>
      <c r="U111" s="39">
        <f t="shared" si="122"/>
        <v>77008869099.726227</v>
      </c>
      <c r="V111" s="35">
        <v>4.5051398006513699</v>
      </c>
      <c r="W111" s="35">
        <f t="shared" si="109"/>
        <v>3469357211.8432803</v>
      </c>
      <c r="X111" s="34">
        <f t="shared" si="123"/>
        <v>2</v>
      </c>
      <c r="Y111" s="34">
        <f t="shared" si="124"/>
        <v>28193157245.861073</v>
      </c>
      <c r="Z111" s="34">
        <f t="shared" si="110"/>
        <v>48815711853.865158</v>
      </c>
      <c r="AA111" s="37">
        <v>75.180253508136786</v>
      </c>
      <c r="AB111" s="39">
        <f t="shared" si="125"/>
        <v>30508669184.76133</v>
      </c>
      <c r="AC111" s="39">
        <f t="shared" si="126"/>
        <v>1</v>
      </c>
      <c r="AD111" s="39">
        <v>15.039453474039091</v>
      </c>
      <c r="AE111" s="39">
        <f t="shared" si="127"/>
        <v>10171857842.729237</v>
      </c>
      <c r="AF111" s="39">
        <f t="shared" si="128"/>
        <v>0</v>
      </c>
      <c r="AG111" s="49">
        <f t="shared" si="129"/>
        <v>2</v>
      </c>
      <c r="AH111" s="50">
        <f t="shared" si="130"/>
        <v>0</v>
      </c>
      <c r="AI111" s="50">
        <f t="shared" si="131"/>
        <v>1</v>
      </c>
      <c r="AJ111" s="51">
        <f t="shared" si="132"/>
        <v>3</v>
      </c>
      <c r="AK111" s="49">
        <f t="shared" si="133"/>
        <v>1</v>
      </c>
      <c r="AL111" s="50">
        <f t="shared" si="134"/>
        <v>-1</v>
      </c>
      <c r="AM111" s="50">
        <f t="shared" si="135"/>
        <v>0</v>
      </c>
      <c r="AN111" s="51">
        <f t="shared" si="136"/>
        <v>0</v>
      </c>
    </row>
    <row r="112" spans="2:40" x14ac:dyDescent="0.25">
      <c r="B112" s="60" t="s">
        <v>266</v>
      </c>
      <c r="C112" s="35">
        <v>3291731022.4430618</v>
      </c>
      <c r="D112" s="35">
        <v>3.2849261283703299</v>
      </c>
      <c r="E112" s="35">
        <f t="shared" si="108"/>
        <v>108130932.43190396</v>
      </c>
      <c r="F112" s="34">
        <f t="shared" si="111"/>
        <v>0</v>
      </c>
      <c r="G112" s="34">
        <f t="shared" si="112"/>
        <v>0</v>
      </c>
      <c r="H112" s="34">
        <f t="shared" si="113"/>
        <v>3291731022.4430618</v>
      </c>
      <c r="I112" s="37">
        <v>51.318810383510325</v>
      </c>
      <c r="J112" s="39">
        <f t="shared" si="114"/>
        <v>1464977127.5758543</v>
      </c>
      <c r="K112" s="39">
        <f t="shared" si="115"/>
        <v>0</v>
      </c>
      <c r="L112" s="39">
        <v>35.164307848071367</v>
      </c>
      <c r="M112" s="39">
        <f t="shared" si="116"/>
        <v>1673035232.09407</v>
      </c>
      <c r="N112" s="39">
        <f t="shared" si="117"/>
        <v>0</v>
      </c>
      <c r="O112" s="49">
        <f t="shared" si="118"/>
        <v>0</v>
      </c>
      <c r="P112" s="50">
        <f t="shared" si="119"/>
        <v>0</v>
      </c>
      <c r="Q112" s="50">
        <f t="shared" si="120"/>
        <v>0</v>
      </c>
      <c r="R112" s="51">
        <f t="shared" si="121"/>
        <v>0</v>
      </c>
      <c r="T112" s="39">
        <v>5820641497.4000282</v>
      </c>
      <c r="U112" s="39">
        <f t="shared" si="122"/>
        <v>4316698437.94312</v>
      </c>
      <c r="V112" s="35">
        <v>1.9530556124855201</v>
      </c>
      <c r="W112" s="35">
        <f t="shared" si="109"/>
        <v>84307521.116322875</v>
      </c>
      <c r="X112" s="34">
        <f t="shared" si="123"/>
        <v>0</v>
      </c>
      <c r="Y112" s="34">
        <f t="shared" si="124"/>
        <v>0</v>
      </c>
      <c r="Z112" s="34">
        <f t="shared" si="110"/>
        <v>4316698437.94312</v>
      </c>
      <c r="AA112" s="37">
        <v>54.853333433133756</v>
      </c>
      <c r="AB112" s="39">
        <f t="shared" si="125"/>
        <v>2129929948.6894906</v>
      </c>
      <c r="AC112" s="39">
        <f t="shared" si="126"/>
        <v>0</v>
      </c>
      <c r="AD112" s="39">
        <v>28.524513884968723</v>
      </c>
      <c r="AE112" s="39">
        <f t="shared" si="127"/>
        <v>1845989799.6130819</v>
      </c>
      <c r="AF112" s="39">
        <f t="shared" si="128"/>
        <v>0</v>
      </c>
      <c r="AG112" s="49">
        <f t="shared" si="129"/>
        <v>0</v>
      </c>
      <c r="AH112" s="50">
        <f t="shared" si="130"/>
        <v>0</v>
      </c>
      <c r="AI112" s="50">
        <f t="shared" si="131"/>
        <v>0</v>
      </c>
      <c r="AJ112" s="51">
        <f t="shared" si="132"/>
        <v>0</v>
      </c>
      <c r="AK112" s="49">
        <f t="shared" si="133"/>
        <v>0</v>
      </c>
      <c r="AL112" s="50">
        <f t="shared" si="134"/>
        <v>0</v>
      </c>
      <c r="AM112" s="50">
        <f t="shared" si="135"/>
        <v>0</v>
      </c>
      <c r="AN112" s="51">
        <f t="shared" si="136"/>
        <v>0</v>
      </c>
    </row>
    <row r="113" spans="2:40" x14ac:dyDescent="0.25">
      <c r="B113" s="60" t="s">
        <v>268</v>
      </c>
      <c r="C113" s="35">
        <v>4839570802.8424053</v>
      </c>
      <c r="D113" s="39">
        <v>0.40598461334355201</v>
      </c>
      <c r="E113" s="35">
        <f t="shared" si="108"/>
        <v>19647912.811407175</v>
      </c>
      <c r="F113" s="34">
        <f t="shared" si="111"/>
        <v>0</v>
      </c>
      <c r="G113" s="34">
        <f t="shared" si="112"/>
        <v>0</v>
      </c>
      <c r="H113" s="34">
        <f t="shared" si="113"/>
        <v>4839570802.8424053</v>
      </c>
      <c r="I113" s="37">
        <v>19.680194508009151</v>
      </c>
      <c r="J113" s="39">
        <f t="shared" si="114"/>
        <v>2985403079.4470806</v>
      </c>
      <c r="K113" s="39">
        <f t="shared" si="115"/>
        <v>0</v>
      </c>
      <c r="L113" s="39">
        <v>4.2471510297482844</v>
      </c>
      <c r="M113" s="39">
        <f t="shared" si="116"/>
        <v>1073791704.4745393</v>
      </c>
      <c r="N113" s="39">
        <f t="shared" si="117"/>
        <v>0</v>
      </c>
      <c r="O113" s="49">
        <f t="shared" si="118"/>
        <v>0</v>
      </c>
      <c r="P113" s="50">
        <f t="shared" si="119"/>
        <v>0</v>
      </c>
      <c r="Q113" s="50">
        <f t="shared" si="120"/>
        <v>0</v>
      </c>
      <c r="R113" s="51">
        <f t="shared" si="121"/>
        <v>0</v>
      </c>
      <c r="T113" s="39">
        <v>7126900130.2969618</v>
      </c>
      <c r="U113" s="39">
        <f t="shared" si="122"/>
        <v>5766625379.259737</v>
      </c>
      <c r="V113" s="35">
        <v>0.40598461334355201</v>
      </c>
      <c r="W113" s="35">
        <f t="shared" si="109"/>
        <v>23411611.748958785</v>
      </c>
      <c r="X113" s="34">
        <f t="shared" si="123"/>
        <v>0</v>
      </c>
      <c r="Y113" s="34">
        <f t="shared" si="124"/>
        <v>0</v>
      </c>
      <c r="Z113" s="34">
        <f t="shared" si="110"/>
        <v>5766625379.259737</v>
      </c>
      <c r="AA113" s="37">
        <v>48.240137210827719</v>
      </c>
      <c r="AB113" s="39">
        <f t="shared" si="125"/>
        <v>3570109102.2651458</v>
      </c>
      <c r="AC113" s="39">
        <f t="shared" si="126"/>
        <v>0</v>
      </c>
      <c r="AD113" s="39">
        <v>10.199841422268758</v>
      </c>
      <c r="AE113" s="39">
        <f t="shared" si="127"/>
        <v>1258099886.9660952</v>
      </c>
      <c r="AF113" s="39">
        <f t="shared" si="128"/>
        <v>0</v>
      </c>
      <c r="AG113" s="49">
        <f t="shared" si="129"/>
        <v>0</v>
      </c>
      <c r="AH113" s="50">
        <f t="shared" si="130"/>
        <v>0</v>
      </c>
      <c r="AI113" s="50">
        <f t="shared" si="131"/>
        <v>0</v>
      </c>
      <c r="AJ113" s="51">
        <f t="shared" si="132"/>
        <v>0</v>
      </c>
      <c r="AK113" s="49">
        <f t="shared" si="133"/>
        <v>0</v>
      </c>
      <c r="AL113" s="50">
        <f t="shared" si="134"/>
        <v>0</v>
      </c>
      <c r="AM113" s="50">
        <f t="shared" si="135"/>
        <v>0</v>
      </c>
      <c r="AN113" s="51">
        <f t="shared" si="136"/>
        <v>0</v>
      </c>
    </row>
    <row r="114" spans="2:40" s="39" customFormat="1" x14ac:dyDescent="0.25">
      <c r="B114" s="60" t="s">
        <v>270</v>
      </c>
      <c r="C114" s="39">
        <v>54352711081</v>
      </c>
      <c r="D114" s="39">
        <v>3.14</v>
      </c>
      <c r="E114" s="39">
        <f t="shared" ref="E114" si="137">D114/100*C114</f>
        <v>1706675127.9434001</v>
      </c>
      <c r="F114" s="34">
        <f t="shared" ref="F114" si="138">ROUND(E114/$C$6,0)</f>
        <v>1</v>
      </c>
      <c r="G114" s="34">
        <f t="shared" ref="G114" si="139">F114*$C$6*$C$8</f>
        <v>14096578622.930536</v>
      </c>
      <c r="H114" s="34">
        <f t="shared" ref="H114" si="140">C114-G114</f>
        <v>40256132458.069466</v>
      </c>
      <c r="I114" s="39">
        <v>34.9</v>
      </c>
      <c r="J114" s="39">
        <f t="shared" ref="J114" si="141">I114/(I114+L114)*H114*$F$7</f>
        <v>10675828440.627844</v>
      </c>
      <c r="K114" s="39">
        <f t="shared" ref="K114" si="142">ROUND(J114/$F$9,0)</f>
        <v>0</v>
      </c>
      <c r="L114" s="39">
        <v>63.8</v>
      </c>
      <c r="M114" s="39">
        <f t="shared" ref="M114" si="143">L114/(I114+L114)*H114*(2-$F$7)</f>
        <v>32527118171.540421</v>
      </c>
      <c r="N114" s="39">
        <f t="shared" ref="N114" si="144">ROUND(M114/$F$8,0)</f>
        <v>1</v>
      </c>
      <c r="O114" s="49">
        <f t="shared" ref="O114" si="145">F114</f>
        <v>1</v>
      </c>
      <c r="P114" s="50">
        <f t="shared" ref="P114" si="146">N114</f>
        <v>1</v>
      </c>
      <c r="Q114" s="50">
        <f t="shared" ref="Q114" si="147">K114</f>
        <v>0</v>
      </c>
      <c r="R114" s="51">
        <f t="shared" ref="R114" si="148">O114+P114+Q114</f>
        <v>2</v>
      </c>
      <c r="U114" s="39">
        <v>53798816194</v>
      </c>
      <c r="V114" s="39">
        <v>3.14</v>
      </c>
      <c r="W114" s="39">
        <f t="shared" ref="W114" si="149">V114/100*U114</f>
        <v>1689282828.4916003</v>
      </c>
      <c r="X114" s="34">
        <f t="shared" ref="X114" si="150">ROUND(W114/$C$6,0)</f>
        <v>1</v>
      </c>
      <c r="Y114" s="34">
        <f t="shared" ref="Y114" si="151">X114*$C$6*$C$8</f>
        <v>14096578622.930536</v>
      </c>
      <c r="Z114" s="34">
        <f t="shared" ref="Z114" si="152">U114-Y114</f>
        <v>39702237571.069466</v>
      </c>
      <c r="AA114" s="39">
        <v>34.9</v>
      </c>
      <c r="AB114" s="39">
        <f t="shared" ref="AB114" si="153">AA114/(AA114+AD114)*Z114*$F$7</f>
        <v>10528936863.452312</v>
      </c>
      <c r="AC114" s="39">
        <f t="shared" ref="AC114" si="154">ROUND(AB114/$F$9,0)</f>
        <v>0</v>
      </c>
      <c r="AD114" s="39">
        <v>63.8</v>
      </c>
      <c r="AE114" s="39">
        <f t="shared" ref="AE114" si="155">AD114/(AA114+AD114)*Z114*(2-$F$7)</f>
        <v>32079568858.082977</v>
      </c>
      <c r="AF114" s="39">
        <f t="shared" ref="AF114" si="156">ROUND(AE114/$F$8,0)</f>
        <v>1</v>
      </c>
      <c r="AG114" s="49">
        <f t="shared" ref="AG114" si="157">X114</f>
        <v>1</v>
      </c>
      <c r="AH114" s="50">
        <f t="shared" ref="AH114" si="158">AF114</f>
        <v>1</v>
      </c>
      <c r="AI114" s="50">
        <f t="shared" ref="AI114" si="159">AC114</f>
        <v>0</v>
      </c>
      <c r="AJ114" s="51">
        <f t="shared" ref="AJ114" si="160">AG114+AH114+AI114</f>
        <v>2</v>
      </c>
      <c r="AK114" s="49">
        <f t="shared" ref="AK114" si="161">AG114-O114</f>
        <v>0</v>
      </c>
      <c r="AL114" s="50">
        <f t="shared" ref="AL114" si="162">AH114-P114</f>
        <v>0</v>
      </c>
      <c r="AM114" s="50">
        <f t="shared" ref="AM114" si="163">AI114-Q114</f>
        <v>0</v>
      </c>
      <c r="AN114" s="51">
        <f t="shared" ref="AN114" si="164">AJ114-R114</f>
        <v>0</v>
      </c>
    </row>
    <row r="115" spans="2:40" x14ac:dyDescent="0.25">
      <c r="B115" s="60" t="s">
        <v>274</v>
      </c>
      <c r="C115" s="35">
        <v>48611788254.636597</v>
      </c>
      <c r="D115" s="35">
        <v>1.2166999904796301</v>
      </c>
      <c r="E115" s="35">
        <f t="shared" si="108"/>
        <v>591459623.06614137</v>
      </c>
      <c r="F115" s="34">
        <f t="shared" si="111"/>
        <v>0</v>
      </c>
      <c r="G115" s="34">
        <f t="shared" si="112"/>
        <v>0</v>
      </c>
      <c r="H115" s="34">
        <f t="shared" si="113"/>
        <v>48611788254.636597</v>
      </c>
      <c r="I115" s="37">
        <v>56.9388472596318</v>
      </c>
      <c r="J115" s="39">
        <f t="shared" si="114"/>
        <v>24928720498.643127</v>
      </c>
      <c r="K115" s="39">
        <f t="shared" si="115"/>
        <v>1</v>
      </c>
      <c r="L115" s="39">
        <v>26.335558659004484</v>
      </c>
      <c r="M115" s="39">
        <f t="shared" si="116"/>
        <v>19216867820.55719</v>
      </c>
      <c r="N115" s="39">
        <f t="shared" si="117"/>
        <v>1</v>
      </c>
      <c r="O115" s="49">
        <f t="shared" si="118"/>
        <v>0</v>
      </c>
      <c r="P115" s="50">
        <f t="shared" si="119"/>
        <v>1</v>
      </c>
      <c r="Q115" s="50">
        <f t="shared" si="120"/>
        <v>1</v>
      </c>
      <c r="R115" s="51">
        <f t="shared" si="121"/>
        <v>2</v>
      </c>
      <c r="T115" s="39">
        <v>95797278557.023193</v>
      </c>
      <c r="U115" s="39">
        <f t="shared" si="122"/>
        <v>67736067474.193886</v>
      </c>
      <c r="V115" s="35">
        <v>1.7155386268148503</v>
      </c>
      <c r="W115" s="35">
        <f t="shared" si="109"/>
        <v>1162038401.8051662</v>
      </c>
      <c r="X115" s="34">
        <f t="shared" si="123"/>
        <v>1</v>
      </c>
      <c r="Y115" s="34">
        <f t="shared" si="124"/>
        <v>14096578622.930536</v>
      </c>
      <c r="Z115" s="34">
        <f t="shared" si="110"/>
        <v>53639488851.263351</v>
      </c>
      <c r="AA115" s="37">
        <v>60.438126830266135</v>
      </c>
      <c r="AB115" s="39">
        <f t="shared" si="125"/>
        <v>28162594493.66008</v>
      </c>
      <c r="AC115" s="39">
        <f t="shared" si="126"/>
        <v>1</v>
      </c>
      <c r="AD115" s="39">
        <v>25.896343286641212</v>
      </c>
      <c r="AE115" s="39">
        <f t="shared" si="127"/>
        <v>20111703574.645725</v>
      </c>
      <c r="AF115" s="39">
        <f t="shared" si="128"/>
        <v>1</v>
      </c>
      <c r="AG115" s="49">
        <f t="shared" si="129"/>
        <v>1</v>
      </c>
      <c r="AH115" s="50">
        <f t="shared" si="130"/>
        <v>1</v>
      </c>
      <c r="AI115" s="50">
        <f t="shared" si="131"/>
        <v>1</v>
      </c>
      <c r="AJ115" s="51">
        <f t="shared" si="132"/>
        <v>3</v>
      </c>
      <c r="AK115" s="49">
        <f t="shared" si="133"/>
        <v>1</v>
      </c>
      <c r="AL115" s="50">
        <f t="shared" si="134"/>
        <v>0</v>
      </c>
      <c r="AM115" s="50">
        <f t="shared" si="135"/>
        <v>0</v>
      </c>
      <c r="AN115" s="51">
        <f t="shared" si="136"/>
        <v>1</v>
      </c>
    </row>
    <row r="116" spans="2:40" x14ac:dyDescent="0.25">
      <c r="B116" s="60" t="s">
        <v>276</v>
      </c>
      <c r="C116" s="35">
        <v>41975213860.418907</v>
      </c>
      <c r="D116" s="35">
        <v>0.60287479507174802</v>
      </c>
      <c r="E116" s="35">
        <f t="shared" si="108"/>
        <v>253057984.54192847</v>
      </c>
      <c r="F116" s="34">
        <f t="shared" si="111"/>
        <v>0</v>
      </c>
      <c r="G116" s="34">
        <f t="shared" si="112"/>
        <v>0</v>
      </c>
      <c r="H116" s="34">
        <f t="shared" si="113"/>
        <v>41975213860.418907</v>
      </c>
      <c r="I116" s="37">
        <v>72.105974591474762</v>
      </c>
      <c r="J116" s="39">
        <f t="shared" si="114"/>
        <v>25586586577.326595</v>
      </c>
      <c r="K116" s="39">
        <f t="shared" si="115"/>
        <v>1</v>
      </c>
      <c r="L116" s="39">
        <v>16.612298602490817</v>
      </c>
      <c r="M116" s="39">
        <f t="shared" si="116"/>
        <v>9824706363.3126392</v>
      </c>
      <c r="N116" s="39">
        <f t="shared" si="117"/>
        <v>0</v>
      </c>
      <c r="O116" s="49">
        <f t="shared" si="118"/>
        <v>0</v>
      </c>
      <c r="P116" s="50">
        <f t="shared" si="119"/>
        <v>0</v>
      </c>
      <c r="Q116" s="50">
        <f t="shared" si="120"/>
        <v>1</v>
      </c>
      <c r="R116" s="51">
        <f t="shared" si="121"/>
        <v>1</v>
      </c>
      <c r="T116" s="39">
        <v>67187250623.81015</v>
      </c>
      <c r="U116" s="39">
        <f t="shared" si="122"/>
        <v>52193652360.621376</v>
      </c>
      <c r="V116" s="35">
        <v>0.57645930150336699</v>
      </c>
      <c r="W116" s="35">
        <f t="shared" ref="W116:W147" si="165">V116/100*U116</f>
        <v>300875163.8271336</v>
      </c>
      <c r="X116" s="34">
        <f t="shared" si="123"/>
        <v>0</v>
      </c>
      <c r="Y116" s="34">
        <f t="shared" si="124"/>
        <v>0</v>
      </c>
      <c r="Z116" s="34">
        <f t="shared" ref="Z116:Z147" si="166">U116-Y116</f>
        <v>52193652360.621376</v>
      </c>
      <c r="AA116" s="37">
        <v>79.331952704579493</v>
      </c>
      <c r="AB116" s="39">
        <f t="shared" si="125"/>
        <v>34285806534.4608</v>
      </c>
      <c r="AC116" s="39">
        <f t="shared" si="126"/>
        <v>1</v>
      </c>
      <c r="AD116" s="39">
        <v>11.243961479989576</v>
      </c>
      <c r="AE116" s="39">
        <f t="shared" si="127"/>
        <v>8099054560.0087147</v>
      </c>
      <c r="AF116" s="39">
        <f t="shared" si="128"/>
        <v>0</v>
      </c>
      <c r="AG116" s="49">
        <f t="shared" si="129"/>
        <v>0</v>
      </c>
      <c r="AH116" s="50">
        <f t="shared" si="130"/>
        <v>0</v>
      </c>
      <c r="AI116" s="50">
        <f t="shared" si="131"/>
        <v>1</v>
      </c>
      <c r="AJ116" s="51">
        <f t="shared" si="132"/>
        <v>1</v>
      </c>
      <c r="AK116" s="49">
        <f t="shared" si="133"/>
        <v>0</v>
      </c>
      <c r="AL116" s="50">
        <f t="shared" si="134"/>
        <v>0</v>
      </c>
      <c r="AM116" s="50">
        <f t="shared" si="135"/>
        <v>0</v>
      </c>
      <c r="AN116" s="51">
        <f t="shared" si="136"/>
        <v>0</v>
      </c>
    </row>
    <row r="117" spans="2:40" x14ac:dyDescent="0.25">
      <c r="B117" s="60" t="s">
        <v>280</v>
      </c>
      <c r="C117" s="35">
        <v>25453652252.687275</v>
      </c>
      <c r="D117" s="35">
        <v>1.21751390900084</v>
      </c>
      <c r="E117" s="35">
        <f t="shared" si="108"/>
        <v>309901756.52517319</v>
      </c>
      <c r="F117" s="34">
        <f t="shared" si="111"/>
        <v>0</v>
      </c>
      <c r="G117" s="34">
        <f t="shared" si="112"/>
        <v>0</v>
      </c>
      <c r="H117" s="34">
        <f t="shared" si="113"/>
        <v>25453652252.687275</v>
      </c>
      <c r="I117" s="37">
        <v>48.369598719551377</v>
      </c>
      <c r="J117" s="39">
        <f t="shared" si="114"/>
        <v>14824139136.10046</v>
      </c>
      <c r="K117" s="39">
        <f t="shared" si="115"/>
        <v>0</v>
      </c>
      <c r="L117" s="39">
        <v>13.919833441027791</v>
      </c>
      <c r="M117" s="39">
        <f t="shared" si="116"/>
        <v>7110166755.6916599</v>
      </c>
      <c r="N117" s="39">
        <f t="shared" si="117"/>
        <v>0</v>
      </c>
      <c r="O117" s="49">
        <f t="shared" si="118"/>
        <v>0</v>
      </c>
      <c r="P117" s="50">
        <f t="shared" si="119"/>
        <v>0</v>
      </c>
      <c r="Q117" s="50">
        <f t="shared" si="120"/>
        <v>0</v>
      </c>
      <c r="R117" s="51">
        <f t="shared" si="121"/>
        <v>0</v>
      </c>
      <c r="T117" s="39">
        <v>40514543473.317139</v>
      </c>
      <c r="U117" s="39">
        <f t="shared" si="122"/>
        <v>31557831464.408558</v>
      </c>
      <c r="V117" s="35">
        <v>0.58002234956568899</v>
      </c>
      <c r="W117" s="35">
        <f t="shared" si="165"/>
        <v>183042475.5318428</v>
      </c>
      <c r="X117" s="34">
        <f t="shared" si="123"/>
        <v>0</v>
      </c>
      <c r="Y117" s="34">
        <f t="shared" si="124"/>
        <v>0</v>
      </c>
      <c r="Z117" s="34">
        <f t="shared" si="166"/>
        <v>31557831464.408558</v>
      </c>
      <c r="AA117" s="37">
        <v>55.485749919026325</v>
      </c>
      <c r="AB117" s="39">
        <f t="shared" si="125"/>
        <v>19032809016.229515</v>
      </c>
      <c r="AC117" s="39">
        <f t="shared" si="126"/>
        <v>1</v>
      </c>
      <c r="AD117" s="39">
        <v>13.513915729164852</v>
      </c>
      <c r="AE117" s="39">
        <f t="shared" si="127"/>
        <v>7725940970.1281681</v>
      </c>
      <c r="AF117" s="39">
        <f t="shared" si="128"/>
        <v>0</v>
      </c>
      <c r="AG117" s="49">
        <f t="shared" si="129"/>
        <v>0</v>
      </c>
      <c r="AH117" s="50">
        <f t="shared" si="130"/>
        <v>0</v>
      </c>
      <c r="AI117" s="50">
        <f t="shared" si="131"/>
        <v>1</v>
      </c>
      <c r="AJ117" s="51">
        <f t="shared" si="132"/>
        <v>1</v>
      </c>
      <c r="AK117" s="49">
        <f t="shared" si="133"/>
        <v>0</v>
      </c>
      <c r="AL117" s="50">
        <f t="shared" si="134"/>
        <v>0</v>
      </c>
      <c r="AM117" s="50">
        <f t="shared" si="135"/>
        <v>1</v>
      </c>
      <c r="AN117" s="51">
        <f t="shared" si="136"/>
        <v>1</v>
      </c>
    </row>
    <row r="118" spans="2:40" x14ac:dyDescent="0.25">
      <c r="B118" s="60" t="s">
        <v>282</v>
      </c>
      <c r="C118" s="35">
        <v>8856934066.8426991</v>
      </c>
      <c r="D118" s="35">
        <v>0.67263882868564295</v>
      </c>
      <c r="E118" s="35">
        <f t="shared" si="108"/>
        <v>59575177.564670414</v>
      </c>
      <c r="F118" s="34">
        <f t="shared" si="111"/>
        <v>0</v>
      </c>
      <c r="G118" s="34">
        <f t="shared" si="112"/>
        <v>0</v>
      </c>
      <c r="H118" s="34">
        <f t="shared" si="113"/>
        <v>8856934066.8426991</v>
      </c>
      <c r="I118" s="37">
        <v>38.370743715675736</v>
      </c>
      <c r="J118" s="39">
        <f t="shared" si="114"/>
        <v>4674268412.4351873</v>
      </c>
      <c r="K118" s="39">
        <f t="shared" si="115"/>
        <v>0</v>
      </c>
      <c r="L118" s="39">
        <v>16.158722266853211</v>
      </c>
      <c r="M118" s="39">
        <f t="shared" si="116"/>
        <v>3280720229.4947286</v>
      </c>
      <c r="N118" s="39">
        <f t="shared" si="117"/>
        <v>0</v>
      </c>
      <c r="O118" s="49">
        <f t="shared" si="118"/>
        <v>0</v>
      </c>
      <c r="P118" s="50">
        <f t="shared" si="119"/>
        <v>0</v>
      </c>
      <c r="Q118" s="50">
        <f t="shared" si="120"/>
        <v>0</v>
      </c>
      <c r="R118" s="51">
        <f t="shared" si="121"/>
        <v>0</v>
      </c>
      <c r="T118" s="39">
        <v>18333705241.290768</v>
      </c>
      <c r="U118" s="39">
        <f t="shared" si="122"/>
        <v>12697869423.8465</v>
      </c>
      <c r="V118" s="35">
        <v>0.76464284774572799</v>
      </c>
      <c r="W118" s="35">
        <f t="shared" si="165"/>
        <v>97093350.365533948</v>
      </c>
      <c r="X118" s="34">
        <f t="shared" si="123"/>
        <v>0</v>
      </c>
      <c r="Y118" s="34">
        <f t="shared" si="124"/>
        <v>0</v>
      </c>
      <c r="Z118" s="34">
        <f t="shared" si="166"/>
        <v>12697869423.8465</v>
      </c>
      <c r="AA118" s="37">
        <v>52.428428451044404</v>
      </c>
      <c r="AB118" s="39">
        <f t="shared" si="125"/>
        <v>7476779140.8830833</v>
      </c>
      <c r="AC118" s="39">
        <f t="shared" si="126"/>
        <v>0</v>
      </c>
      <c r="AD118" s="39">
        <v>14.351262980052013</v>
      </c>
      <c r="AE118" s="39">
        <f t="shared" si="127"/>
        <v>3411038211.6696525</v>
      </c>
      <c r="AF118" s="39">
        <f t="shared" si="128"/>
        <v>0</v>
      </c>
      <c r="AG118" s="49">
        <f t="shared" si="129"/>
        <v>0</v>
      </c>
      <c r="AH118" s="50">
        <f t="shared" si="130"/>
        <v>0</v>
      </c>
      <c r="AI118" s="50">
        <f t="shared" si="131"/>
        <v>0</v>
      </c>
      <c r="AJ118" s="51">
        <f t="shared" si="132"/>
        <v>0</v>
      </c>
      <c r="AK118" s="49">
        <f t="shared" si="133"/>
        <v>0</v>
      </c>
      <c r="AL118" s="50">
        <f t="shared" si="134"/>
        <v>0</v>
      </c>
      <c r="AM118" s="50">
        <f t="shared" si="135"/>
        <v>0</v>
      </c>
      <c r="AN118" s="51">
        <f t="shared" si="136"/>
        <v>0</v>
      </c>
    </row>
    <row r="119" spans="2:40" x14ac:dyDescent="0.25">
      <c r="B119" s="60" t="s">
        <v>284</v>
      </c>
      <c r="C119" s="35">
        <v>369184235021.7135</v>
      </c>
      <c r="D119" s="35">
        <v>1.6346755480484101</v>
      </c>
      <c r="E119" s="35">
        <f t="shared" si="108"/>
        <v>6034964417.1495256</v>
      </c>
      <c r="F119" s="34">
        <f t="shared" si="111"/>
        <v>3</v>
      </c>
      <c r="G119" s="34">
        <f t="shared" si="112"/>
        <v>42289735868.791611</v>
      </c>
      <c r="H119" s="34">
        <f t="shared" si="113"/>
        <v>326894499152.92188</v>
      </c>
      <c r="I119" s="37">
        <v>46.301497470545819</v>
      </c>
      <c r="J119" s="39">
        <f t="shared" si="114"/>
        <v>119969672443.42804</v>
      </c>
      <c r="K119" s="39">
        <f t="shared" si="115"/>
        <v>3</v>
      </c>
      <c r="L119" s="39">
        <v>48.320571491101319</v>
      </c>
      <c r="M119" s="39">
        <f t="shared" si="116"/>
        <v>208668669868.77231</v>
      </c>
      <c r="N119" s="39">
        <f t="shared" si="117"/>
        <v>9</v>
      </c>
      <c r="O119" s="49">
        <f t="shared" si="118"/>
        <v>3</v>
      </c>
      <c r="P119" s="50">
        <f t="shared" si="119"/>
        <v>9</v>
      </c>
      <c r="Q119" s="50">
        <f t="shared" si="120"/>
        <v>3</v>
      </c>
      <c r="R119" s="51">
        <f t="shared" si="121"/>
        <v>15</v>
      </c>
      <c r="T119" s="39">
        <v>829296989955.65771</v>
      </c>
      <c r="U119" s="39">
        <f t="shared" si="122"/>
        <v>555667934596.44116</v>
      </c>
      <c r="V119" s="35">
        <v>1.11572424912127</v>
      </c>
      <c r="W119" s="35">
        <f t="shared" si="165"/>
        <v>6199721890.8838129</v>
      </c>
      <c r="X119" s="34">
        <f t="shared" si="123"/>
        <v>3</v>
      </c>
      <c r="Y119" s="34">
        <f t="shared" si="124"/>
        <v>42289735868.791611</v>
      </c>
      <c r="Z119" s="34">
        <f t="shared" si="166"/>
        <v>513378198727.64954</v>
      </c>
      <c r="AA119" s="37">
        <v>51.882111706680533</v>
      </c>
      <c r="AB119" s="39">
        <f t="shared" si="125"/>
        <v>221967473992.23206</v>
      </c>
      <c r="AC119" s="39">
        <f t="shared" si="126"/>
        <v>6</v>
      </c>
      <c r="AD119" s="39">
        <v>38.114672197437116</v>
      </c>
      <c r="AE119" s="39">
        <f t="shared" si="127"/>
        <v>271776958422.50851</v>
      </c>
      <c r="AF119" s="39">
        <f t="shared" si="128"/>
        <v>12</v>
      </c>
      <c r="AG119" s="49">
        <f t="shared" si="129"/>
        <v>3</v>
      </c>
      <c r="AH119" s="50">
        <f t="shared" si="130"/>
        <v>12</v>
      </c>
      <c r="AI119" s="50">
        <f t="shared" si="131"/>
        <v>6</v>
      </c>
      <c r="AJ119" s="51">
        <f t="shared" si="132"/>
        <v>21</v>
      </c>
      <c r="AK119" s="49">
        <f t="shared" si="133"/>
        <v>0</v>
      </c>
      <c r="AL119" s="50">
        <f t="shared" si="134"/>
        <v>3</v>
      </c>
      <c r="AM119" s="50">
        <f t="shared" si="135"/>
        <v>3</v>
      </c>
      <c r="AN119" s="51">
        <f t="shared" si="136"/>
        <v>6</v>
      </c>
    </row>
    <row r="120" spans="2:40" x14ac:dyDescent="0.25">
      <c r="B120" s="35" t="s">
        <v>286</v>
      </c>
      <c r="C120" s="35">
        <v>3732335815.3191938</v>
      </c>
      <c r="D120" s="35">
        <v>0</v>
      </c>
      <c r="E120" s="35">
        <f t="shared" si="108"/>
        <v>0</v>
      </c>
      <c r="F120" s="34">
        <f t="shared" si="111"/>
        <v>0</v>
      </c>
      <c r="G120" s="34">
        <f t="shared" si="112"/>
        <v>0</v>
      </c>
      <c r="H120" s="34">
        <f t="shared" si="113"/>
        <v>3732335815.3191938</v>
      </c>
      <c r="I120" s="39">
        <v>69.409823941615329</v>
      </c>
      <c r="J120" s="39">
        <f t="shared" si="114"/>
        <v>2408890513.4013534</v>
      </c>
      <c r="K120" s="39">
        <f t="shared" si="115"/>
        <v>0</v>
      </c>
      <c r="L120" s="39">
        <v>11.247880421989207</v>
      </c>
      <c r="M120" s="39">
        <f t="shared" si="116"/>
        <v>650602246.81340325</v>
      </c>
      <c r="N120" s="39">
        <f t="shared" si="117"/>
        <v>0</v>
      </c>
      <c r="O120" s="49">
        <f t="shared" si="118"/>
        <v>0</v>
      </c>
      <c r="P120" s="50">
        <f t="shared" si="119"/>
        <v>0</v>
      </c>
      <c r="Q120" s="50">
        <f t="shared" si="120"/>
        <v>0</v>
      </c>
      <c r="R120" s="51">
        <f t="shared" si="121"/>
        <v>0</v>
      </c>
      <c r="T120" s="39">
        <v>8964243526.1206989</v>
      </c>
      <c r="U120" s="39">
        <f t="shared" si="122"/>
        <v>5852828010.5070438</v>
      </c>
      <c r="V120" s="35">
        <v>0</v>
      </c>
      <c r="W120" s="35">
        <f t="shared" si="165"/>
        <v>0</v>
      </c>
      <c r="X120" s="34">
        <f t="shared" si="123"/>
        <v>0</v>
      </c>
      <c r="Y120" s="34">
        <f t="shared" si="124"/>
        <v>0</v>
      </c>
      <c r="Z120" s="34">
        <f t="shared" si="166"/>
        <v>5852828010.5070438</v>
      </c>
      <c r="AA120" s="37">
        <v>69.409823941615329</v>
      </c>
      <c r="AB120" s="39">
        <f t="shared" si="125"/>
        <v>3777479457.5590425</v>
      </c>
      <c r="AC120" s="39">
        <f t="shared" si="126"/>
        <v>0</v>
      </c>
      <c r="AD120" s="39">
        <v>11.247880421989207</v>
      </c>
      <c r="AE120" s="39">
        <f t="shared" si="127"/>
        <v>1020235917.2020674</v>
      </c>
      <c r="AF120" s="39">
        <f t="shared" si="128"/>
        <v>0</v>
      </c>
      <c r="AG120" s="49">
        <f t="shared" si="129"/>
        <v>0</v>
      </c>
      <c r="AH120" s="50">
        <f t="shared" si="130"/>
        <v>0</v>
      </c>
      <c r="AI120" s="50">
        <f t="shared" si="131"/>
        <v>0</v>
      </c>
      <c r="AJ120" s="51">
        <f t="shared" si="132"/>
        <v>0</v>
      </c>
      <c r="AK120" s="49">
        <f t="shared" si="133"/>
        <v>0</v>
      </c>
      <c r="AL120" s="50">
        <f t="shared" si="134"/>
        <v>0</v>
      </c>
      <c r="AM120" s="50">
        <f t="shared" si="135"/>
        <v>0</v>
      </c>
      <c r="AN120" s="51">
        <f t="shared" si="136"/>
        <v>0</v>
      </c>
    </row>
    <row r="121" spans="2:40" x14ac:dyDescent="0.25">
      <c r="B121" s="60" t="s">
        <v>288</v>
      </c>
      <c r="C121" s="35">
        <v>17817887173.752071</v>
      </c>
      <c r="D121" s="35">
        <v>1.47864974445751</v>
      </c>
      <c r="E121" s="35">
        <f t="shared" si="108"/>
        <v>263464143.16241246</v>
      </c>
      <c r="F121" s="34">
        <f t="shared" si="111"/>
        <v>0</v>
      </c>
      <c r="G121" s="34">
        <f t="shared" si="112"/>
        <v>0</v>
      </c>
      <c r="H121" s="34">
        <f t="shared" si="113"/>
        <v>17817887173.752071</v>
      </c>
      <c r="I121" s="37">
        <v>37.262642932904946</v>
      </c>
      <c r="J121" s="39">
        <f t="shared" si="114"/>
        <v>8471006441.0453243</v>
      </c>
      <c r="K121" s="39">
        <f t="shared" si="115"/>
        <v>0</v>
      </c>
      <c r="L121" s="39">
        <v>21.520947794631422</v>
      </c>
      <c r="M121" s="39">
        <f t="shared" si="116"/>
        <v>8154014898.7812176</v>
      </c>
      <c r="N121" s="39">
        <f t="shared" si="117"/>
        <v>0</v>
      </c>
      <c r="O121" s="49">
        <f t="shared" si="118"/>
        <v>0</v>
      </c>
      <c r="P121" s="50">
        <f t="shared" si="119"/>
        <v>0</v>
      </c>
      <c r="Q121" s="50">
        <f t="shared" si="120"/>
        <v>0</v>
      </c>
      <c r="R121" s="51">
        <f t="shared" si="121"/>
        <v>0</v>
      </c>
      <c r="T121" s="39">
        <v>41593677730.773315</v>
      </c>
      <c r="U121" s="39">
        <f t="shared" si="122"/>
        <v>27454215086.512779</v>
      </c>
      <c r="V121" s="35">
        <v>3.02714458735776</v>
      </c>
      <c r="W121" s="35">
        <f t="shared" si="165"/>
        <v>831078785.99292922</v>
      </c>
      <c r="X121" s="34">
        <f t="shared" si="123"/>
        <v>0</v>
      </c>
      <c r="Y121" s="34">
        <f t="shared" si="124"/>
        <v>0</v>
      </c>
      <c r="Z121" s="34">
        <f t="shared" si="166"/>
        <v>27454215086.512779</v>
      </c>
      <c r="AA121" s="37">
        <v>34.886958997243397</v>
      </c>
      <c r="AB121" s="39">
        <f t="shared" si="125"/>
        <v>13368535805.006659</v>
      </c>
      <c r="AC121" s="39">
        <f t="shared" si="126"/>
        <v>0</v>
      </c>
      <c r="AD121" s="39">
        <v>18.847089929002976</v>
      </c>
      <c r="AE121" s="39">
        <f t="shared" si="127"/>
        <v>12036875849.796541</v>
      </c>
      <c r="AF121" s="39">
        <f t="shared" si="128"/>
        <v>1</v>
      </c>
      <c r="AG121" s="49">
        <f t="shared" si="129"/>
        <v>0</v>
      </c>
      <c r="AH121" s="50">
        <f t="shared" si="130"/>
        <v>1</v>
      </c>
      <c r="AI121" s="50">
        <f t="shared" si="131"/>
        <v>0</v>
      </c>
      <c r="AJ121" s="51">
        <f t="shared" si="132"/>
        <v>1</v>
      </c>
      <c r="AK121" s="49">
        <f t="shared" si="133"/>
        <v>0</v>
      </c>
      <c r="AL121" s="50">
        <f t="shared" si="134"/>
        <v>1</v>
      </c>
      <c r="AM121" s="50">
        <f t="shared" si="135"/>
        <v>0</v>
      </c>
      <c r="AN121" s="51">
        <f t="shared" si="136"/>
        <v>1</v>
      </c>
    </row>
    <row r="122" spans="2:40" x14ac:dyDescent="0.25">
      <c r="B122" s="60" t="s">
        <v>290</v>
      </c>
      <c r="C122" s="35">
        <v>10725396005.509708</v>
      </c>
      <c r="D122" s="35">
        <v>0.62551734867882491</v>
      </c>
      <c r="E122" s="35">
        <f t="shared" si="108"/>
        <v>67089212.728968918</v>
      </c>
      <c r="F122" s="34">
        <f t="shared" si="111"/>
        <v>0</v>
      </c>
      <c r="G122" s="34">
        <f t="shared" si="112"/>
        <v>0</v>
      </c>
      <c r="H122" s="34">
        <f t="shared" si="113"/>
        <v>10725396005.509708</v>
      </c>
      <c r="I122" s="37">
        <v>60.339417037038423</v>
      </c>
      <c r="J122" s="39">
        <f t="shared" si="114"/>
        <v>5561237041.5596447</v>
      </c>
      <c r="K122" s="39">
        <f t="shared" si="115"/>
        <v>0</v>
      </c>
      <c r="L122" s="39">
        <v>26.93848592243598</v>
      </c>
      <c r="M122" s="39">
        <f t="shared" si="116"/>
        <v>4138016604.2877264</v>
      </c>
      <c r="N122" s="39">
        <f t="shared" si="117"/>
        <v>0</v>
      </c>
      <c r="O122" s="49">
        <f t="shared" si="118"/>
        <v>0</v>
      </c>
      <c r="P122" s="50">
        <f t="shared" si="119"/>
        <v>0</v>
      </c>
      <c r="Q122" s="50">
        <f t="shared" si="120"/>
        <v>0</v>
      </c>
      <c r="R122" s="51">
        <f t="shared" si="121"/>
        <v>0</v>
      </c>
      <c r="T122" s="39">
        <v>19908554074.048149</v>
      </c>
      <c r="U122" s="39">
        <f t="shared" si="122"/>
        <v>14447329970.688339</v>
      </c>
      <c r="V122" s="35">
        <v>0.50651924695848094</v>
      </c>
      <c r="W122" s="35">
        <f t="shared" si="165"/>
        <v>73178506.973137498</v>
      </c>
      <c r="X122" s="34">
        <f t="shared" si="123"/>
        <v>0</v>
      </c>
      <c r="Y122" s="34">
        <f t="shared" si="124"/>
        <v>0</v>
      </c>
      <c r="Z122" s="34">
        <f t="shared" si="166"/>
        <v>14447329970.688339</v>
      </c>
      <c r="AA122" s="37">
        <v>75.986710565195096</v>
      </c>
      <c r="AB122" s="39">
        <f t="shared" si="125"/>
        <v>9347945738.4464397</v>
      </c>
      <c r="AC122" s="39">
        <f t="shared" si="126"/>
        <v>0</v>
      </c>
      <c r="AD122" s="39">
        <v>12.091872016389072</v>
      </c>
      <c r="AE122" s="39">
        <f t="shared" si="127"/>
        <v>2479252899.2830248</v>
      </c>
      <c r="AF122" s="39">
        <f t="shared" si="128"/>
        <v>0</v>
      </c>
      <c r="AG122" s="49">
        <f t="shared" si="129"/>
        <v>0</v>
      </c>
      <c r="AH122" s="50">
        <f t="shared" si="130"/>
        <v>0</v>
      </c>
      <c r="AI122" s="50">
        <f t="shared" si="131"/>
        <v>0</v>
      </c>
      <c r="AJ122" s="51">
        <f t="shared" si="132"/>
        <v>0</v>
      </c>
      <c r="AK122" s="49">
        <f t="shared" si="133"/>
        <v>0</v>
      </c>
      <c r="AL122" s="50">
        <f t="shared" si="134"/>
        <v>0</v>
      </c>
      <c r="AM122" s="50">
        <f t="shared" si="135"/>
        <v>0</v>
      </c>
      <c r="AN122" s="51">
        <f t="shared" si="136"/>
        <v>0</v>
      </c>
    </row>
    <row r="123" spans="2:40" x14ac:dyDescent="0.25">
      <c r="B123" s="60" t="s">
        <v>292</v>
      </c>
      <c r="C123" s="35">
        <v>173509306.12722534</v>
      </c>
      <c r="D123" s="35">
        <v>0</v>
      </c>
      <c r="E123" s="35">
        <f t="shared" si="108"/>
        <v>0</v>
      </c>
      <c r="F123" s="34">
        <f t="shared" si="111"/>
        <v>0</v>
      </c>
      <c r="G123" s="34">
        <f t="shared" si="112"/>
        <v>0</v>
      </c>
      <c r="H123" s="34">
        <f t="shared" si="113"/>
        <v>173509306.12722534</v>
      </c>
      <c r="I123" s="37">
        <v>72.59671861115325</v>
      </c>
      <c r="J123" s="39">
        <f t="shared" si="114"/>
        <v>110780950.0187158</v>
      </c>
      <c r="K123" s="39">
        <f t="shared" si="115"/>
        <v>0</v>
      </c>
      <c r="L123" s="39">
        <v>12.68107241162574</v>
      </c>
      <c r="M123" s="39">
        <f t="shared" si="116"/>
        <v>32251715.961172018</v>
      </c>
      <c r="N123" s="39">
        <f t="shared" si="117"/>
        <v>0</v>
      </c>
      <c r="O123" s="49">
        <f t="shared" si="118"/>
        <v>0</v>
      </c>
      <c r="P123" s="50">
        <f t="shared" si="119"/>
        <v>0</v>
      </c>
      <c r="Q123" s="50">
        <f t="shared" si="120"/>
        <v>0</v>
      </c>
      <c r="R123" s="51">
        <f t="shared" si="121"/>
        <v>0</v>
      </c>
      <c r="T123" s="39">
        <v>219199428.86480626</v>
      </c>
      <c r="U123" s="39">
        <f t="shared" si="122"/>
        <v>192027512.87276688</v>
      </c>
      <c r="V123" s="35">
        <v>0</v>
      </c>
      <c r="W123" s="35">
        <f t="shared" si="165"/>
        <v>0</v>
      </c>
      <c r="X123" s="34">
        <f t="shared" si="123"/>
        <v>0</v>
      </c>
      <c r="Y123" s="34">
        <f t="shared" si="124"/>
        <v>0</v>
      </c>
      <c r="Z123" s="34">
        <f t="shared" si="166"/>
        <v>192027512.87276688</v>
      </c>
      <c r="AA123" s="37">
        <v>70.58300177094246</v>
      </c>
      <c r="AB123" s="39">
        <f t="shared" si="125"/>
        <v>121097384.55744638</v>
      </c>
      <c r="AC123" s="39">
        <f t="shared" si="126"/>
        <v>0</v>
      </c>
      <c r="AD123" s="39">
        <v>13.361079664225553</v>
      </c>
      <c r="AE123" s="39">
        <f t="shared" si="127"/>
        <v>38205416.828547984</v>
      </c>
      <c r="AF123" s="39">
        <f t="shared" si="128"/>
        <v>0</v>
      </c>
      <c r="AG123" s="49">
        <f t="shared" si="129"/>
        <v>0</v>
      </c>
      <c r="AH123" s="50">
        <f t="shared" si="130"/>
        <v>0</v>
      </c>
      <c r="AI123" s="50">
        <f t="shared" si="131"/>
        <v>0</v>
      </c>
      <c r="AJ123" s="51">
        <f t="shared" si="132"/>
        <v>0</v>
      </c>
      <c r="AK123" s="49">
        <f t="shared" si="133"/>
        <v>0</v>
      </c>
      <c r="AL123" s="50">
        <f t="shared" si="134"/>
        <v>0</v>
      </c>
      <c r="AM123" s="50">
        <f t="shared" si="135"/>
        <v>0</v>
      </c>
      <c r="AN123" s="51">
        <f t="shared" si="136"/>
        <v>0</v>
      </c>
    </row>
    <row r="124" spans="2:40" x14ac:dyDescent="0.25">
      <c r="B124" s="60" t="s">
        <v>294</v>
      </c>
      <c r="C124" s="35">
        <v>11470937921.295048</v>
      </c>
      <c r="D124" s="35">
        <v>2.9280054454635498</v>
      </c>
      <c r="E124" s="35">
        <f t="shared" si="108"/>
        <v>335869686.98126233</v>
      </c>
      <c r="F124" s="34">
        <f t="shared" si="111"/>
        <v>0</v>
      </c>
      <c r="G124" s="34">
        <f t="shared" si="112"/>
        <v>0</v>
      </c>
      <c r="H124" s="34">
        <f t="shared" si="113"/>
        <v>11470937921.295048</v>
      </c>
      <c r="I124" s="37">
        <v>40.367653425841034</v>
      </c>
      <c r="J124" s="39">
        <f t="shared" si="114"/>
        <v>4938759755.9628286</v>
      </c>
      <c r="K124" s="39">
        <f t="shared" si="115"/>
        <v>0</v>
      </c>
      <c r="L124" s="39">
        <v>29.951850258829747</v>
      </c>
      <c r="M124" s="39">
        <f t="shared" si="116"/>
        <v>6107406141.6807613</v>
      </c>
      <c r="N124" s="39">
        <f t="shared" si="117"/>
        <v>0</v>
      </c>
      <c r="O124" s="49">
        <f t="shared" si="118"/>
        <v>0</v>
      </c>
      <c r="P124" s="50">
        <f t="shared" si="119"/>
        <v>0</v>
      </c>
      <c r="Q124" s="50">
        <f t="shared" si="120"/>
        <v>0</v>
      </c>
      <c r="R124" s="51">
        <f t="shared" si="121"/>
        <v>0</v>
      </c>
      <c r="T124" s="39">
        <v>21743465320.102833</v>
      </c>
      <c r="U124" s="39">
        <f t="shared" si="122"/>
        <v>15634393276.031843</v>
      </c>
      <c r="V124" s="35">
        <v>2.9339756331354798</v>
      </c>
      <c r="W124" s="35">
        <f t="shared" si="165"/>
        <v>458709289.10734618</v>
      </c>
      <c r="X124" s="34">
        <f t="shared" si="123"/>
        <v>0</v>
      </c>
      <c r="Y124" s="34">
        <f t="shared" si="124"/>
        <v>0</v>
      </c>
      <c r="Z124" s="34">
        <f t="shared" si="166"/>
        <v>15634393276.031843</v>
      </c>
      <c r="AA124" s="37">
        <v>44.083738864913272</v>
      </c>
      <c r="AB124" s="39">
        <f t="shared" si="125"/>
        <v>7430963433.6550465</v>
      </c>
      <c r="AC124" s="39">
        <f t="shared" si="126"/>
        <v>0</v>
      </c>
      <c r="AD124" s="39">
        <v>25.478826942883121</v>
      </c>
      <c r="AE124" s="39">
        <f t="shared" si="127"/>
        <v>7158052538.948061</v>
      </c>
      <c r="AF124" s="39">
        <f t="shared" si="128"/>
        <v>0</v>
      </c>
      <c r="AG124" s="49">
        <f t="shared" si="129"/>
        <v>0</v>
      </c>
      <c r="AH124" s="50">
        <f t="shared" si="130"/>
        <v>0</v>
      </c>
      <c r="AI124" s="50">
        <f t="shared" si="131"/>
        <v>0</v>
      </c>
      <c r="AJ124" s="51">
        <f t="shared" si="132"/>
        <v>0</v>
      </c>
      <c r="AK124" s="49">
        <f t="shared" si="133"/>
        <v>0</v>
      </c>
      <c r="AL124" s="50">
        <f t="shared" si="134"/>
        <v>0</v>
      </c>
      <c r="AM124" s="50">
        <f t="shared" si="135"/>
        <v>0</v>
      </c>
      <c r="AN124" s="51">
        <f t="shared" si="136"/>
        <v>0</v>
      </c>
    </row>
    <row r="125" spans="2:40" x14ac:dyDescent="0.25">
      <c r="B125" s="60" t="s">
        <v>296</v>
      </c>
      <c r="C125" s="35">
        <v>14112618620.853369</v>
      </c>
      <c r="D125" s="35">
        <v>0.20071881608957598</v>
      </c>
      <c r="E125" s="35">
        <f t="shared" si="108"/>
        <v>28326681.015013929</v>
      </c>
      <c r="F125" s="34">
        <f t="shared" si="111"/>
        <v>0</v>
      </c>
      <c r="G125" s="34">
        <f t="shared" si="112"/>
        <v>0</v>
      </c>
      <c r="H125" s="34">
        <f t="shared" si="113"/>
        <v>14112618620.853369</v>
      </c>
      <c r="I125" s="37">
        <v>55.986013466540498</v>
      </c>
      <c r="J125" s="39">
        <f t="shared" si="114"/>
        <v>7229121259.2225609</v>
      </c>
      <c r="K125" s="39">
        <f t="shared" si="115"/>
        <v>0</v>
      </c>
      <c r="L125" s="39">
        <v>25.98549051956957</v>
      </c>
      <c r="M125" s="39">
        <f t="shared" si="116"/>
        <v>5592237844.02911</v>
      </c>
      <c r="N125" s="39">
        <f t="shared" si="117"/>
        <v>0</v>
      </c>
      <c r="O125" s="49">
        <f t="shared" si="118"/>
        <v>0</v>
      </c>
      <c r="P125" s="50">
        <f t="shared" si="119"/>
        <v>0</v>
      </c>
      <c r="Q125" s="50">
        <f t="shared" si="120"/>
        <v>0</v>
      </c>
      <c r="R125" s="51">
        <f t="shared" si="121"/>
        <v>0</v>
      </c>
      <c r="T125" s="39">
        <v>27081834228.73629</v>
      </c>
      <c r="U125" s="39">
        <f t="shared" si="122"/>
        <v>19369041706.728317</v>
      </c>
      <c r="V125" s="35">
        <v>0.17094241295489901</v>
      </c>
      <c r="W125" s="35">
        <f t="shared" si="165"/>
        <v>33109907.259722136</v>
      </c>
      <c r="X125" s="34">
        <f t="shared" si="123"/>
        <v>0</v>
      </c>
      <c r="Y125" s="34">
        <f t="shared" si="124"/>
        <v>0</v>
      </c>
      <c r="Z125" s="34">
        <f t="shared" si="166"/>
        <v>19369041706.728317</v>
      </c>
      <c r="AA125" s="37">
        <v>67.413238378743699</v>
      </c>
      <c r="AB125" s="39">
        <f t="shared" si="125"/>
        <v>11514533760.192186</v>
      </c>
      <c r="AC125" s="39">
        <f t="shared" si="126"/>
        <v>0</v>
      </c>
      <c r="AD125" s="39">
        <v>17.635569476007269</v>
      </c>
      <c r="AE125" s="39">
        <f t="shared" si="127"/>
        <v>5020412533.0900822</v>
      </c>
      <c r="AF125" s="39">
        <f t="shared" si="128"/>
        <v>0</v>
      </c>
      <c r="AG125" s="49">
        <f t="shared" si="129"/>
        <v>0</v>
      </c>
      <c r="AH125" s="50">
        <f t="shared" si="130"/>
        <v>0</v>
      </c>
      <c r="AI125" s="50">
        <f t="shared" si="131"/>
        <v>0</v>
      </c>
      <c r="AJ125" s="51">
        <f t="shared" si="132"/>
        <v>0</v>
      </c>
      <c r="AK125" s="49">
        <f t="shared" si="133"/>
        <v>0</v>
      </c>
      <c r="AL125" s="50">
        <f t="shared" si="134"/>
        <v>0</v>
      </c>
      <c r="AM125" s="50">
        <f t="shared" si="135"/>
        <v>0</v>
      </c>
      <c r="AN125" s="51">
        <f t="shared" si="136"/>
        <v>0</v>
      </c>
    </row>
    <row r="126" spans="2:40" x14ac:dyDescent="0.25">
      <c r="B126" s="60" t="s">
        <v>298</v>
      </c>
      <c r="C126" s="35">
        <v>1761878008669.9336</v>
      </c>
      <c r="D126" s="35">
        <v>0.44604782044975905</v>
      </c>
      <c r="E126" s="35">
        <f t="shared" si="108"/>
        <v>7858818456.6558552</v>
      </c>
      <c r="F126" s="34">
        <f t="shared" si="111"/>
        <v>4</v>
      </c>
      <c r="G126" s="34">
        <f t="shared" si="112"/>
        <v>56386314491.722145</v>
      </c>
      <c r="H126" s="34">
        <f t="shared" si="113"/>
        <v>1705491694178.2114</v>
      </c>
      <c r="I126" s="37">
        <v>57.802339458078201</v>
      </c>
      <c r="J126" s="39">
        <f t="shared" si="114"/>
        <v>803547592788.63086</v>
      </c>
      <c r="K126" s="39">
        <f t="shared" si="115"/>
        <v>23</v>
      </c>
      <c r="L126" s="39">
        <v>34.209705691330782</v>
      </c>
      <c r="M126" s="39">
        <f t="shared" si="116"/>
        <v>792618629741.71289</v>
      </c>
      <c r="N126" s="39">
        <f t="shared" si="117"/>
        <v>35</v>
      </c>
      <c r="O126" s="49">
        <f t="shared" si="118"/>
        <v>4</v>
      </c>
      <c r="P126" s="50">
        <f t="shared" si="119"/>
        <v>35</v>
      </c>
      <c r="Q126" s="50">
        <f t="shared" si="120"/>
        <v>23</v>
      </c>
      <c r="R126" s="51">
        <f t="shared" si="121"/>
        <v>62</v>
      </c>
      <c r="T126" s="39">
        <v>2468832279842.3872</v>
      </c>
      <c r="U126" s="39">
        <f t="shared" si="122"/>
        <v>2048406574776.1289</v>
      </c>
      <c r="V126" s="35">
        <v>0.43949373555408699</v>
      </c>
      <c r="W126" s="35">
        <f t="shared" si="165"/>
        <v>9002618574.8191319</v>
      </c>
      <c r="X126" s="34">
        <f t="shared" si="123"/>
        <v>4</v>
      </c>
      <c r="Y126" s="34">
        <f t="shared" si="124"/>
        <v>56386314491.722145</v>
      </c>
      <c r="Z126" s="34">
        <f t="shared" si="166"/>
        <v>1992020260284.4067</v>
      </c>
      <c r="AA126" s="37">
        <v>60.146591862647412</v>
      </c>
      <c r="AB126" s="39">
        <f t="shared" si="125"/>
        <v>986465403490.33716</v>
      </c>
      <c r="AC126" s="39">
        <f t="shared" si="126"/>
        <v>29</v>
      </c>
      <c r="AD126" s="39">
        <v>30.946234976635019</v>
      </c>
      <c r="AE126" s="39">
        <f t="shared" si="127"/>
        <v>845916319538.27991</v>
      </c>
      <c r="AF126" s="39">
        <f t="shared" si="128"/>
        <v>37</v>
      </c>
      <c r="AG126" s="49">
        <f t="shared" si="129"/>
        <v>4</v>
      </c>
      <c r="AH126" s="50">
        <f t="shared" si="130"/>
        <v>37</v>
      </c>
      <c r="AI126" s="50">
        <f t="shared" si="131"/>
        <v>29</v>
      </c>
      <c r="AJ126" s="51">
        <f t="shared" si="132"/>
        <v>70</v>
      </c>
      <c r="AK126" s="49">
        <f t="shared" si="133"/>
        <v>0</v>
      </c>
      <c r="AL126" s="50">
        <f t="shared" si="134"/>
        <v>2</v>
      </c>
      <c r="AM126" s="50">
        <f t="shared" si="135"/>
        <v>6</v>
      </c>
      <c r="AN126" s="51">
        <f t="shared" si="136"/>
        <v>8</v>
      </c>
    </row>
    <row r="127" spans="2:40" x14ac:dyDescent="0.25">
      <c r="B127" s="60" t="s">
        <v>300</v>
      </c>
      <c r="C127" s="35">
        <v>369126270.95417964</v>
      </c>
      <c r="D127" s="35">
        <v>0</v>
      </c>
      <c r="E127" s="35">
        <f t="shared" si="108"/>
        <v>0</v>
      </c>
      <c r="F127" s="34">
        <f t="shared" si="111"/>
        <v>0</v>
      </c>
      <c r="G127" s="34">
        <f t="shared" si="112"/>
        <v>0</v>
      </c>
      <c r="H127" s="34">
        <f t="shared" si="113"/>
        <v>369126270.95417964</v>
      </c>
      <c r="I127" s="37">
        <v>62.762579960372413</v>
      </c>
      <c r="J127" s="39">
        <f t="shared" si="114"/>
        <v>244914575.62482423</v>
      </c>
      <c r="K127" s="39">
        <f t="shared" si="115"/>
        <v>0</v>
      </c>
      <c r="L127" s="39">
        <v>8.1825149889527999</v>
      </c>
      <c r="M127" s="39">
        <f t="shared" si="116"/>
        <v>53216879.31801752</v>
      </c>
      <c r="N127" s="39">
        <f t="shared" si="117"/>
        <v>0</v>
      </c>
      <c r="O127" s="49">
        <f t="shared" si="118"/>
        <v>0</v>
      </c>
      <c r="P127" s="50">
        <f t="shared" si="119"/>
        <v>0</v>
      </c>
      <c r="Q127" s="50">
        <f t="shared" si="120"/>
        <v>0</v>
      </c>
      <c r="R127" s="51">
        <f t="shared" si="121"/>
        <v>0</v>
      </c>
      <c r="T127" s="39">
        <v>389316095.39931643</v>
      </c>
      <c r="U127" s="39">
        <f t="shared" si="122"/>
        <v>377309206.80179358</v>
      </c>
      <c r="V127" s="35">
        <v>0</v>
      </c>
      <c r="W127" s="35">
        <f t="shared" si="165"/>
        <v>0</v>
      </c>
      <c r="X127" s="34">
        <f t="shared" si="123"/>
        <v>0</v>
      </c>
      <c r="Y127" s="34">
        <f t="shared" si="124"/>
        <v>0</v>
      </c>
      <c r="Z127" s="34">
        <f t="shared" si="166"/>
        <v>377309206.80179358</v>
      </c>
      <c r="AA127" s="37">
        <v>60.709532469260921</v>
      </c>
      <c r="AB127" s="39">
        <f t="shared" si="125"/>
        <v>259751585.68897113</v>
      </c>
      <c r="AC127" s="39">
        <f t="shared" si="126"/>
        <v>0</v>
      </c>
      <c r="AD127" s="39">
        <v>5.4294252983908002</v>
      </c>
      <c r="AE127" s="39">
        <f t="shared" si="127"/>
        <v>38717199.020623438</v>
      </c>
      <c r="AF127" s="39">
        <f t="shared" si="128"/>
        <v>0</v>
      </c>
      <c r="AG127" s="49">
        <f t="shared" si="129"/>
        <v>0</v>
      </c>
      <c r="AH127" s="50">
        <f t="shared" si="130"/>
        <v>0</v>
      </c>
      <c r="AI127" s="50">
        <f t="shared" si="131"/>
        <v>0</v>
      </c>
      <c r="AJ127" s="51">
        <f t="shared" si="132"/>
        <v>0</v>
      </c>
      <c r="AK127" s="49">
        <f t="shared" si="133"/>
        <v>0</v>
      </c>
      <c r="AL127" s="50">
        <f t="shared" si="134"/>
        <v>0</v>
      </c>
      <c r="AM127" s="50">
        <f t="shared" si="135"/>
        <v>0</v>
      </c>
      <c r="AN127" s="51">
        <f t="shared" si="136"/>
        <v>0</v>
      </c>
    </row>
    <row r="128" spans="2:40" x14ac:dyDescent="0.25">
      <c r="B128" s="60" t="s">
        <v>302</v>
      </c>
      <c r="C128" s="35">
        <v>14836377395.875017</v>
      </c>
      <c r="D128" s="35">
        <v>0.38728249927285102</v>
      </c>
      <c r="E128" s="35">
        <f t="shared" ref="E128:E177" si="167">D128/100*C128</f>
        <v>57458693.180297092</v>
      </c>
      <c r="F128" s="34">
        <f t="shared" si="111"/>
        <v>0</v>
      </c>
      <c r="G128" s="34">
        <f t="shared" si="112"/>
        <v>0</v>
      </c>
      <c r="H128" s="34">
        <f t="shared" si="113"/>
        <v>14836377395.875017</v>
      </c>
      <c r="I128" s="37">
        <v>45.343142426276678</v>
      </c>
      <c r="J128" s="39">
        <f t="shared" si="114"/>
        <v>7823532778.9877014</v>
      </c>
      <c r="K128" s="39">
        <f t="shared" si="115"/>
        <v>0</v>
      </c>
      <c r="L128" s="39">
        <v>19.147669367656711</v>
      </c>
      <c r="M128" s="39">
        <f t="shared" si="116"/>
        <v>5506250446.5309334</v>
      </c>
      <c r="N128" s="39">
        <f t="shared" si="117"/>
        <v>0</v>
      </c>
      <c r="O128" s="49">
        <f t="shared" si="118"/>
        <v>0</v>
      </c>
      <c r="P128" s="50">
        <f t="shared" si="119"/>
        <v>0</v>
      </c>
      <c r="Q128" s="50">
        <f t="shared" si="120"/>
        <v>0</v>
      </c>
      <c r="R128" s="51">
        <f t="shared" si="121"/>
        <v>0</v>
      </c>
      <c r="T128" s="39">
        <v>32101220495.818424</v>
      </c>
      <c r="U128" s="39">
        <f t="shared" si="122"/>
        <v>21833818304.282078</v>
      </c>
      <c r="V128" s="35">
        <v>0.32311881927167402</v>
      </c>
      <c r="W128" s="35">
        <f t="shared" si="165"/>
        <v>70549175.90671888</v>
      </c>
      <c r="X128" s="34">
        <f t="shared" si="123"/>
        <v>0</v>
      </c>
      <c r="Y128" s="34">
        <f t="shared" si="124"/>
        <v>0</v>
      </c>
      <c r="Z128" s="34">
        <f t="shared" si="166"/>
        <v>21833818304.282078</v>
      </c>
      <c r="AA128" s="37">
        <v>53.1992942342807</v>
      </c>
      <c r="AB128" s="39">
        <f t="shared" si="125"/>
        <v>11603999670.211462</v>
      </c>
      <c r="AC128" s="39">
        <f t="shared" si="126"/>
        <v>0</v>
      </c>
      <c r="AD128" s="39">
        <v>21.874630096037649</v>
      </c>
      <c r="AE128" s="39">
        <f t="shared" si="127"/>
        <v>7952273430.0001583</v>
      </c>
      <c r="AF128" s="39">
        <f t="shared" si="128"/>
        <v>0</v>
      </c>
      <c r="AG128" s="49">
        <f t="shared" si="129"/>
        <v>0</v>
      </c>
      <c r="AH128" s="50">
        <f t="shared" si="130"/>
        <v>0</v>
      </c>
      <c r="AI128" s="50">
        <f t="shared" si="131"/>
        <v>0</v>
      </c>
      <c r="AJ128" s="51">
        <f t="shared" si="132"/>
        <v>0</v>
      </c>
      <c r="AK128" s="49">
        <f t="shared" si="133"/>
        <v>0</v>
      </c>
      <c r="AL128" s="50">
        <f t="shared" si="134"/>
        <v>0</v>
      </c>
      <c r="AM128" s="50">
        <f t="shared" si="135"/>
        <v>0</v>
      </c>
      <c r="AN128" s="51">
        <f t="shared" si="136"/>
        <v>0</v>
      </c>
    </row>
    <row r="129" spans="2:40" x14ac:dyDescent="0.25">
      <c r="B129" s="60" t="s">
        <v>306</v>
      </c>
      <c r="C129" s="35">
        <v>10857795978.150717</v>
      </c>
      <c r="D129" s="35">
        <v>2.0224806081530899</v>
      </c>
      <c r="E129" s="35">
        <f t="shared" si="167"/>
        <v>219596818.13092434</v>
      </c>
      <c r="F129" s="34">
        <f t="shared" si="111"/>
        <v>0</v>
      </c>
      <c r="G129" s="34">
        <f t="shared" si="112"/>
        <v>0</v>
      </c>
      <c r="H129" s="34">
        <f t="shared" si="113"/>
        <v>10857795978.150717</v>
      </c>
      <c r="I129" s="37">
        <v>39.197923705344181</v>
      </c>
      <c r="J129" s="39">
        <f t="shared" si="114"/>
        <v>5199236917.9805202</v>
      </c>
      <c r="K129" s="39">
        <f t="shared" si="115"/>
        <v>0</v>
      </c>
      <c r="L129" s="39">
        <v>22.196142155726942</v>
      </c>
      <c r="M129" s="39">
        <f t="shared" si="116"/>
        <v>4906850109.3875284</v>
      </c>
      <c r="N129" s="39">
        <f t="shared" si="117"/>
        <v>0</v>
      </c>
      <c r="O129" s="49">
        <f t="shared" si="118"/>
        <v>0</v>
      </c>
      <c r="P129" s="50">
        <f t="shared" si="119"/>
        <v>0</v>
      </c>
      <c r="Q129" s="50">
        <f t="shared" si="120"/>
        <v>0</v>
      </c>
      <c r="R129" s="51">
        <f t="shared" si="121"/>
        <v>0</v>
      </c>
      <c r="T129" s="39">
        <v>35222426052.784409</v>
      </c>
      <c r="U129" s="39">
        <f t="shared" si="122"/>
        <v>20732780547.39975</v>
      </c>
      <c r="V129" s="35">
        <v>0.76530091076510698</v>
      </c>
      <c r="W129" s="35">
        <f t="shared" si="165"/>
        <v>158668158.35618123</v>
      </c>
      <c r="X129" s="34">
        <f t="shared" si="123"/>
        <v>0</v>
      </c>
      <c r="Y129" s="34">
        <f t="shared" si="124"/>
        <v>0</v>
      </c>
      <c r="Z129" s="34">
        <f t="shared" si="166"/>
        <v>20732780547.39975</v>
      </c>
      <c r="AA129" s="37">
        <v>42.252847035020928</v>
      </c>
      <c r="AB129" s="39">
        <f t="shared" si="125"/>
        <v>8150604947.3811121</v>
      </c>
      <c r="AC129" s="39">
        <f t="shared" si="126"/>
        <v>0</v>
      </c>
      <c r="AD129" s="39">
        <v>38.356415473900071</v>
      </c>
      <c r="AE129" s="39">
        <f t="shared" si="127"/>
        <v>12331634105.281164</v>
      </c>
      <c r="AF129" s="39">
        <f t="shared" si="128"/>
        <v>1</v>
      </c>
      <c r="AG129" s="49">
        <f t="shared" si="129"/>
        <v>0</v>
      </c>
      <c r="AH129" s="50">
        <f t="shared" si="130"/>
        <v>1</v>
      </c>
      <c r="AI129" s="50">
        <f t="shared" si="131"/>
        <v>0</v>
      </c>
      <c r="AJ129" s="51">
        <f t="shared" si="132"/>
        <v>1</v>
      </c>
      <c r="AK129" s="49">
        <f t="shared" si="133"/>
        <v>0</v>
      </c>
      <c r="AL129" s="50">
        <f t="shared" si="134"/>
        <v>1</v>
      </c>
      <c r="AM129" s="50">
        <f t="shared" si="135"/>
        <v>0</v>
      </c>
      <c r="AN129" s="51">
        <f t="shared" si="136"/>
        <v>1</v>
      </c>
    </row>
    <row r="130" spans="2:40" x14ac:dyDescent="0.25">
      <c r="B130" s="60" t="s">
        <v>308</v>
      </c>
      <c r="C130" s="35">
        <v>7536849187.490963</v>
      </c>
      <c r="D130" s="39">
        <v>1.36277638600831</v>
      </c>
      <c r="E130" s="35">
        <f t="shared" si="167"/>
        <v>102710400.97618602</v>
      </c>
      <c r="F130" s="34">
        <f t="shared" si="111"/>
        <v>0</v>
      </c>
      <c r="G130" s="34">
        <f t="shared" si="112"/>
        <v>0</v>
      </c>
      <c r="H130" s="34">
        <f t="shared" si="113"/>
        <v>7536849187.490963</v>
      </c>
      <c r="I130" s="37">
        <v>58.176933636983797</v>
      </c>
      <c r="J130" s="39">
        <f t="shared" si="114"/>
        <v>4139852670.4348507</v>
      </c>
      <c r="K130" s="39">
        <f t="shared" si="115"/>
        <v>0</v>
      </c>
      <c r="L130" s="39">
        <v>21.259004653283899</v>
      </c>
      <c r="M130" s="39">
        <f t="shared" si="116"/>
        <v>2521307033.6389518</v>
      </c>
      <c r="N130" s="39">
        <f t="shared" si="117"/>
        <v>0</v>
      </c>
      <c r="O130" s="49">
        <f t="shared" si="118"/>
        <v>0</v>
      </c>
      <c r="P130" s="50">
        <f t="shared" si="119"/>
        <v>0</v>
      </c>
      <c r="Q130" s="50">
        <f t="shared" si="120"/>
        <v>0</v>
      </c>
      <c r="R130" s="51">
        <f t="shared" si="121"/>
        <v>0</v>
      </c>
      <c r="T130" s="39">
        <v>12288825201.41893</v>
      </c>
      <c r="U130" s="39">
        <f t="shared" si="122"/>
        <v>9462825065.9359684</v>
      </c>
      <c r="V130" s="35">
        <v>1.36277638600831</v>
      </c>
      <c r="W130" s="35">
        <f t="shared" si="165"/>
        <v>128957145.44785066</v>
      </c>
      <c r="X130" s="34">
        <f t="shared" si="123"/>
        <v>0</v>
      </c>
      <c r="Y130" s="34">
        <f t="shared" si="124"/>
        <v>0</v>
      </c>
      <c r="Z130" s="34">
        <f t="shared" si="166"/>
        <v>9462825065.9359684</v>
      </c>
      <c r="AA130" s="37">
        <v>60.12903658005844</v>
      </c>
      <c r="AB130" s="39">
        <f t="shared" si="125"/>
        <v>5690633129.7565622</v>
      </c>
      <c r="AC130" s="39">
        <f t="shared" si="126"/>
        <v>0</v>
      </c>
      <c r="AD130" s="39">
        <v>14.86137418351926</v>
      </c>
      <c r="AE130" s="39">
        <f t="shared" si="127"/>
        <v>2344142782.8256907</v>
      </c>
      <c r="AF130" s="39">
        <f t="shared" si="128"/>
        <v>0</v>
      </c>
      <c r="AG130" s="49">
        <f t="shared" si="129"/>
        <v>0</v>
      </c>
      <c r="AH130" s="50">
        <f t="shared" si="130"/>
        <v>0</v>
      </c>
      <c r="AI130" s="50">
        <f t="shared" si="131"/>
        <v>0</v>
      </c>
      <c r="AJ130" s="51">
        <f t="shared" si="132"/>
        <v>0</v>
      </c>
      <c r="AK130" s="49">
        <f t="shared" si="133"/>
        <v>0</v>
      </c>
      <c r="AL130" s="50">
        <f t="shared" si="134"/>
        <v>0</v>
      </c>
      <c r="AM130" s="50">
        <f t="shared" si="135"/>
        <v>0</v>
      </c>
      <c r="AN130" s="51">
        <f t="shared" si="136"/>
        <v>0</v>
      </c>
    </row>
    <row r="131" spans="2:40" x14ac:dyDescent="0.25">
      <c r="B131" s="60" t="s">
        <v>310</v>
      </c>
      <c r="C131" s="35">
        <v>127224304964.79179</v>
      </c>
      <c r="D131" s="35">
        <v>2.2109622069717298</v>
      </c>
      <c r="E131" s="35">
        <f t="shared" si="167"/>
        <v>2812881300.8540044</v>
      </c>
      <c r="F131" s="34">
        <f t="shared" si="111"/>
        <v>1</v>
      </c>
      <c r="G131" s="34">
        <f t="shared" si="112"/>
        <v>14096578622.930536</v>
      </c>
      <c r="H131" s="34">
        <f t="shared" si="113"/>
        <v>113127726341.86125</v>
      </c>
      <c r="I131" s="37">
        <v>50.553383944417781</v>
      </c>
      <c r="J131" s="39">
        <f t="shared" si="114"/>
        <v>55335563190.754829</v>
      </c>
      <c r="K131" s="39">
        <f t="shared" si="115"/>
        <v>2</v>
      </c>
      <c r="L131" s="39">
        <v>26.959914756515591</v>
      </c>
      <c r="M131" s="39">
        <f t="shared" si="116"/>
        <v>49183719276.068512</v>
      </c>
      <c r="N131" s="39">
        <f t="shared" si="117"/>
        <v>2</v>
      </c>
      <c r="O131" s="49">
        <f t="shared" si="118"/>
        <v>1</v>
      </c>
      <c r="P131" s="50">
        <f t="shared" si="119"/>
        <v>2</v>
      </c>
      <c r="Q131" s="50">
        <f t="shared" si="120"/>
        <v>2</v>
      </c>
      <c r="R131" s="51">
        <f t="shared" si="121"/>
        <v>5</v>
      </c>
      <c r="T131" s="39">
        <v>264212938334.62549</v>
      </c>
      <c r="U131" s="39">
        <f t="shared" si="122"/>
        <v>182745798069.58539</v>
      </c>
      <c r="V131" s="35">
        <v>3.1930718412106298</v>
      </c>
      <c r="W131" s="35">
        <f t="shared" si="165"/>
        <v>5835204619.15557</v>
      </c>
      <c r="X131" s="34">
        <f t="shared" si="123"/>
        <v>3</v>
      </c>
      <c r="Y131" s="34">
        <f t="shared" si="124"/>
        <v>42289735868.791611</v>
      </c>
      <c r="Z131" s="34">
        <f t="shared" si="166"/>
        <v>140456062200.79376</v>
      </c>
      <c r="AA131" s="37">
        <v>49.986783250003533</v>
      </c>
      <c r="AB131" s="39">
        <f t="shared" si="125"/>
        <v>69152577100.897827</v>
      </c>
      <c r="AC131" s="39">
        <f t="shared" si="126"/>
        <v>2</v>
      </c>
      <c r="AD131" s="39">
        <v>26.159475845331098</v>
      </c>
      <c r="AE131" s="39">
        <f t="shared" si="127"/>
        <v>60315782582.829193</v>
      </c>
      <c r="AF131" s="39">
        <f t="shared" si="128"/>
        <v>3</v>
      </c>
      <c r="AG131" s="49">
        <f t="shared" si="129"/>
        <v>3</v>
      </c>
      <c r="AH131" s="50">
        <f t="shared" si="130"/>
        <v>3</v>
      </c>
      <c r="AI131" s="50">
        <f t="shared" si="131"/>
        <v>2</v>
      </c>
      <c r="AJ131" s="51">
        <f t="shared" si="132"/>
        <v>8</v>
      </c>
      <c r="AK131" s="49">
        <f t="shared" si="133"/>
        <v>2</v>
      </c>
      <c r="AL131" s="50">
        <f t="shared" si="134"/>
        <v>1</v>
      </c>
      <c r="AM131" s="50">
        <f t="shared" si="135"/>
        <v>0</v>
      </c>
      <c r="AN131" s="51">
        <f t="shared" si="136"/>
        <v>3</v>
      </c>
    </row>
    <row r="132" spans="2:40" x14ac:dyDescent="0.25">
      <c r="B132" s="60" t="s">
        <v>312</v>
      </c>
      <c r="C132" s="35">
        <v>11170939678.119019</v>
      </c>
      <c r="D132" s="35">
        <v>1.28445790695832</v>
      </c>
      <c r="E132" s="35">
        <f t="shared" si="167"/>
        <v>143486017.97714403</v>
      </c>
      <c r="F132" s="34">
        <f t="shared" si="111"/>
        <v>0</v>
      </c>
      <c r="G132" s="34">
        <f t="shared" si="112"/>
        <v>0</v>
      </c>
      <c r="H132" s="34">
        <f t="shared" si="113"/>
        <v>11170939678.119019</v>
      </c>
      <c r="I132" s="37">
        <v>45.936165870013511</v>
      </c>
      <c r="J132" s="39">
        <f t="shared" si="114"/>
        <v>6028688923.3876228</v>
      </c>
      <c r="K132" s="39">
        <f t="shared" si="115"/>
        <v>0</v>
      </c>
      <c r="L132" s="39">
        <v>17.90235828910534</v>
      </c>
      <c r="M132" s="39">
        <f t="shared" si="116"/>
        <v>3915859725.3360701</v>
      </c>
      <c r="N132" s="39">
        <f t="shared" si="117"/>
        <v>0</v>
      </c>
      <c r="O132" s="49">
        <f t="shared" si="118"/>
        <v>0</v>
      </c>
      <c r="P132" s="50">
        <f t="shared" si="119"/>
        <v>0</v>
      </c>
      <c r="Q132" s="50">
        <f t="shared" si="120"/>
        <v>0</v>
      </c>
      <c r="R132" s="51">
        <f t="shared" si="121"/>
        <v>0</v>
      </c>
      <c r="T132" s="39">
        <v>36775580595.801834</v>
      </c>
      <c r="U132" s="39">
        <f t="shared" si="122"/>
        <v>21548500642.055862</v>
      </c>
      <c r="V132" s="35">
        <v>1.0322531724559301</v>
      </c>
      <c r="W132" s="35">
        <f t="shared" si="165"/>
        <v>222435081.49430811</v>
      </c>
      <c r="X132" s="34">
        <f t="shared" si="123"/>
        <v>0</v>
      </c>
      <c r="Y132" s="34">
        <f t="shared" si="124"/>
        <v>0</v>
      </c>
      <c r="Z132" s="34">
        <f t="shared" si="166"/>
        <v>21548500642.055862</v>
      </c>
      <c r="AA132" s="37">
        <v>40.947329108386882</v>
      </c>
      <c r="AB132" s="39">
        <f t="shared" si="125"/>
        <v>10186852378.215607</v>
      </c>
      <c r="AC132" s="39">
        <f t="shared" si="126"/>
        <v>0</v>
      </c>
      <c r="AD132" s="39">
        <v>24.015343964414587</v>
      </c>
      <c r="AE132" s="39">
        <f t="shared" si="127"/>
        <v>9957538505.5438194</v>
      </c>
      <c r="AF132" s="39">
        <f t="shared" si="128"/>
        <v>0</v>
      </c>
      <c r="AG132" s="49">
        <f t="shared" si="129"/>
        <v>0</v>
      </c>
      <c r="AH132" s="50">
        <f t="shared" si="130"/>
        <v>0</v>
      </c>
      <c r="AI132" s="50">
        <f t="shared" si="131"/>
        <v>0</v>
      </c>
      <c r="AJ132" s="51">
        <f t="shared" si="132"/>
        <v>0</v>
      </c>
      <c r="AK132" s="49">
        <f t="shared" si="133"/>
        <v>0</v>
      </c>
      <c r="AL132" s="50">
        <f t="shared" si="134"/>
        <v>0</v>
      </c>
      <c r="AM132" s="50">
        <f t="shared" si="135"/>
        <v>0</v>
      </c>
      <c r="AN132" s="51">
        <f t="shared" si="136"/>
        <v>0</v>
      </c>
    </row>
    <row r="133" spans="2:40" x14ac:dyDescent="0.25">
      <c r="B133" s="60" t="s">
        <v>314</v>
      </c>
      <c r="C133" s="35">
        <v>51101454718.187302</v>
      </c>
      <c r="D133" s="35">
        <v>2.0011992218027199</v>
      </c>
      <c r="E133" s="35">
        <f t="shared" si="167"/>
        <v>1022641914.1502336</v>
      </c>
      <c r="F133" s="34">
        <f t="shared" si="111"/>
        <v>0</v>
      </c>
      <c r="G133" s="34">
        <f t="shared" si="112"/>
        <v>0</v>
      </c>
      <c r="H133" s="34">
        <f t="shared" si="113"/>
        <v>51101454718.187302</v>
      </c>
      <c r="I133" s="39">
        <v>40.254444680129822</v>
      </c>
      <c r="J133" s="39">
        <f t="shared" si="114"/>
        <v>30888834134.615261</v>
      </c>
      <c r="K133" s="39">
        <f t="shared" si="115"/>
        <v>1</v>
      </c>
      <c r="L133" s="39">
        <v>9.6922611358612798</v>
      </c>
      <c r="M133" s="39">
        <f t="shared" si="116"/>
        <v>12395428173.375366</v>
      </c>
      <c r="N133" s="39">
        <f t="shared" si="117"/>
        <v>1</v>
      </c>
      <c r="O133" s="49">
        <f t="shared" si="118"/>
        <v>0</v>
      </c>
      <c r="P133" s="50">
        <f t="shared" si="119"/>
        <v>1</v>
      </c>
      <c r="Q133" s="50">
        <f t="shared" si="120"/>
        <v>1</v>
      </c>
      <c r="R133" s="51">
        <f t="shared" si="121"/>
        <v>2</v>
      </c>
      <c r="T133" s="39">
        <v>253028635780.98697</v>
      </c>
      <c r="U133" s="39">
        <f t="shared" si="122"/>
        <v>132942541202.94002</v>
      </c>
      <c r="V133" s="39">
        <v>2.0011992218027199</v>
      </c>
      <c r="W133" s="35">
        <f t="shared" si="165"/>
        <v>2660445099.9979959</v>
      </c>
      <c r="X133" s="34">
        <f t="shared" si="123"/>
        <v>1</v>
      </c>
      <c r="Y133" s="34">
        <f t="shared" si="124"/>
        <v>14096578622.930536</v>
      </c>
      <c r="Z133" s="34">
        <f t="shared" si="166"/>
        <v>118845962580.00948</v>
      </c>
      <c r="AA133" s="37">
        <v>40.254444680129822</v>
      </c>
      <c r="AB133" s="39">
        <f t="shared" si="125"/>
        <v>46599850364.108658</v>
      </c>
      <c r="AC133" s="39">
        <f t="shared" si="126"/>
        <v>1</v>
      </c>
      <c r="AD133" s="39">
        <v>36.742769722169236</v>
      </c>
      <c r="AE133" s="39">
        <f t="shared" si="127"/>
        <v>70891035951.497437</v>
      </c>
      <c r="AF133" s="39">
        <f t="shared" si="128"/>
        <v>3</v>
      </c>
      <c r="AG133" s="49">
        <f t="shared" si="129"/>
        <v>1</v>
      </c>
      <c r="AH133" s="50">
        <f t="shared" si="130"/>
        <v>3</v>
      </c>
      <c r="AI133" s="50">
        <f t="shared" si="131"/>
        <v>1</v>
      </c>
      <c r="AJ133" s="51">
        <f t="shared" si="132"/>
        <v>5</v>
      </c>
      <c r="AK133" s="49">
        <f t="shared" si="133"/>
        <v>1</v>
      </c>
      <c r="AL133" s="50">
        <f t="shared" si="134"/>
        <v>2</v>
      </c>
      <c r="AM133" s="50">
        <f t="shared" si="135"/>
        <v>0</v>
      </c>
      <c r="AN133" s="51">
        <f t="shared" si="136"/>
        <v>3</v>
      </c>
    </row>
    <row r="134" spans="2:40" x14ac:dyDescent="0.25">
      <c r="B134" s="60" t="s">
        <v>316</v>
      </c>
      <c r="C134" s="35">
        <v>12018858610.014996</v>
      </c>
      <c r="D134" s="35">
        <v>2.7067327986492198</v>
      </c>
      <c r="E134" s="35">
        <f t="shared" si="167"/>
        <v>325318388.02055162</v>
      </c>
      <c r="F134" s="34">
        <f t="shared" si="111"/>
        <v>0</v>
      </c>
      <c r="G134" s="34">
        <f t="shared" si="112"/>
        <v>0</v>
      </c>
      <c r="H134" s="34">
        <f t="shared" si="113"/>
        <v>12018858610.014996</v>
      </c>
      <c r="I134" s="37">
        <v>58.212114379257351</v>
      </c>
      <c r="J134" s="39">
        <f t="shared" si="114"/>
        <v>6381697031.8518209</v>
      </c>
      <c r="K134" s="39">
        <f t="shared" si="115"/>
        <v>0</v>
      </c>
      <c r="L134" s="39">
        <v>24.012468904269507</v>
      </c>
      <c r="M134" s="39">
        <f t="shared" si="116"/>
        <v>4387411542.7657099</v>
      </c>
      <c r="N134" s="39">
        <f t="shared" si="117"/>
        <v>0</v>
      </c>
      <c r="O134" s="49">
        <f t="shared" si="118"/>
        <v>0</v>
      </c>
      <c r="P134" s="50">
        <f t="shared" si="119"/>
        <v>0</v>
      </c>
      <c r="Q134" s="50">
        <f t="shared" si="120"/>
        <v>0</v>
      </c>
      <c r="R134" s="51">
        <f t="shared" si="121"/>
        <v>0</v>
      </c>
      <c r="T134" s="39">
        <v>24147364523.117535</v>
      </c>
      <c r="U134" s="39">
        <f t="shared" si="122"/>
        <v>16934542056.595455</v>
      </c>
      <c r="V134" s="35">
        <v>3.4274192476363199</v>
      </c>
      <c r="W134" s="35">
        <f t="shared" si="165"/>
        <v>580417753.94682014</v>
      </c>
      <c r="X134" s="34">
        <f t="shared" si="123"/>
        <v>0</v>
      </c>
      <c r="Y134" s="34">
        <f t="shared" si="124"/>
        <v>0</v>
      </c>
      <c r="Z134" s="34">
        <f t="shared" si="166"/>
        <v>16934542056.595455</v>
      </c>
      <c r="AA134" s="37">
        <v>59.273306010072766</v>
      </c>
      <c r="AB134" s="39">
        <f t="shared" si="125"/>
        <v>8833718741.7499104</v>
      </c>
      <c r="AC134" s="39">
        <f t="shared" si="126"/>
        <v>0</v>
      </c>
      <c r="AD134" s="39">
        <v>25.948415679771486</v>
      </c>
      <c r="AE134" s="39">
        <f t="shared" si="127"/>
        <v>6445313001.1611347</v>
      </c>
      <c r="AF134" s="39">
        <f t="shared" si="128"/>
        <v>0</v>
      </c>
      <c r="AG134" s="49">
        <f t="shared" si="129"/>
        <v>0</v>
      </c>
      <c r="AH134" s="50">
        <f t="shared" si="130"/>
        <v>0</v>
      </c>
      <c r="AI134" s="50">
        <f t="shared" si="131"/>
        <v>0</v>
      </c>
      <c r="AJ134" s="51">
        <f t="shared" si="132"/>
        <v>0</v>
      </c>
      <c r="AK134" s="49">
        <f t="shared" si="133"/>
        <v>0</v>
      </c>
      <c r="AL134" s="50">
        <f t="shared" si="134"/>
        <v>0</v>
      </c>
      <c r="AM134" s="50">
        <f t="shared" si="135"/>
        <v>0</v>
      </c>
      <c r="AN134" s="51">
        <f t="shared" si="136"/>
        <v>0</v>
      </c>
    </row>
    <row r="135" spans="2:40" x14ac:dyDescent="0.25">
      <c r="B135" s="60" t="s">
        <v>320</v>
      </c>
      <c r="C135" s="35">
        <v>43354426157.020454</v>
      </c>
      <c r="D135" s="35">
        <v>0.96215031832363596</v>
      </c>
      <c r="E135" s="35">
        <f t="shared" si="167"/>
        <v>417134749.27715802</v>
      </c>
      <c r="F135" s="34">
        <f t="shared" si="111"/>
        <v>0</v>
      </c>
      <c r="G135" s="34">
        <f t="shared" si="112"/>
        <v>0</v>
      </c>
      <c r="H135" s="34">
        <f t="shared" si="113"/>
        <v>43354426157.020454</v>
      </c>
      <c r="I135" s="37">
        <v>34.710715490344882</v>
      </c>
      <c r="J135" s="39">
        <f t="shared" si="114"/>
        <v>20355689349.993843</v>
      </c>
      <c r="K135" s="39">
        <f t="shared" si="115"/>
        <v>1</v>
      </c>
      <c r="L135" s="39">
        <v>20.735570031199931</v>
      </c>
      <c r="M135" s="39">
        <f t="shared" si="116"/>
        <v>20266883779.619171</v>
      </c>
      <c r="N135" s="39">
        <f t="shared" si="117"/>
        <v>1</v>
      </c>
      <c r="O135" s="49">
        <f t="shared" si="118"/>
        <v>0</v>
      </c>
      <c r="P135" s="50">
        <f t="shared" si="119"/>
        <v>1</v>
      </c>
      <c r="Q135" s="50">
        <f t="shared" si="120"/>
        <v>1</v>
      </c>
      <c r="R135" s="51">
        <f t="shared" si="121"/>
        <v>2</v>
      </c>
      <c r="T135" s="39">
        <v>85624913439.659088</v>
      </c>
      <c r="U135" s="39">
        <f t="shared" si="122"/>
        <v>60486654652.673889</v>
      </c>
      <c r="V135" s="35">
        <v>1.7291675346580702</v>
      </c>
      <c r="W135" s="35">
        <f t="shared" si="165"/>
        <v>1045915595.0547819</v>
      </c>
      <c r="X135" s="34">
        <f t="shared" si="123"/>
        <v>0</v>
      </c>
      <c r="Y135" s="34">
        <f t="shared" si="124"/>
        <v>0</v>
      </c>
      <c r="Z135" s="34">
        <f t="shared" si="166"/>
        <v>60486654652.673889</v>
      </c>
      <c r="AA135" s="37">
        <v>51.024334607454058</v>
      </c>
      <c r="AB135" s="39">
        <f t="shared" si="125"/>
        <v>36020803658.588501</v>
      </c>
      <c r="AC135" s="39">
        <f t="shared" si="126"/>
        <v>1</v>
      </c>
      <c r="AD135" s="39">
        <v>13.236266062424665</v>
      </c>
      <c r="AE135" s="39">
        <f t="shared" si="127"/>
        <v>15573645551.528177</v>
      </c>
      <c r="AF135" s="39">
        <f t="shared" si="128"/>
        <v>1</v>
      </c>
      <c r="AG135" s="49">
        <f t="shared" si="129"/>
        <v>0</v>
      </c>
      <c r="AH135" s="50">
        <f t="shared" si="130"/>
        <v>1</v>
      </c>
      <c r="AI135" s="50">
        <f t="shared" si="131"/>
        <v>1</v>
      </c>
      <c r="AJ135" s="51">
        <f t="shared" si="132"/>
        <v>2</v>
      </c>
      <c r="AK135" s="49">
        <f t="shared" si="133"/>
        <v>0</v>
      </c>
      <c r="AL135" s="50">
        <f t="shared" si="134"/>
        <v>0</v>
      </c>
      <c r="AM135" s="50">
        <f t="shared" si="135"/>
        <v>0</v>
      </c>
      <c r="AN135" s="51">
        <f t="shared" si="136"/>
        <v>0</v>
      </c>
    </row>
    <row r="136" spans="2:40" x14ac:dyDescent="0.25">
      <c r="B136" s="60" t="s">
        <v>322</v>
      </c>
      <c r="C136" s="35">
        <v>757634872103.39941</v>
      </c>
      <c r="D136" s="35">
        <v>1.4340043406407399</v>
      </c>
      <c r="E136" s="35">
        <f t="shared" si="167"/>
        <v>10864516952.170666</v>
      </c>
      <c r="F136" s="34">
        <f t="shared" si="111"/>
        <v>5</v>
      </c>
      <c r="G136" s="34">
        <f t="shared" si="112"/>
        <v>70482893114.652695</v>
      </c>
      <c r="H136" s="34">
        <f t="shared" si="113"/>
        <v>687151978988.7467</v>
      </c>
      <c r="I136" s="37">
        <v>65.745441995367329</v>
      </c>
      <c r="J136" s="39">
        <f t="shared" si="114"/>
        <v>387295170095.74445</v>
      </c>
      <c r="K136" s="39">
        <f t="shared" si="115"/>
        <v>11</v>
      </c>
      <c r="L136" s="39">
        <v>21.740371277435969</v>
      </c>
      <c r="M136" s="39">
        <f t="shared" si="116"/>
        <v>213448023576.35938</v>
      </c>
      <c r="N136" s="39">
        <f t="shared" si="117"/>
        <v>9</v>
      </c>
      <c r="O136" s="49">
        <f t="shared" si="118"/>
        <v>5</v>
      </c>
      <c r="P136" s="50">
        <f t="shared" si="119"/>
        <v>9</v>
      </c>
      <c r="Q136" s="50">
        <f t="shared" si="120"/>
        <v>11</v>
      </c>
      <c r="R136" s="51">
        <f t="shared" si="121"/>
        <v>25</v>
      </c>
      <c r="T136" s="39">
        <v>946753713157.01587</v>
      </c>
      <c r="U136" s="39">
        <f t="shared" si="122"/>
        <v>834284738382.43018</v>
      </c>
      <c r="V136" s="35">
        <v>1.1568036675671201</v>
      </c>
      <c r="W136" s="35">
        <f t="shared" si="165"/>
        <v>9651036451.5607033</v>
      </c>
      <c r="X136" s="34">
        <f t="shared" si="123"/>
        <v>4</v>
      </c>
      <c r="Y136" s="34">
        <f t="shared" si="124"/>
        <v>56386314491.722145</v>
      </c>
      <c r="Z136" s="34">
        <f t="shared" si="166"/>
        <v>777898423890.70801</v>
      </c>
      <c r="AA136" s="37">
        <v>70.066626385565996</v>
      </c>
      <c r="AB136" s="39">
        <f t="shared" si="125"/>
        <v>465747393507.48083</v>
      </c>
      <c r="AC136" s="39">
        <f t="shared" si="126"/>
        <v>13</v>
      </c>
      <c r="AD136" s="39">
        <v>17.703137319717239</v>
      </c>
      <c r="AE136" s="39">
        <f t="shared" si="127"/>
        <v>196127374017.58359</v>
      </c>
      <c r="AF136" s="39">
        <f t="shared" si="128"/>
        <v>9</v>
      </c>
      <c r="AG136" s="49">
        <f t="shared" si="129"/>
        <v>4</v>
      </c>
      <c r="AH136" s="50">
        <f t="shared" si="130"/>
        <v>9</v>
      </c>
      <c r="AI136" s="50">
        <f t="shared" si="131"/>
        <v>13</v>
      </c>
      <c r="AJ136" s="51">
        <f t="shared" si="132"/>
        <v>26</v>
      </c>
      <c r="AK136" s="49">
        <f t="shared" si="133"/>
        <v>-1</v>
      </c>
      <c r="AL136" s="50">
        <f t="shared" si="134"/>
        <v>0</v>
      </c>
      <c r="AM136" s="50">
        <f t="shared" si="135"/>
        <v>2</v>
      </c>
      <c r="AN136" s="51">
        <f t="shared" si="136"/>
        <v>1</v>
      </c>
    </row>
    <row r="137" spans="2:40" x14ac:dyDescent="0.25">
      <c r="B137" s="60" t="s">
        <v>326</v>
      </c>
      <c r="C137" s="35">
        <v>126896668492.67468</v>
      </c>
      <c r="D137" s="35">
        <v>1.6687421067041099</v>
      </c>
      <c r="E137" s="35">
        <f t="shared" si="167"/>
        <v>2117578139.1419899</v>
      </c>
      <c r="F137" s="34">
        <f t="shared" si="111"/>
        <v>1</v>
      </c>
      <c r="G137" s="34">
        <f t="shared" si="112"/>
        <v>14096578622.930536</v>
      </c>
      <c r="H137" s="34">
        <f t="shared" si="113"/>
        <v>112800089869.74414</v>
      </c>
      <c r="I137" s="37">
        <v>61.811263445122208</v>
      </c>
      <c r="J137" s="39">
        <f t="shared" si="114"/>
        <v>61231390142.642181</v>
      </c>
      <c r="K137" s="39">
        <f t="shared" si="115"/>
        <v>2</v>
      </c>
      <c r="L137" s="39">
        <v>23.589983227496891</v>
      </c>
      <c r="M137" s="39">
        <f t="shared" si="116"/>
        <v>38947795432.77655</v>
      </c>
      <c r="N137" s="39">
        <f t="shared" si="117"/>
        <v>2</v>
      </c>
      <c r="O137" s="49">
        <f t="shared" si="118"/>
        <v>1</v>
      </c>
      <c r="P137" s="50">
        <f t="shared" si="119"/>
        <v>2</v>
      </c>
      <c r="Q137" s="50">
        <f t="shared" si="120"/>
        <v>2</v>
      </c>
      <c r="R137" s="51">
        <f t="shared" si="121"/>
        <v>5</v>
      </c>
      <c r="T137" s="39">
        <v>202659279157.01566</v>
      </c>
      <c r="U137" s="39">
        <f t="shared" si="122"/>
        <v>157603254594.93207</v>
      </c>
      <c r="V137" s="35">
        <v>1.2118084763411701</v>
      </c>
      <c r="W137" s="35">
        <f t="shared" si="165"/>
        <v>1909849598.1709416</v>
      </c>
      <c r="X137" s="34">
        <f t="shared" si="123"/>
        <v>1</v>
      </c>
      <c r="Y137" s="34">
        <f t="shared" si="124"/>
        <v>14096578622.930536</v>
      </c>
      <c r="Z137" s="34">
        <f t="shared" si="166"/>
        <v>143506675972.00153</v>
      </c>
      <c r="AA137" s="37">
        <v>65.183463390337039</v>
      </c>
      <c r="AB137" s="39">
        <f t="shared" si="125"/>
        <v>81946166469.418884</v>
      </c>
      <c r="AC137" s="39">
        <f t="shared" si="126"/>
        <v>2</v>
      </c>
      <c r="AD137" s="39">
        <v>20.430018263323927</v>
      </c>
      <c r="AE137" s="39">
        <f t="shared" si="127"/>
        <v>42806400849.303764</v>
      </c>
      <c r="AF137" s="39">
        <f t="shared" si="128"/>
        <v>2</v>
      </c>
      <c r="AG137" s="49">
        <f t="shared" si="129"/>
        <v>1</v>
      </c>
      <c r="AH137" s="50">
        <f t="shared" si="130"/>
        <v>2</v>
      </c>
      <c r="AI137" s="50">
        <f t="shared" si="131"/>
        <v>2</v>
      </c>
      <c r="AJ137" s="51">
        <f t="shared" si="132"/>
        <v>5</v>
      </c>
      <c r="AK137" s="49">
        <f t="shared" si="133"/>
        <v>0</v>
      </c>
      <c r="AL137" s="50">
        <f t="shared" si="134"/>
        <v>0</v>
      </c>
      <c r="AM137" s="50">
        <f t="shared" si="135"/>
        <v>0</v>
      </c>
      <c r="AN137" s="51">
        <f t="shared" si="136"/>
        <v>0</v>
      </c>
    </row>
    <row r="138" spans="2:40" x14ac:dyDescent="0.25">
      <c r="B138" s="60" t="s">
        <v>328</v>
      </c>
      <c r="C138" s="35">
        <v>20119656726.216461</v>
      </c>
      <c r="D138" s="35">
        <v>0.78275144138372799</v>
      </c>
      <c r="E138" s="35">
        <f t="shared" si="167"/>
        <v>157486903.02591753</v>
      </c>
      <c r="F138" s="34">
        <f t="shared" si="111"/>
        <v>0</v>
      </c>
      <c r="G138" s="34">
        <f t="shared" si="112"/>
        <v>0</v>
      </c>
      <c r="H138" s="34">
        <f t="shared" si="113"/>
        <v>20119656726.216461</v>
      </c>
      <c r="I138" s="37">
        <v>49.73587755889379</v>
      </c>
      <c r="J138" s="39">
        <f t="shared" si="114"/>
        <v>10738140516.037466</v>
      </c>
      <c r="K138" s="39">
        <f t="shared" si="115"/>
        <v>0</v>
      </c>
      <c r="L138" s="39">
        <v>20.155328136885554</v>
      </c>
      <c r="M138" s="39">
        <f t="shared" si="116"/>
        <v>7252670047.7081289</v>
      </c>
      <c r="N138" s="39">
        <f t="shared" si="117"/>
        <v>0</v>
      </c>
      <c r="O138" s="49">
        <f t="shared" si="118"/>
        <v>0</v>
      </c>
      <c r="P138" s="50">
        <f t="shared" si="119"/>
        <v>0</v>
      </c>
      <c r="Q138" s="50">
        <f t="shared" si="120"/>
        <v>0</v>
      </c>
      <c r="R138" s="51">
        <f t="shared" si="121"/>
        <v>0</v>
      </c>
      <c r="T138" s="39">
        <v>38334779852.671402</v>
      </c>
      <c r="U138" s="39">
        <f t="shared" si="122"/>
        <v>27502246129.368649</v>
      </c>
      <c r="V138" s="35">
        <v>0.62523058054676806</v>
      </c>
      <c r="W138" s="35">
        <f t="shared" si="165"/>
        <v>171952453.13805267</v>
      </c>
      <c r="X138" s="34">
        <f t="shared" si="123"/>
        <v>0</v>
      </c>
      <c r="Y138" s="34">
        <f t="shared" si="124"/>
        <v>0</v>
      </c>
      <c r="Z138" s="34">
        <f t="shared" si="166"/>
        <v>27502246129.368649</v>
      </c>
      <c r="AA138" s="37">
        <v>50.277952780614029</v>
      </c>
      <c r="AB138" s="39">
        <f t="shared" si="125"/>
        <v>13810109743.42577</v>
      </c>
      <c r="AC138" s="39">
        <f t="shared" si="126"/>
        <v>0</v>
      </c>
      <c r="AD138" s="39">
        <v>24.816850479990539</v>
      </c>
      <c r="AE138" s="39">
        <f t="shared" si="127"/>
        <v>11360958089.334528</v>
      </c>
      <c r="AF138" s="39">
        <f t="shared" si="128"/>
        <v>0</v>
      </c>
      <c r="AG138" s="49">
        <f t="shared" si="129"/>
        <v>0</v>
      </c>
      <c r="AH138" s="50">
        <f t="shared" si="130"/>
        <v>0</v>
      </c>
      <c r="AI138" s="50">
        <f t="shared" si="131"/>
        <v>0</v>
      </c>
      <c r="AJ138" s="51">
        <f t="shared" si="132"/>
        <v>0</v>
      </c>
      <c r="AK138" s="49">
        <f t="shared" si="133"/>
        <v>0</v>
      </c>
      <c r="AL138" s="50">
        <f t="shared" si="134"/>
        <v>0</v>
      </c>
      <c r="AM138" s="50">
        <f t="shared" si="135"/>
        <v>0</v>
      </c>
      <c r="AN138" s="51">
        <f t="shared" si="136"/>
        <v>0</v>
      </c>
    </row>
    <row r="139" spans="2:40" x14ac:dyDescent="0.25">
      <c r="B139" s="60" t="s">
        <v>329</v>
      </c>
      <c r="C139" s="35">
        <v>10576271392.684288</v>
      </c>
      <c r="D139" s="35">
        <v>1.1646108163840401</v>
      </c>
      <c r="E139" s="35">
        <f t="shared" si="167"/>
        <v>123172400.60933216</v>
      </c>
      <c r="F139" s="34">
        <f t="shared" si="111"/>
        <v>0</v>
      </c>
      <c r="G139" s="34">
        <f t="shared" si="112"/>
        <v>0</v>
      </c>
      <c r="H139" s="34">
        <f t="shared" si="113"/>
        <v>10576271392.684288</v>
      </c>
      <c r="I139" s="37">
        <v>40.363128293952123</v>
      </c>
      <c r="J139" s="39">
        <f t="shared" si="114"/>
        <v>5476570195.8901424</v>
      </c>
      <c r="K139" s="39">
        <f t="shared" si="115"/>
        <v>0</v>
      </c>
      <c r="L139" s="39">
        <v>18.098379158503644</v>
      </c>
      <c r="M139" s="39">
        <f t="shared" si="116"/>
        <v>4092722247.705122</v>
      </c>
      <c r="N139" s="39">
        <f t="shared" si="117"/>
        <v>0</v>
      </c>
      <c r="O139" s="49">
        <f t="shared" si="118"/>
        <v>0</v>
      </c>
      <c r="P139" s="50">
        <f t="shared" si="119"/>
        <v>0</v>
      </c>
      <c r="Q139" s="50">
        <f t="shared" si="120"/>
        <v>0</v>
      </c>
      <c r="R139" s="51">
        <f t="shared" si="121"/>
        <v>0</v>
      </c>
      <c r="T139" s="39">
        <v>25138435012.433247</v>
      </c>
      <c r="U139" s="39">
        <f t="shared" si="122"/>
        <v>16478316307.768539</v>
      </c>
      <c r="V139" s="35">
        <v>2.4603677732564102</v>
      </c>
      <c r="W139" s="35">
        <f t="shared" si="165"/>
        <v>405427184.01159269</v>
      </c>
      <c r="X139" s="34">
        <f t="shared" si="123"/>
        <v>0</v>
      </c>
      <c r="Y139" s="34">
        <f t="shared" si="124"/>
        <v>0</v>
      </c>
      <c r="Z139" s="34">
        <f t="shared" si="166"/>
        <v>16478316307.768539</v>
      </c>
      <c r="AA139" s="37">
        <v>37.83773067981334</v>
      </c>
      <c r="AB139" s="39">
        <f t="shared" si="125"/>
        <v>7938157847.8466291</v>
      </c>
      <c r="AC139" s="39">
        <f t="shared" si="126"/>
        <v>0</v>
      </c>
      <c r="AD139" s="39">
        <v>21.070970790445763</v>
      </c>
      <c r="AE139" s="39">
        <f t="shared" si="127"/>
        <v>7367632304.9662895</v>
      </c>
      <c r="AF139" s="39">
        <f t="shared" si="128"/>
        <v>0</v>
      </c>
      <c r="AG139" s="49">
        <f t="shared" si="129"/>
        <v>0</v>
      </c>
      <c r="AH139" s="50">
        <f t="shared" si="130"/>
        <v>0</v>
      </c>
      <c r="AI139" s="50">
        <f t="shared" si="131"/>
        <v>0</v>
      </c>
      <c r="AJ139" s="51">
        <f t="shared" si="132"/>
        <v>0</v>
      </c>
      <c r="AK139" s="49">
        <f t="shared" si="133"/>
        <v>0</v>
      </c>
      <c r="AL139" s="50">
        <f t="shared" si="134"/>
        <v>0</v>
      </c>
      <c r="AM139" s="50">
        <f t="shared" si="135"/>
        <v>0</v>
      </c>
      <c r="AN139" s="51">
        <f t="shared" si="136"/>
        <v>0</v>
      </c>
    </row>
    <row r="140" spans="2:40" x14ac:dyDescent="0.25">
      <c r="B140" s="60" t="s">
        <v>23</v>
      </c>
      <c r="C140" s="35">
        <v>364044102047.62964</v>
      </c>
      <c r="D140" s="35">
        <v>0.54353164518657804</v>
      </c>
      <c r="E140" s="35">
        <f t="shared" si="167"/>
        <v>1978694897.0641863</v>
      </c>
      <c r="F140" s="34">
        <f t="shared" si="111"/>
        <v>1</v>
      </c>
      <c r="G140" s="34">
        <f t="shared" si="112"/>
        <v>14096578622.930536</v>
      </c>
      <c r="H140" s="34">
        <f t="shared" si="113"/>
        <v>349947523424.6991</v>
      </c>
      <c r="I140" s="37">
        <v>43.798454922761074</v>
      </c>
      <c r="J140" s="39">
        <f t="shared" si="114"/>
        <v>148095267559.64258</v>
      </c>
      <c r="K140" s="39">
        <f t="shared" si="115"/>
        <v>4</v>
      </c>
      <c r="L140" s="39">
        <v>33.823003290999019</v>
      </c>
      <c r="M140" s="39">
        <f t="shared" si="116"/>
        <v>190608958348.13623</v>
      </c>
      <c r="N140" s="39">
        <f t="shared" si="117"/>
        <v>8</v>
      </c>
      <c r="O140" s="49">
        <f t="shared" si="118"/>
        <v>1</v>
      </c>
      <c r="P140" s="50">
        <f t="shared" si="119"/>
        <v>8</v>
      </c>
      <c r="Q140" s="50">
        <f t="shared" si="120"/>
        <v>4</v>
      </c>
      <c r="R140" s="51">
        <f t="shared" si="121"/>
        <v>13</v>
      </c>
      <c r="T140" s="39">
        <v>990700126987.35095</v>
      </c>
      <c r="U140" s="39">
        <f t="shared" si="122"/>
        <v>618027788955.69873</v>
      </c>
      <c r="V140" s="35">
        <v>0.43067121510711304</v>
      </c>
      <c r="W140" s="35">
        <f t="shared" si="165"/>
        <v>2661667788.3951316</v>
      </c>
      <c r="X140" s="34">
        <f t="shared" si="123"/>
        <v>1</v>
      </c>
      <c r="Y140" s="34">
        <f t="shared" si="124"/>
        <v>14096578622.930536</v>
      </c>
      <c r="Z140" s="34">
        <f t="shared" si="166"/>
        <v>603931210332.76819</v>
      </c>
      <c r="AA140" s="37">
        <v>55.804696889220949</v>
      </c>
      <c r="AB140" s="39">
        <f t="shared" si="125"/>
        <v>323562580084.97754</v>
      </c>
      <c r="AC140" s="39">
        <f t="shared" si="126"/>
        <v>9</v>
      </c>
      <c r="AD140" s="39">
        <v>22.315117195219607</v>
      </c>
      <c r="AE140" s="39">
        <f t="shared" si="127"/>
        <v>215643046107.66437</v>
      </c>
      <c r="AF140" s="39">
        <f t="shared" si="128"/>
        <v>9</v>
      </c>
      <c r="AG140" s="49">
        <f t="shared" si="129"/>
        <v>1</v>
      </c>
      <c r="AH140" s="50">
        <f t="shared" si="130"/>
        <v>9</v>
      </c>
      <c r="AI140" s="50">
        <f t="shared" si="131"/>
        <v>9</v>
      </c>
      <c r="AJ140" s="51">
        <f t="shared" si="132"/>
        <v>19</v>
      </c>
      <c r="AK140" s="49">
        <f t="shared" si="133"/>
        <v>0</v>
      </c>
      <c r="AL140" s="50">
        <f t="shared" si="134"/>
        <v>1</v>
      </c>
      <c r="AM140" s="50">
        <f t="shared" si="135"/>
        <v>5</v>
      </c>
      <c r="AN140" s="51">
        <f t="shared" si="136"/>
        <v>6</v>
      </c>
    </row>
    <row r="141" spans="2:40" x14ac:dyDescent="0.25">
      <c r="B141" s="60" t="s">
        <v>332</v>
      </c>
      <c r="C141" s="35">
        <v>20784974986.509644</v>
      </c>
      <c r="D141" s="35">
        <v>1.8508214595570001</v>
      </c>
      <c r="E141" s="35">
        <f t="shared" si="167"/>
        <v>384692777.41387516</v>
      </c>
      <c r="F141" s="34">
        <f t="shared" si="111"/>
        <v>0</v>
      </c>
      <c r="G141" s="34">
        <f t="shared" si="112"/>
        <v>0</v>
      </c>
      <c r="H141" s="34">
        <f t="shared" si="113"/>
        <v>20784974986.509644</v>
      </c>
      <c r="I141" s="37">
        <v>52.795138469953265</v>
      </c>
      <c r="J141" s="39">
        <f t="shared" si="114"/>
        <v>11091548008.677881</v>
      </c>
      <c r="K141" s="39">
        <f t="shared" si="115"/>
        <v>0</v>
      </c>
      <c r="L141" s="39">
        <v>21.406336719673753</v>
      </c>
      <c r="M141" s="39">
        <f t="shared" si="116"/>
        <v>7495305385.3405867</v>
      </c>
      <c r="N141" s="39">
        <f t="shared" si="117"/>
        <v>0</v>
      </c>
      <c r="O141" s="49">
        <f t="shared" si="118"/>
        <v>0</v>
      </c>
      <c r="P141" s="50">
        <f t="shared" si="119"/>
        <v>0</v>
      </c>
      <c r="Q141" s="50">
        <f t="shared" si="120"/>
        <v>0</v>
      </c>
      <c r="R141" s="51">
        <f t="shared" si="121"/>
        <v>0</v>
      </c>
      <c r="T141" s="39">
        <v>32687116945.821095</v>
      </c>
      <c r="U141" s="39">
        <f t="shared" si="122"/>
        <v>25608913122.618576</v>
      </c>
      <c r="V141" s="35">
        <v>0.89722675268707697</v>
      </c>
      <c r="W141" s="35">
        <f t="shared" si="165"/>
        <v>229770019.60852537</v>
      </c>
      <c r="X141" s="34">
        <f t="shared" si="123"/>
        <v>0</v>
      </c>
      <c r="Y141" s="34">
        <f t="shared" si="124"/>
        <v>0</v>
      </c>
      <c r="Z141" s="34">
        <f t="shared" si="166"/>
        <v>25608913122.618576</v>
      </c>
      <c r="AA141" s="37">
        <v>54.539189071130188</v>
      </c>
      <c r="AB141" s="39">
        <f t="shared" si="125"/>
        <v>13293677784.637619</v>
      </c>
      <c r="AC141" s="39">
        <f t="shared" si="126"/>
        <v>0</v>
      </c>
      <c r="AD141" s="39">
        <v>24.258945876597217</v>
      </c>
      <c r="AE141" s="39">
        <f t="shared" si="127"/>
        <v>9855011762.2105179</v>
      </c>
      <c r="AF141" s="39">
        <f t="shared" si="128"/>
        <v>0</v>
      </c>
      <c r="AG141" s="49">
        <f t="shared" si="129"/>
        <v>0</v>
      </c>
      <c r="AH141" s="50">
        <f t="shared" si="130"/>
        <v>0</v>
      </c>
      <c r="AI141" s="50">
        <f t="shared" si="131"/>
        <v>0</v>
      </c>
      <c r="AJ141" s="51">
        <f t="shared" si="132"/>
        <v>0</v>
      </c>
      <c r="AK141" s="49">
        <f t="shared" si="133"/>
        <v>0</v>
      </c>
      <c r="AL141" s="50">
        <f t="shared" si="134"/>
        <v>0</v>
      </c>
      <c r="AM141" s="50">
        <f t="shared" si="135"/>
        <v>0</v>
      </c>
      <c r="AN141" s="51">
        <f t="shared" si="136"/>
        <v>0</v>
      </c>
    </row>
    <row r="142" spans="2:40" x14ac:dyDescent="0.25">
      <c r="B142" s="60" t="s">
        <v>336</v>
      </c>
      <c r="C142" s="35">
        <v>257376504174.44812</v>
      </c>
      <c r="D142" s="35">
        <v>1.7058318732318001</v>
      </c>
      <c r="E142" s="35">
        <f t="shared" si="167"/>
        <v>4390410442.41751</v>
      </c>
      <c r="F142" s="34">
        <f t="shared" si="111"/>
        <v>2</v>
      </c>
      <c r="G142" s="34">
        <f t="shared" si="112"/>
        <v>28193157245.861073</v>
      </c>
      <c r="H142" s="34">
        <f t="shared" si="113"/>
        <v>229183346928.58704</v>
      </c>
      <c r="I142" s="37">
        <v>49.882868711449674</v>
      </c>
      <c r="J142" s="39">
        <f t="shared" si="114"/>
        <v>99264563177.602585</v>
      </c>
      <c r="K142" s="39">
        <f t="shared" si="115"/>
        <v>3</v>
      </c>
      <c r="L142" s="39">
        <v>36.494805554099663</v>
      </c>
      <c r="M142" s="39">
        <f t="shared" si="116"/>
        <v>121038245031.39619</v>
      </c>
      <c r="N142" s="39">
        <f t="shared" si="117"/>
        <v>5</v>
      </c>
      <c r="O142" s="49">
        <f t="shared" si="118"/>
        <v>2</v>
      </c>
      <c r="P142" s="50">
        <f t="shared" si="119"/>
        <v>5</v>
      </c>
      <c r="Q142" s="50">
        <f t="shared" si="120"/>
        <v>3</v>
      </c>
      <c r="R142" s="51">
        <f t="shared" si="121"/>
        <v>10</v>
      </c>
      <c r="T142" s="39">
        <v>339073070367.97467</v>
      </c>
      <c r="U142" s="39">
        <f t="shared" si="122"/>
        <v>290488122452.68445</v>
      </c>
      <c r="V142" s="35">
        <v>1.6222701950790501</v>
      </c>
      <c r="W142" s="35">
        <f t="shared" si="165"/>
        <v>4712502230.7946339</v>
      </c>
      <c r="X142" s="34">
        <f t="shared" si="123"/>
        <v>2</v>
      </c>
      <c r="Y142" s="34">
        <f t="shared" si="124"/>
        <v>28193157245.861073</v>
      </c>
      <c r="Z142" s="34">
        <f t="shared" si="166"/>
        <v>262294965206.82336</v>
      </c>
      <c r="AA142" s="37">
        <v>56.83547461265492</v>
      </c>
      <c r="AB142" s="39">
        <f t="shared" si="125"/>
        <v>129068046608.4118</v>
      </c>
      <c r="AC142" s="39">
        <f t="shared" si="126"/>
        <v>4</v>
      </c>
      <c r="AD142" s="39">
        <v>29.791265473926849</v>
      </c>
      <c r="AE142" s="39">
        <f t="shared" si="127"/>
        <v>112755295494.50951</v>
      </c>
      <c r="AF142" s="39">
        <f t="shared" si="128"/>
        <v>5</v>
      </c>
      <c r="AG142" s="49">
        <f t="shared" si="129"/>
        <v>2</v>
      </c>
      <c r="AH142" s="50">
        <f t="shared" si="130"/>
        <v>5</v>
      </c>
      <c r="AI142" s="50">
        <f t="shared" si="131"/>
        <v>4</v>
      </c>
      <c r="AJ142" s="51">
        <f t="shared" si="132"/>
        <v>11</v>
      </c>
      <c r="AK142" s="49">
        <f t="shared" si="133"/>
        <v>0</v>
      </c>
      <c r="AL142" s="50">
        <f t="shared" si="134"/>
        <v>0</v>
      </c>
      <c r="AM142" s="50">
        <f t="shared" si="135"/>
        <v>1</v>
      </c>
      <c r="AN142" s="51">
        <f t="shared" si="136"/>
        <v>1</v>
      </c>
    </row>
    <row r="143" spans="2:40" x14ac:dyDescent="0.25">
      <c r="B143" s="60" t="s">
        <v>338</v>
      </c>
      <c r="C143" s="35">
        <v>76760622472.245621</v>
      </c>
      <c r="D143" s="35">
        <v>8.0852670608468813</v>
      </c>
      <c r="E143" s="35">
        <f t="shared" si="167"/>
        <v>6206301324.4495049</v>
      </c>
      <c r="F143" s="34">
        <f t="shared" si="111"/>
        <v>3</v>
      </c>
      <c r="G143" s="34">
        <f t="shared" si="112"/>
        <v>42289735868.791611</v>
      </c>
      <c r="H143" s="34">
        <f t="shared" si="113"/>
        <v>34470886603.45401</v>
      </c>
      <c r="I143" s="37">
        <v>39.986552754084833</v>
      </c>
      <c r="J143" s="39">
        <f t="shared" si="114"/>
        <v>10427128356.783625</v>
      </c>
      <c r="K143" s="39">
        <f t="shared" si="115"/>
        <v>0</v>
      </c>
      <c r="L143" s="39">
        <v>59.156654163883836</v>
      </c>
      <c r="M143" s="39">
        <f t="shared" si="116"/>
        <v>25710060993.011475</v>
      </c>
      <c r="N143" s="39">
        <f t="shared" si="117"/>
        <v>1</v>
      </c>
      <c r="O143" s="49">
        <f t="shared" si="118"/>
        <v>3</v>
      </c>
      <c r="P143" s="50">
        <f t="shared" si="119"/>
        <v>1</v>
      </c>
      <c r="Q143" s="50">
        <f t="shared" si="120"/>
        <v>0</v>
      </c>
      <c r="R143" s="51">
        <f t="shared" si="121"/>
        <v>4</v>
      </c>
      <c r="T143" s="39">
        <v>135696698275.15483</v>
      </c>
      <c r="U143" s="39">
        <f t="shared" si="122"/>
        <v>100647413995.16472</v>
      </c>
      <c r="V143" s="35">
        <v>9.6105091434177297</v>
      </c>
      <c r="W143" s="35">
        <f t="shared" si="165"/>
        <v>9672728924.6188011</v>
      </c>
      <c r="X143" s="34">
        <f t="shared" si="123"/>
        <v>4</v>
      </c>
      <c r="Y143" s="34">
        <f t="shared" si="124"/>
        <v>56386314491.722145</v>
      </c>
      <c r="Z143" s="34">
        <f t="shared" si="166"/>
        <v>44261099503.442574</v>
      </c>
      <c r="AA143" s="37">
        <v>52.057537887751138</v>
      </c>
      <c r="AB143" s="39">
        <f t="shared" si="125"/>
        <v>16968977997.529964</v>
      </c>
      <c r="AC143" s="39">
        <f t="shared" si="126"/>
        <v>0</v>
      </c>
      <c r="AD143" s="39">
        <v>49.780822590825295</v>
      </c>
      <c r="AE143" s="39">
        <f t="shared" si="127"/>
        <v>27044744383.419945</v>
      </c>
      <c r="AF143" s="39">
        <f t="shared" si="128"/>
        <v>1</v>
      </c>
      <c r="AG143" s="49">
        <f t="shared" si="129"/>
        <v>4</v>
      </c>
      <c r="AH143" s="50">
        <f t="shared" si="130"/>
        <v>1</v>
      </c>
      <c r="AI143" s="50">
        <f t="shared" si="131"/>
        <v>0</v>
      </c>
      <c r="AJ143" s="51">
        <f t="shared" si="132"/>
        <v>5</v>
      </c>
      <c r="AK143" s="49">
        <f t="shared" si="133"/>
        <v>1</v>
      </c>
      <c r="AL143" s="50">
        <f t="shared" si="134"/>
        <v>0</v>
      </c>
      <c r="AM143" s="50">
        <f t="shared" si="135"/>
        <v>0</v>
      </c>
      <c r="AN143" s="51">
        <f t="shared" si="136"/>
        <v>1</v>
      </c>
    </row>
    <row r="144" spans="2:40" x14ac:dyDescent="0.25">
      <c r="B144" s="60" t="s">
        <v>340</v>
      </c>
      <c r="C144" s="35">
        <v>461958781374.91217</v>
      </c>
      <c r="D144" s="35">
        <v>4.1687227138149607</v>
      </c>
      <c r="E144" s="35">
        <f t="shared" si="167"/>
        <v>19257780647.63876</v>
      </c>
      <c r="F144" s="34">
        <f t="shared" si="111"/>
        <v>9</v>
      </c>
      <c r="G144" s="34">
        <f t="shared" si="112"/>
        <v>126869207606.37483</v>
      </c>
      <c r="H144" s="34">
        <f t="shared" si="113"/>
        <v>335089573768.53735</v>
      </c>
      <c r="I144" s="37">
        <v>50.326802160440955</v>
      </c>
      <c r="J144" s="39">
        <f t="shared" si="114"/>
        <v>186341682557.81497</v>
      </c>
      <c r="K144" s="39">
        <f t="shared" si="115"/>
        <v>5</v>
      </c>
      <c r="L144" s="39">
        <v>17.54845709553652</v>
      </c>
      <c r="M144" s="39">
        <f t="shared" si="116"/>
        <v>108292496280.98004</v>
      </c>
      <c r="N144" s="39">
        <f t="shared" si="117"/>
        <v>5</v>
      </c>
      <c r="O144" s="49">
        <f t="shared" si="118"/>
        <v>9</v>
      </c>
      <c r="P144" s="50">
        <f t="shared" si="119"/>
        <v>5</v>
      </c>
      <c r="Q144" s="50">
        <f t="shared" si="120"/>
        <v>5</v>
      </c>
      <c r="R144" s="51">
        <f t="shared" si="121"/>
        <v>19</v>
      </c>
      <c r="T144" s="39">
        <v>950381922984.56775</v>
      </c>
      <c r="U144" s="39">
        <f t="shared" si="122"/>
        <v>659916680669.30554</v>
      </c>
      <c r="V144" s="35">
        <v>3.7696902004217403</v>
      </c>
      <c r="W144" s="35">
        <f t="shared" si="165"/>
        <v>24876814442.13924</v>
      </c>
      <c r="X144" s="34">
        <f t="shared" si="123"/>
        <v>11</v>
      </c>
      <c r="Y144" s="34">
        <f t="shared" si="124"/>
        <v>155062364852.2359</v>
      </c>
      <c r="Z144" s="34">
        <f t="shared" si="166"/>
        <v>504854315817.06964</v>
      </c>
      <c r="AA144" s="37">
        <v>53.177707853868824</v>
      </c>
      <c r="AB144" s="39">
        <f t="shared" si="125"/>
        <v>283666875550.38531</v>
      </c>
      <c r="AC144" s="39">
        <f t="shared" si="126"/>
        <v>8</v>
      </c>
      <c r="AD144" s="39">
        <v>17.804307396929335</v>
      </c>
      <c r="AE144" s="39">
        <f t="shared" si="127"/>
        <v>158289768854.02814</v>
      </c>
      <c r="AF144" s="39">
        <f t="shared" si="128"/>
        <v>7</v>
      </c>
      <c r="AG144" s="49">
        <f t="shared" si="129"/>
        <v>11</v>
      </c>
      <c r="AH144" s="50">
        <f t="shared" si="130"/>
        <v>7</v>
      </c>
      <c r="AI144" s="50">
        <f t="shared" si="131"/>
        <v>8</v>
      </c>
      <c r="AJ144" s="51">
        <f t="shared" si="132"/>
        <v>26</v>
      </c>
      <c r="AK144" s="49">
        <f t="shared" si="133"/>
        <v>2</v>
      </c>
      <c r="AL144" s="50">
        <f t="shared" si="134"/>
        <v>2</v>
      </c>
      <c r="AM144" s="50">
        <f t="shared" si="135"/>
        <v>3</v>
      </c>
      <c r="AN144" s="51">
        <f t="shared" si="136"/>
        <v>7</v>
      </c>
    </row>
    <row r="145" spans="2:40" x14ac:dyDescent="0.25">
      <c r="B145" s="60" t="s">
        <v>342</v>
      </c>
      <c r="C145" s="35">
        <v>259764268.87140167</v>
      </c>
      <c r="D145" s="35">
        <v>0</v>
      </c>
      <c r="E145" s="35">
        <f t="shared" si="167"/>
        <v>0</v>
      </c>
      <c r="F145" s="34">
        <f t="shared" si="111"/>
        <v>0</v>
      </c>
      <c r="G145" s="34">
        <f t="shared" si="112"/>
        <v>0</v>
      </c>
      <c r="H145" s="34">
        <f t="shared" si="113"/>
        <v>259764268.87140167</v>
      </c>
      <c r="I145" s="37">
        <v>73.455961009658409</v>
      </c>
      <c r="J145" s="39">
        <f t="shared" si="114"/>
        <v>163352039.9750115</v>
      </c>
      <c r="K145" s="39">
        <f t="shared" si="115"/>
        <v>0</v>
      </c>
      <c r="L145" s="39">
        <v>14.151916471573337</v>
      </c>
      <c r="M145" s="39">
        <f t="shared" si="116"/>
        <v>52451936.130899571</v>
      </c>
      <c r="N145" s="39">
        <f t="shared" si="117"/>
        <v>0</v>
      </c>
      <c r="O145" s="49">
        <f t="shared" si="118"/>
        <v>0</v>
      </c>
      <c r="P145" s="50">
        <f t="shared" si="119"/>
        <v>0</v>
      </c>
      <c r="Q145" s="50">
        <f t="shared" si="120"/>
        <v>0</v>
      </c>
      <c r="R145" s="51">
        <f t="shared" si="121"/>
        <v>0</v>
      </c>
      <c r="T145" s="39">
        <v>317717242.81593287</v>
      </c>
      <c r="U145" s="39">
        <f t="shared" si="122"/>
        <v>283252609.21112019</v>
      </c>
      <c r="V145" s="35">
        <v>0</v>
      </c>
      <c r="W145" s="35">
        <f t="shared" si="165"/>
        <v>0</v>
      </c>
      <c r="X145" s="34">
        <f t="shared" si="123"/>
        <v>0</v>
      </c>
      <c r="Y145" s="34">
        <f t="shared" si="124"/>
        <v>0</v>
      </c>
      <c r="Z145" s="34">
        <f t="shared" si="166"/>
        <v>283252609.21112019</v>
      </c>
      <c r="AA145" s="37">
        <v>78.181284980381449</v>
      </c>
      <c r="AB145" s="39">
        <f t="shared" si="125"/>
        <v>191978806.04594114</v>
      </c>
      <c r="AC145" s="39">
        <f t="shared" si="126"/>
        <v>0</v>
      </c>
      <c r="AD145" s="39">
        <v>8.3323779791322679</v>
      </c>
      <c r="AE145" s="39">
        <f t="shared" si="127"/>
        <v>34101084.77066502</v>
      </c>
      <c r="AF145" s="39">
        <f t="shared" si="128"/>
        <v>0</v>
      </c>
      <c r="AG145" s="49">
        <f t="shared" si="129"/>
        <v>0</v>
      </c>
      <c r="AH145" s="50">
        <f t="shared" si="130"/>
        <v>0</v>
      </c>
      <c r="AI145" s="50">
        <f t="shared" si="131"/>
        <v>0</v>
      </c>
      <c r="AJ145" s="51">
        <f t="shared" si="132"/>
        <v>0</v>
      </c>
      <c r="AK145" s="49">
        <f t="shared" si="133"/>
        <v>0</v>
      </c>
      <c r="AL145" s="50">
        <f t="shared" si="134"/>
        <v>0</v>
      </c>
      <c r="AM145" s="50">
        <f t="shared" si="135"/>
        <v>0</v>
      </c>
      <c r="AN145" s="51">
        <f t="shared" si="136"/>
        <v>0</v>
      </c>
    </row>
    <row r="146" spans="2:40" x14ac:dyDescent="0.25">
      <c r="B146" s="60" t="s">
        <v>344</v>
      </c>
      <c r="C146" s="35">
        <v>43971701074.589752</v>
      </c>
      <c r="D146" s="35">
        <v>0</v>
      </c>
      <c r="E146" s="35">
        <f t="shared" si="167"/>
        <v>0</v>
      </c>
      <c r="F146" s="34">
        <f t="shared" si="111"/>
        <v>0</v>
      </c>
      <c r="G146" s="34">
        <f t="shared" si="112"/>
        <v>0</v>
      </c>
      <c r="H146" s="34">
        <f t="shared" si="113"/>
        <v>43971701074.589752</v>
      </c>
      <c r="I146" s="37">
        <v>69.021533039962634</v>
      </c>
      <c r="J146" s="39">
        <f t="shared" si="114"/>
        <v>25132492460.700161</v>
      </c>
      <c r="K146" s="39">
        <f t="shared" si="115"/>
        <v>1</v>
      </c>
      <c r="L146" s="39">
        <v>21.548300710778467</v>
      </c>
      <c r="M146" s="39">
        <f t="shared" si="116"/>
        <v>13077138908.736919</v>
      </c>
      <c r="N146" s="39">
        <f t="shared" si="117"/>
        <v>1</v>
      </c>
      <c r="O146" s="49">
        <f t="shared" si="118"/>
        <v>0</v>
      </c>
      <c r="P146" s="50">
        <f t="shared" si="119"/>
        <v>1</v>
      </c>
      <c r="Q146" s="50">
        <f t="shared" si="120"/>
        <v>1</v>
      </c>
      <c r="R146" s="51">
        <f t="shared" si="121"/>
        <v>2</v>
      </c>
      <c r="T146" s="39">
        <v>125070740811.5786</v>
      </c>
      <c r="U146" s="39">
        <f t="shared" si="122"/>
        <v>76841141879.991333</v>
      </c>
      <c r="V146" s="35">
        <v>0</v>
      </c>
      <c r="W146" s="35">
        <f t="shared" si="165"/>
        <v>0</v>
      </c>
      <c r="X146" s="34">
        <f t="shared" si="123"/>
        <v>0</v>
      </c>
      <c r="Y146" s="34">
        <f t="shared" si="124"/>
        <v>0</v>
      </c>
      <c r="Z146" s="34">
        <f t="shared" si="166"/>
        <v>76841141879.991333</v>
      </c>
      <c r="AA146" s="37">
        <v>64.580755074816381</v>
      </c>
      <c r="AB146" s="39">
        <f t="shared" si="125"/>
        <v>39624819377.626022</v>
      </c>
      <c r="AC146" s="39">
        <f t="shared" si="126"/>
        <v>1</v>
      </c>
      <c r="AD146" s="39">
        <v>29.346341149809547</v>
      </c>
      <c r="AE146" s="39">
        <f t="shared" si="127"/>
        <v>30010061720.612453</v>
      </c>
      <c r="AF146" s="39">
        <f t="shared" si="128"/>
        <v>1</v>
      </c>
      <c r="AG146" s="49">
        <f t="shared" si="129"/>
        <v>0</v>
      </c>
      <c r="AH146" s="50">
        <f t="shared" si="130"/>
        <v>1</v>
      </c>
      <c r="AI146" s="50">
        <f t="shared" si="131"/>
        <v>1</v>
      </c>
      <c r="AJ146" s="51">
        <f t="shared" si="132"/>
        <v>2</v>
      </c>
      <c r="AK146" s="49">
        <f t="shared" si="133"/>
        <v>0</v>
      </c>
      <c r="AL146" s="50">
        <f t="shared" si="134"/>
        <v>0</v>
      </c>
      <c r="AM146" s="50">
        <f t="shared" si="135"/>
        <v>0</v>
      </c>
      <c r="AN146" s="51">
        <f t="shared" si="136"/>
        <v>0</v>
      </c>
    </row>
    <row r="147" spans="2:40" x14ac:dyDescent="0.25">
      <c r="B147" s="60" t="s">
        <v>346</v>
      </c>
      <c r="C147" s="35">
        <v>16803929366.700645</v>
      </c>
      <c r="D147" s="35">
        <v>0.63910765431766203</v>
      </c>
      <c r="E147" s="35">
        <f t="shared" si="167"/>
        <v>107395198.80871727</v>
      </c>
      <c r="F147" s="34">
        <f t="shared" si="111"/>
        <v>0</v>
      </c>
      <c r="G147" s="34">
        <f t="shared" si="112"/>
        <v>0</v>
      </c>
      <c r="H147" s="34">
        <f t="shared" si="113"/>
        <v>16803929366.700645</v>
      </c>
      <c r="I147" s="39">
        <v>41.502118355678803</v>
      </c>
      <c r="J147" s="39">
        <f t="shared" si="114"/>
        <v>6470880645.4765129</v>
      </c>
      <c r="K147" s="39">
        <f t="shared" si="115"/>
        <v>0</v>
      </c>
      <c r="L147" s="39">
        <v>39.329074138745661</v>
      </c>
      <c r="M147" s="39">
        <f t="shared" si="116"/>
        <v>10220110632.581617</v>
      </c>
      <c r="N147" s="39">
        <f t="shared" si="117"/>
        <v>0</v>
      </c>
      <c r="O147" s="49">
        <f t="shared" si="118"/>
        <v>0</v>
      </c>
      <c r="P147" s="50">
        <f t="shared" si="119"/>
        <v>0</v>
      </c>
      <c r="Q147" s="50">
        <f t="shared" si="120"/>
        <v>0</v>
      </c>
      <c r="R147" s="51">
        <f t="shared" si="121"/>
        <v>0</v>
      </c>
      <c r="T147" s="39">
        <v>36190433384.830383</v>
      </c>
      <c r="U147" s="39">
        <f t="shared" si="122"/>
        <v>24661279445.248627</v>
      </c>
      <c r="V147" s="35">
        <v>0.40322112422494694</v>
      </c>
      <c r="W147" s="35">
        <f t="shared" si="165"/>
        <v>99439488.227387279</v>
      </c>
      <c r="X147" s="34">
        <f t="shared" si="123"/>
        <v>0</v>
      </c>
      <c r="Y147" s="34">
        <f t="shared" si="124"/>
        <v>0</v>
      </c>
      <c r="Z147" s="34">
        <f t="shared" si="166"/>
        <v>24661279445.248627</v>
      </c>
      <c r="AA147" s="37">
        <v>41.502118355678803</v>
      </c>
      <c r="AB147" s="39">
        <f t="shared" si="125"/>
        <v>9858746499.0092354</v>
      </c>
      <c r="AC147" s="39">
        <f t="shared" si="126"/>
        <v>0</v>
      </c>
      <c r="AD147" s="39">
        <v>36.359859719477718</v>
      </c>
      <c r="AE147" s="39">
        <f t="shared" si="127"/>
        <v>14395355141.545395</v>
      </c>
      <c r="AF147" s="39">
        <f t="shared" si="128"/>
        <v>1</v>
      </c>
      <c r="AG147" s="49">
        <f t="shared" si="129"/>
        <v>0</v>
      </c>
      <c r="AH147" s="50">
        <f t="shared" si="130"/>
        <v>1</v>
      </c>
      <c r="AI147" s="50">
        <f t="shared" si="131"/>
        <v>0</v>
      </c>
      <c r="AJ147" s="51">
        <f t="shared" si="132"/>
        <v>1</v>
      </c>
      <c r="AK147" s="49">
        <f t="shared" si="133"/>
        <v>0</v>
      </c>
      <c r="AL147" s="50">
        <f t="shared" si="134"/>
        <v>1</v>
      </c>
      <c r="AM147" s="50">
        <f t="shared" si="135"/>
        <v>0</v>
      </c>
      <c r="AN147" s="51">
        <f t="shared" si="136"/>
        <v>1</v>
      </c>
    </row>
    <row r="148" spans="2:40" x14ac:dyDescent="0.25">
      <c r="B148" s="60" t="s">
        <v>348</v>
      </c>
      <c r="C148" s="35">
        <v>45399831806.588089</v>
      </c>
      <c r="D148" s="35">
        <v>1.24493945384649</v>
      </c>
      <c r="E148" s="35">
        <f t="shared" si="167"/>
        <v>565200418.14016283</v>
      </c>
      <c r="F148" s="34">
        <f t="shared" si="111"/>
        <v>0</v>
      </c>
      <c r="G148" s="34">
        <f t="shared" si="112"/>
        <v>0</v>
      </c>
      <c r="H148" s="34">
        <f t="shared" si="113"/>
        <v>45399831806.588089</v>
      </c>
      <c r="I148" s="37">
        <v>44.90751311701046</v>
      </c>
      <c r="J148" s="39">
        <f t="shared" si="114"/>
        <v>19001805376.990189</v>
      </c>
      <c r="K148" s="39">
        <f t="shared" si="115"/>
        <v>1</v>
      </c>
      <c r="L148" s="39">
        <v>35.563532998688679</v>
      </c>
      <c r="M148" s="39">
        <f t="shared" si="116"/>
        <v>25080114129.918129</v>
      </c>
      <c r="N148" s="39">
        <f t="shared" si="117"/>
        <v>1</v>
      </c>
      <c r="O148" s="49">
        <f t="shared" si="118"/>
        <v>0</v>
      </c>
      <c r="P148" s="50">
        <f t="shared" si="119"/>
        <v>1</v>
      </c>
      <c r="Q148" s="50">
        <f t="shared" si="120"/>
        <v>1</v>
      </c>
      <c r="R148" s="51">
        <f t="shared" si="121"/>
        <v>2</v>
      </c>
      <c r="T148" s="39">
        <v>86486123430.181</v>
      </c>
      <c r="U148" s="39">
        <f t="shared" si="122"/>
        <v>62052105801.630295</v>
      </c>
      <c r="V148" s="35">
        <v>0.89394825379958098</v>
      </c>
      <c r="W148" s="35">
        <f t="shared" ref="W148:W181" si="168">V148/100*U148</f>
        <v>554713716.25954247</v>
      </c>
      <c r="X148" s="34">
        <f t="shared" si="123"/>
        <v>0</v>
      </c>
      <c r="Y148" s="34">
        <f t="shared" si="124"/>
        <v>0</v>
      </c>
      <c r="Z148" s="34">
        <f t="shared" ref="Z148:Z181" si="169">U148-Y148</f>
        <v>62052105801.630295</v>
      </c>
      <c r="AA148" s="37">
        <v>47.877093439649428</v>
      </c>
      <c r="AB148" s="39">
        <f t="shared" si="125"/>
        <v>27086591403.021889</v>
      </c>
      <c r="AC148" s="39">
        <f t="shared" si="126"/>
        <v>1</v>
      </c>
      <c r="AD148" s="39">
        <v>34.383380665082996</v>
      </c>
      <c r="AE148" s="39">
        <f t="shared" si="127"/>
        <v>32420813247.001396</v>
      </c>
      <c r="AF148" s="39">
        <f t="shared" si="128"/>
        <v>1</v>
      </c>
      <c r="AG148" s="49">
        <f t="shared" si="129"/>
        <v>0</v>
      </c>
      <c r="AH148" s="50">
        <f t="shared" si="130"/>
        <v>1</v>
      </c>
      <c r="AI148" s="50">
        <f t="shared" si="131"/>
        <v>1</v>
      </c>
      <c r="AJ148" s="51">
        <f t="shared" si="132"/>
        <v>2</v>
      </c>
      <c r="AK148" s="49">
        <f t="shared" si="133"/>
        <v>0</v>
      </c>
      <c r="AL148" s="50">
        <f t="shared" si="134"/>
        <v>0</v>
      </c>
      <c r="AM148" s="50">
        <f t="shared" si="135"/>
        <v>0</v>
      </c>
      <c r="AN148" s="51">
        <f t="shared" si="136"/>
        <v>0</v>
      </c>
    </row>
    <row r="149" spans="2:40" x14ac:dyDescent="0.25">
      <c r="B149" s="60" t="s">
        <v>350</v>
      </c>
      <c r="C149" s="35">
        <v>169938476178.58124</v>
      </c>
      <c r="D149" s="35">
        <v>1.7889668486954402</v>
      </c>
      <c r="E149" s="35">
        <f t="shared" si="167"/>
        <v>3040143002.0130162</v>
      </c>
      <c r="F149" s="34">
        <f t="shared" ref="F149:F194" si="170">ROUND(E149/$C$6,0)</f>
        <v>1</v>
      </c>
      <c r="G149" s="34">
        <f t="shared" ref="G149:G194" si="171">F149*$C$6*$C$8</f>
        <v>14096578622.930536</v>
      </c>
      <c r="H149" s="34">
        <f t="shared" ref="H149:H194" si="172">C149-G149</f>
        <v>155841897555.6507</v>
      </c>
      <c r="I149" s="37">
        <v>54.027488592566343</v>
      </c>
      <c r="J149" s="39">
        <f t="shared" ref="J149:J194" si="173">I149/(I149+L149)*H149*$F$7</f>
        <v>76025601024.445969</v>
      </c>
      <c r="K149" s="39">
        <f t="shared" ref="K149:K194" si="174">ROUND(J149/$F$9,0)</f>
        <v>2</v>
      </c>
      <c r="L149" s="39">
        <v>29.034133699552562</v>
      </c>
      <c r="M149" s="39">
        <f t="shared" ref="M149:M194" si="175">L149/(I149+L149)*H149*(2-$F$7)</f>
        <v>68093036903.820114</v>
      </c>
      <c r="N149" s="39">
        <f t="shared" ref="N149:N194" si="176">ROUND(M149/$F$8,0)</f>
        <v>3</v>
      </c>
      <c r="O149" s="49">
        <f t="shared" ref="O149:O194" si="177">F149</f>
        <v>1</v>
      </c>
      <c r="P149" s="50">
        <f t="shared" ref="P149:P194" si="178">N149</f>
        <v>3</v>
      </c>
      <c r="Q149" s="50">
        <f t="shared" ref="Q149:Q194" si="179">K149</f>
        <v>2</v>
      </c>
      <c r="R149" s="51">
        <f t="shared" ref="R149:R194" si="180">O149+P149+Q149</f>
        <v>6</v>
      </c>
      <c r="T149" s="39">
        <v>393259049121.62598</v>
      </c>
      <c r="U149" s="39">
        <f t="shared" ref="U149:U194" si="181">(T149-C149)*$U$11+C149</f>
        <v>260450304392.39728</v>
      </c>
      <c r="V149" s="35">
        <v>1.24595780284389</v>
      </c>
      <c r="W149" s="35">
        <f t="shared" si="168"/>
        <v>3245100890.1077366</v>
      </c>
      <c r="X149" s="34">
        <f t="shared" ref="X149:X194" si="182">ROUND(W149/$C$6,0)</f>
        <v>1</v>
      </c>
      <c r="Y149" s="34">
        <f t="shared" ref="Y149:Y194" si="183">X149*$C$6*$C$8</f>
        <v>14096578622.930536</v>
      </c>
      <c r="Z149" s="34">
        <f t="shared" si="169"/>
        <v>246353725769.46674</v>
      </c>
      <c r="AA149" s="37">
        <v>53.928333156489416</v>
      </c>
      <c r="AB149" s="39">
        <f t="shared" ref="AB149:AB194" si="184">AA149/(AA149+AD149)*Z149*$F$7</f>
        <v>116913370864.92297</v>
      </c>
      <c r="AC149" s="39">
        <f t="shared" ref="AC149:AC194" si="185">ROUND(AB149/$F$9,0)</f>
        <v>3</v>
      </c>
      <c r="AD149" s="39">
        <v>31.29788412314732</v>
      </c>
      <c r="AE149" s="39">
        <f t="shared" ref="AE149:AE194" si="186">AD149/(AA149+AD149)*Z149*(2-$F$7)</f>
        <v>113086539103.62848</v>
      </c>
      <c r="AF149" s="39">
        <f t="shared" ref="AF149:AF194" si="187">ROUND(AE149/$F$8,0)</f>
        <v>5</v>
      </c>
      <c r="AG149" s="49">
        <f t="shared" ref="AG149:AG194" si="188">X149</f>
        <v>1</v>
      </c>
      <c r="AH149" s="50">
        <f t="shared" ref="AH149:AH194" si="189">AF149</f>
        <v>5</v>
      </c>
      <c r="AI149" s="50">
        <f t="shared" ref="AI149:AI194" si="190">AC149</f>
        <v>3</v>
      </c>
      <c r="AJ149" s="51">
        <f t="shared" ref="AJ149:AJ194" si="191">AG149+AH149+AI149</f>
        <v>9</v>
      </c>
      <c r="AK149" s="49">
        <f t="shared" ref="AK149:AK194" si="192">AG149-O149</f>
        <v>0</v>
      </c>
      <c r="AL149" s="50">
        <f t="shared" ref="AL149:AL194" si="193">AH149-P149</f>
        <v>2</v>
      </c>
      <c r="AM149" s="50">
        <f t="shared" ref="AM149:AM194" si="194">AI149-Q149</f>
        <v>1</v>
      </c>
      <c r="AN149" s="51">
        <f t="shared" ref="AN149:AN194" si="195">AJ149-R149</f>
        <v>3</v>
      </c>
    </row>
    <row r="150" spans="2:40" x14ac:dyDescent="0.25">
      <c r="B150" s="60" t="s">
        <v>352</v>
      </c>
      <c r="C150" s="35">
        <v>347356308077.20111</v>
      </c>
      <c r="D150" s="35">
        <v>1.6082266208679599</v>
      </c>
      <c r="E150" s="35">
        <f t="shared" si="167"/>
        <v>5586276615.761672</v>
      </c>
      <c r="F150" s="34">
        <f t="shared" si="170"/>
        <v>3</v>
      </c>
      <c r="G150" s="34">
        <f t="shared" si="171"/>
        <v>42289735868.791611</v>
      </c>
      <c r="H150" s="34">
        <f t="shared" si="172"/>
        <v>305066572208.40948</v>
      </c>
      <c r="I150" s="37">
        <v>51.083620020203732</v>
      </c>
      <c r="J150" s="39">
        <f t="shared" si="173"/>
        <v>135813123237.14236</v>
      </c>
      <c r="K150" s="39">
        <f t="shared" si="174"/>
        <v>4</v>
      </c>
      <c r="L150" s="39">
        <v>34.975284768121568</v>
      </c>
      <c r="M150" s="39">
        <f t="shared" si="175"/>
        <v>154978009865.2746</v>
      </c>
      <c r="N150" s="39">
        <f t="shared" si="176"/>
        <v>7</v>
      </c>
      <c r="O150" s="49">
        <f t="shared" si="177"/>
        <v>3</v>
      </c>
      <c r="P150" s="50">
        <f t="shared" si="178"/>
        <v>7</v>
      </c>
      <c r="Q150" s="50">
        <f t="shared" si="179"/>
        <v>4</v>
      </c>
      <c r="R150" s="51">
        <f t="shared" si="180"/>
        <v>14</v>
      </c>
      <c r="T150" s="39">
        <v>854095492048.79382</v>
      </c>
      <c r="U150" s="39">
        <f t="shared" si="181"/>
        <v>552737699340.8877</v>
      </c>
      <c r="V150" s="35">
        <v>1.30617080668409</v>
      </c>
      <c r="W150" s="35">
        <f t="shared" si="168"/>
        <v>7219698466.3279533</v>
      </c>
      <c r="X150" s="34">
        <f t="shared" si="182"/>
        <v>3</v>
      </c>
      <c r="Y150" s="34">
        <f t="shared" si="183"/>
        <v>42289735868.791611</v>
      </c>
      <c r="Z150" s="34">
        <f t="shared" si="169"/>
        <v>510447963472.09607</v>
      </c>
      <c r="AA150" s="37">
        <v>59.690495291816617</v>
      </c>
      <c r="AB150" s="39">
        <f t="shared" si="184"/>
        <v>254424631753.03674</v>
      </c>
      <c r="AC150" s="39">
        <f t="shared" si="185"/>
        <v>7</v>
      </c>
      <c r="AD150" s="39">
        <v>30.126550576772498</v>
      </c>
      <c r="AE150" s="39">
        <f t="shared" si="186"/>
        <v>214018901418.39209</v>
      </c>
      <c r="AF150" s="39">
        <f t="shared" si="187"/>
        <v>9</v>
      </c>
      <c r="AG150" s="49">
        <f t="shared" si="188"/>
        <v>3</v>
      </c>
      <c r="AH150" s="50">
        <f t="shared" si="189"/>
        <v>9</v>
      </c>
      <c r="AI150" s="50">
        <f t="shared" si="190"/>
        <v>7</v>
      </c>
      <c r="AJ150" s="51">
        <f t="shared" si="191"/>
        <v>19</v>
      </c>
      <c r="AK150" s="49">
        <f t="shared" si="192"/>
        <v>0</v>
      </c>
      <c r="AL150" s="50">
        <f t="shared" si="193"/>
        <v>2</v>
      </c>
      <c r="AM150" s="50">
        <f t="shared" si="194"/>
        <v>3</v>
      </c>
      <c r="AN150" s="51">
        <f t="shared" si="195"/>
        <v>5</v>
      </c>
    </row>
    <row r="151" spans="2:40" x14ac:dyDescent="0.25">
      <c r="B151" s="60" t="s">
        <v>354</v>
      </c>
      <c r="C151" s="35">
        <v>623981165014.1593</v>
      </c>
      <c r="D151" s="35">
        <v>1.8303365853136098</v>
      </c>
      <c r="E151" s="35">
        <f t="shared" si="167"/>
        <v>11420955548.720245</v>
      </c>
      <c r="F151" s="34">
        <f t="shared" si="170"/>
        <v>5</v>
      </c>
      <c r="G151" s="34">
        <f t="shared" si="171"/>
        <v>70482893114.652695</v>
      </c>
      <c r="H151" s="34">
        <f t="shared" si="172"/>
        <v>553498271899.50659</v>
      </c>
      <c r="I151" s="37">
        <v>56.835893400384506</v>
      </c>
      <c r="J151" s="39">
        <f t="shared" si="173"/>
        <v>275536424283.66931</v>
      </c>
      <c r="K151" s="39">
        <f t="shared" si="174"/>
        <v>8</v>
      </c>
      <c r="L151" s="39">
        <v>28.793172323219096</v>
      </c>
      <c r="M151" s="39">
        <f t="shared" si="175"/>
        <v>232645466068.2677</v>
      </c>
      <c r="N151" s="39">
        <f t="shared" si="176"/>
        <v>10</v>
      </c>
      <c r="O151" s="49">
        <f t="shared" si="177"/>
        <v>5</v>
      </c>
      <c r="P151" s="50">
        <f t="shared" si="178"/>
        <v>10</v>
      </c>
      <c r="Q151" s="50">
        <f t="shared" si="179"/>
        <v>8</v>
      </c>
      <c r="R151" s="51">
        <f t="shared" si="180"/>
        <v>23</v>
      </c>
      <c r="T151" s="39">
        <v>1145339520598.2505</v>
      </c>
      <c r="U151" s="39">
        <f t="shared" si="181"/>
        <v>835287706532.39148</v>
      </c>
      <c r="V151" s="35">
        <v>1.8954272678923498</v>
      </c>
      <c r="W151" s="35">
        <f t="shared" si="168"/>
        <v>15832270954.967577</v>
      </c>
      <c r="X151" s="34">
        <f t="shared" si="182"/>
        <v>7</v>
      </c>
      <c r="Y151" s="34">
        <f t="shared" si="183"/>
        <v>98676050360.513748</v>
      </c>
      <c r="Z151" s="34">
        <f t="shared" si="169"/>
        <v>736611656171.87769</v>
      </c>
      <c r="AA151" s="37">
        <v>56.59881346945852</v>
      </c>
      <c r="AB151" s="39">
        <f t="shared" si="184"/>
        <v>368079990686.45013</v>
      </c>
      <c r="AC151" s="39">
        <f t="shared" si="185"/>
        <v>11</v>
      </c>
      <c r="AD151" s="39">
        <v>28.351496480863993</v>
      </c>
      <c r="AE151" s="39">
        <f t="shared" si="186"/>
        <v>307297919070.76349</v>
      </c>
      <c r="AF151" s="39">
        <f t="shared" si="187"/>
        <v>13</v>
      </c>
      <c r="AG151" s="49">
        <f t="shared" si="188"/>
        <v>7</v>
      </c>
      <c r="AH151" s="50">
        <f t="shared" si="189"/>
        <v>13</v>
      </c>
      <c r="AI151" s="50">
        <f t="shared" si="190"/>
        <v>11</v>
      </c>
      <c r="AJ151" s="51">
        <f t="shared" si="191"/>
        <v>31</v>
      </c>
      <c r="AK151" s="49">
        <f t="shared" si="192"/>
        <v>2</v>
      </c>
      <c r="AL151" s="50">
        <f t="shared" si="193"/>
        <v>3</v>
      </c>
      <c r="AM151" s="50">
        <f t="shared" si="194"/>
        <v>3</v>
      </c>
      <c r="AN151" s="51">
        <f t="shared" si="195"/>
        <v>8</v>
      </c>
    </row>
    <row r="152" spans="2:40" x14ac:dyDescent="0.25">
      <c r="B152" s="60" t="s">
        <v>356</v>
      </c>
      <c r="C152" s="35">
        <v>313637472743.79108</v>
      </c>
      <c r="D152" s="35">
        <v>1.86235604736978</v>
      </c>
      <c r="E152" s="35">
        <f t="shared" si="167"/>
        <v>5841046440.4617386</v>
      </c>
      <c r="F152" s="34">
        <f t="shared" si="170"/>
        <v>3</v>
      </c>
      <c r="G152" s="34">
        <f t="shared" si="171"/>
        <v>42289735868.791611</v>
      </c>
      <c r="H152" s="34">
        <f t="shared" si="172"/>
        <v>271347736874.99945</v>
      </c>
      <c r="I152" s="37">
        <v>60.052512005171998</v>
      </c>
      <c r="J152" s="39">
        <f t="shared" si="173"/>
        <v>144607076050.71661</v>
      </c>
      <c r="K152" s="39">
        <f t="shared" si="174"/>
        <v>4</v>
      </c>
      <c r="L152" s="39">
        <v>24.461574396867892</v>
      </c>
      <c r="M152" s="39">
        <f t="shared" si="175"/>
        <v>98172877675.888275</v>
      </c>
      <c r="N152" s="39">
        <f t="shared" si="176"/>
        <v>4</v>
      </c>
      <c r="O152" s="49">
        <f t="shared" si="177"/>
        <v>3</v>
      </c>
      <c r="P152" s="50">
        <f t="shared" si="178"/>
        <v>4</v>
      </c>
      <c r="Q152" s="50">
        <f t="shared" si="179"/>
        <v>4</v>
      </c>
      <c r="R152" s="51">
        <f t="shared" si="180"/>
        <v>11</v>
      </c>
      <c r="T152" s="39">
        <v>341457107706.46295</v>
      </c>
      <c r="U152" s="39">
        <f t="shared" si="181"/>
        <v>324912770794.16199</v>
      </c>
      <c r="V152" s="35">
        <v>1.68333673597554</v>
      </c>
      <c r="W152" s="35">
        <f t="shared" si="168"/>
        <v>5469376030.6541348</v>
      </c>
      <c r="X152" s="34">
        <f t="shared" si="182"/>
        <v>2</v>
      </c>
      <c r="Y152" s="34">
        <f t="shared" si="183"/>
        <v>28193157245.861073</v>
      </c>
      <c r="Z152" s="34">
        <f t="shared" si="169"/>
        <v>296719613548.3009</v>
      </c>
      <c r="AA152" s="37">
        <v>65.362351931420719</v>
      </c>
      <c r="AB152" s="39">
        <f t="shared" si="184"/>
        <v>172180216265.90421</v>
      </c>
      <c r="AC152" s="39">
        <f t="shared" si="185"/>
        <v>5</v>
      </c>
      <c r="AD152" s="39">
        <v>19.117265818686572</v>
      </c>
      <c r="AE152" s="39">
        <f t="shared" si="186"/>
        <v>83932489825.535721</v>
      </c>
      <c r="AF152" s="39">
        <f t="shared" si="187"/>
        <v>4</v>
      </c>
      <c r="AG152" s="49">
        <f t="shared" si="188"/>
        <v>2</v>
      </c>
      <c r="AH152" s="50">
        <f t="shared" si="189"/>
        <v>4</v>
      </c>
      <c r="AI152" s="50">
        <f t="shared" si="190"/>
        <v>5</v>
      </c>
      <c r="AJ152" s="51">
        <f t="shared" si="191"/>
        <v>11</v>
      </c>
      <c r="AK152" s="49">
        <f t="shared" si="192"/>
        <v>-1</v>
      </c>
      <c r="AL152" s="50">
        <f t="shared" si="193"/>
        <v>0</v>
      </c>
      <c r="AM152" s="50">
        <f t="shared" si="194"/>
        <v>1</v>
      </c>
      <c r="AN152" s="51">
        <f t="shared" si="195"/>
        <v>0</v>
      </c>
    </row>
    <row r="153" spans="2:40" x14ac:dyDescent="0.25">
      <c r="B153" s="60" t="s">
        <v>360</v>
      </c>
      <c r="C153" s="35">
        <v>51287677760.496994</v>
      </c>
      <c r="D153" s="35">
        <v>0</v>
      </c>
      <c r="E153" s="35">
        <f t="shared" si="167"/>
        <v>0</v>
      </c>
      <c r="F153" s="34">
        <f t="shared" si="170"/>
        <v>0</v>
      </c>
      <c r="G153" s="34">
        <f t="shared" si="171"/>
        <v>0</v>
      </c>
      <c r="H153" s="34">
        <f t="shared" si="172"/>
        <v>51287677760.496994</v>
      </c>
      <c r="I153" s="39">
        <v>47.300340970304568</v>
      </c>
      <c r="J153" s="39">
        <f t="shared" si="173"/>
        <v>17496616198.843178</v>
      </c>
      <c r="K153" s="39">
        <f t="shared" si="174"/>
        <v>1</v>
      </c>
      <c r="L153" s="39">
        <v>56.687965314613379</v>
      </c>
      <c r="M153" s="39">
        <f t="shared" si="175"/>
        <v>34948570202.549294</v>
      </c>
      <c r="N153" s="39">
        <f t="shared" si="176"/>
        <v>2</v>
      </c>
      <c r="O153" s="49">
        <f t="shared" si="177"/>
        <v>0</v>
      </c>
      <c r="P153" s="50">
        <f t="shared" si="178"/>
        <v>2</v>
      </c>
      <c r="Q153" s="50">
        <f t="shared" si="179"/>
        <v>1</v>
      </c>
      <c r="R153" s="51">
        <f t="shared" si="180"/>
        <v>3</v>
      </c>
      <c r="T153" s="39">
        <v>249963056673.09372</v>
      </c>
      <c r="U153" s="39">
        <f t="shared" si="181"/>
        <v>131810808833.77245</v>
      </c>
      <c r="V153" s="35">
        <v>0</v>
      </c>
      <c r="W153" s="35">
        <f t="shared" si="168"/>
        <v>0</v>
      </c>
      <c r="X153" s="34">
        <f t="shared" si="182"/>
        <v>0</v>
      </c>
      <c r="Y153" s="34">
        <f t="shared" si="183"/>
        <v>0</v>
      </c>
      <c r="Z153" s="34">
        <f t="shared" si="169"/>
        <v>131810808833.77245</v>
      </c>
      <c r="AA153" s="37">
        <v>47.300340970304568</v>
      </c>
      <c r="AB153" s="39">
        <f t="shared" si="184"/>
        <v>44966807500.883347</v>
      </c>
      <c r="AC153" s="39">
        <f t="shared" si="185"/>
        <v>1</v>
      </c>
      <c r="AD153" s="39">
        <v>56.687965314613379</v>
      </c>
      <c r="AE153" s="39">
        <f t="shared" si="186"/>
        <v>89818831874.076675</v>
      </c>
      <c r="AF153" s="39">
        <f t="shared" si="187"/>
        <v>4</v>
      </c>
      <c r="AG153" s="49">
        <f t="shared" si="188"/>
        <v>0</v>
      </c>
      <c r="AH153" s="50">
        <f t="shared" si="189"/>
        <v>4</v>
      </c>
      <c r="AI153" s="50">
        <f t="shared" si="190"/>
        <v>1</v>
      </c>
      <c r="AJ153" s="51">
        <f t="shared" si="191"/>
        <v>5</v>
      </c>
      <c r="AK153" s="49">
        <f t="shared" si="192"/>
        <v>0</v>
      </c>
      <c r="AL153" s="50">
        <f t="shared" si="193"/>
        <v>2</v>
      </c>
      <c r="AM153" s="50">
        <f t="shared" si="194"/>
        <v>0</v>
      </c>
      <c r="AN153" s="51">
        <f t="shared" si="195"/>
        <v>2</v>
      </c>
    </row>
    <row r="154" spans="2:40" x14ac:dyDescent="0.25">
      <c r="B154" s="60" t="s">
        <v>362</v>
      </c>
      <c r="C154" s="35">
        <v>272641702513.88098</v>
      </c>
      <c r="D154" s="35">
        <v>2.4989141842601601</v>
      </c>
      <c r="E154" s="35">
        <f t="shared" si="167"/>
        <v>6813082176.3277617</v>
      </c>
      <c r="F154" s="34">
        <f t="shared" si="170"/>
        <v>3</v>
      </c>
      <c r="G154" s="34">
        <f t="shared" si="171"/>
        <v>42289735868.791611</v>
      </c>
      <c r="H154" s="34">
        <f t="shared" si="172"/>
        <v>230351966645.08936</v>
      </c>
      <c r="I154" s="37">
        <v>49.180877201442755</v>
      </c>
      <c r="J154" s="39">
        <f t="shared" si="173"/>
        <v>106951406594.08203</v>
      </c>
      <c r="K154" s="39">
        <f t="shared" si="174"/>
        <v>3</v>
      </c>
      <c r="L154" s="39">
        <v>30.263462140068825</v>
      </c>
      <c r="M154" s="39">
        <f t="shared" si="175"/>
        <v>109687613982.89162</v>
      </c>
      <c r="N154" s="39">
        <f t="shared" si="176"/>
        <v>5</v>
      </c>
      <c r="O154" s="49">
        <f t="shared" si="177"/>
        <v>3</v>
      </c>
      <c r="P154" s="50">
        <f t="shared" si="178"/>
        <v>5</v>
      </c>
      <c r="Q154" s="50">
        <f t="shared" si="179"/>
        <v>3</v>
      </c>
      <c r="R154" s="51">
        <f t="shared" si="180"/>
        <v>11</v>
      </c>
      <c r="T154" s="39">
        <v>533372166899.8819</v>
      </c>
      <c r="U154" s="39">
        <f t="shared" si="181"/>
        <v>378315759729.52716</v>
      </c>
      <c r="V154" s="35">
        <v>1.72342028367043</v>
      </c>
      <c r="W154" s="35">
        <f t="shared" si="168"/>
        <v>6519970539.5005598</v>
      </c>
      <c r="X154" s="34">
        <f t="shared" si="182"/>
        <v>3</v>
      </c>
      <c r="Y154" s="34">
        <f t="shared" si="183"/>
        <v>42289735868.791611</v>
      </c>
      <c r="Z154" s="34">
        <f t="shared" si="169"/>
        <v>336026023860.73553</v>
      </c>
      <c r="AA154" s="37">
        <v>57.323227054291102</v>
      </c>
      <c r="AB154" s="39">
        <f t="shared" si="184"/>
        <v>167563981228.37024</v>
      </c>
      <c r="AC154" s="39">
        <f t="shared" si="185"/>
        <v>5</v>
      </c>
      <c r="AD154" s="39">
        <v>28.892031980111337</v>
      </c>
      <c r="AE154" s="39">
        <f t="shared" si="186"/>
        <v>140759227778.63571</v>
      </c>
      <c r="AF154" s="39">
        <f t="shared" si="187"/>
        <v>6</v>
      </c>
      <c r="AG154" s="49">
        <f t="shared" si="188"/>
        <v>3</v>
      </c>
      <c r="AH154" s="50">
        <f t="shared" si="189"/>
        <v>6</v>
      </c>
      <c r="AI154" s="50">
        <f t="shared" si="190"/>
        <v>5</v>
      </c>
      <c r="AJ154" s="51">
        <f t="shared" si="191"/>
        <v>14</v>
      </c>
      <c r="AK154" s="49">
        <f t="shared" si="192"/>
        <v>0</v>
      </c>
      <c r="AL154" s="50">
        <f t="shared" si="193"/>
        <v>1</v>
      </c>
      <c r="AM154" s="50">
        <f t="shared" si="194"/>
        <v>2</v>
      </c>
      <c r="AN154" s="51">
        <f t="shared" si="195"/>
        <v>3</v>
      </c>
    </row>
    <row r="155" spans="2:40" x14ac:dyDescent="0.25">
      <c r="B155" s="35" t="s">
        <v>364</v>
      </c>
      <c r="C155" s="35">
        <v>2142459547755.9143</v>
      </c>
      <c r="D155" s="35">
        <v>3.3070298366754098</v>
      </c>
      <c r="E155" s="35">
        <f t="shared" si="167"/>
        <v>70851776482.989136</v>
      </c>
      <c r="F155" s="34">
        <f t="shared" si="170"/>
        <v>32</v>
      </c>
      <c r="G155" s="34">
        <f t="shared" si="171"/>
        <v>451090515933.77716</v>
      </c>
      <c r="H155" s="34">
        <f t="shared" si="172"/>
        <v>1691369031822.1372</v>
      </c>
      <c r="I155" s="37">
        <v>49.717709437972651</v>
      </c>
      <c r="J155" s="39">
        <f t="shared" si="173"/>
        <v>754073998893.37085</v>
      </c>
      <c r="K155" s="39">
        <f t="shared" si="174"/>
        <v>22</v>
      </c>
      <c r="L155" s="39">
        <v>33.918970317520028</v>
      </c>
      <c r="M155" s="39">
        <f t="shared" si="175"/>
        <v>857421291622.05334</v>
      </c>
      <c r="N155" s="39">
        <f t="shared" si="176"/>
        <v>38</v>
      </c>
      <c r="O155" s="49">
        <f t="shared" si="177"/>
        <v>32</v>
      </c>
      <c r="P155" s="50">
        <f t="shared" si="178"/>
        <v>38</v>
      </c>
      <c r="Q155" s="50">
        <f t="shared" si="179"/>
        <v>22</v>
      </c>
      <c r="R155" s="51">
        <f t="shared" si="180"/>
        <v>92</v>
      </c>
      <c r="T155" s="39">
        <v>3818780560822.29</v>
      </c>
      <c r="U155" s="39">
        <f t="shared" si="181"/>
        <v>2821872454351.7163</v>
      </c>
      <c r="V155" s="35">
        <v>4.23340736959348</v>
      </c>
      <c r="W155" s="35">
        <f t="shared" si="168"/>
        <v>119461356443.05397</v>
      </c>
      <c r="X155" s="34">
        <f t="shared" si="182"/>
        <v>54</v>
      </c>
      <c r="Y155" s="34">
        <f t="shared" si="183"/>
        <v>761215245638.24902</v>
      </c>
      <c r="Z155" s="34">
        <f t="shared" si="169"/>
        <v>2060657208713.4673</v>
      </c>
      <c r="AA155" s="37">
        <v>56.032768470393016</v>
      </c>
      <c r="AB155" s="39">
        <f t="shared" si="184"/>
        <v>998756498170.54785</v>
      </c>
      <c r="AC155" s="39">
        <f t="shared" si="185"/>
        <v>29</v>
      </c>
      <c r="AD155" s="39">
        <v>30.67329688501707</v>
      </c>
      <c r="AE155" s="39">
        <f t="shared" si="186"/>
        <v>911227347274.25427</v>
      </c>
      <c r="AF155" s="39">
        <f t="shared" si="187"/>
        <v>40</v>
      </c>
      <c r="AG155" s="49">
        <f t="shared" si="188"/>
        <v>54</v>
      </c>
      <c r="AH155" s="50">
        <f t="shared" si="189"/>
        <v>40</v>
      </c>
      <c r="AI155" s="50">
        <f t="shared" si="190"/>
        <v>29</v>
      </c>
      <c r="AJ155" s="51">
        <f t="shared" si="191"/>
        <v>123</v>
      </c>
      <c r="AK155" s="49">
        <f t="shared" si="192"/>
        <v>22</v>
      </c>
      <c r="AL155" s="50">
        <f t="shared" si="193"/>
        <v>2</v>
      </c>
      <c r="AM155" s="50">
        <f t="shared" si="194"/>
        <v>7</v>
      </c>
      <c r="AN155" s="51">
        <f t="shared" si="195"/>
        <v>31</v>
      </c>
    </row>
    <row r="156" spans="2:40" x14ac:dyDescent="0.25">
      <c r="B156" s="60" t="s">
        <v>366</v>
      </c>
      <c r="C156" s="35">
        <v>6883388227.3786402</v>
      </c>
      <c r="D156" s="35">
        <v>3.5355029585798801</v>
      </c>
      <c r="E156" s="35">
        <f t="shared" si="167"/>
        <v>243362394.42951098</v>
      </c>
      <c r="F156" s="34">
        <f t="shared" si="170"/>
        <v>0</v>
      </c>
      <c r="G156" s="34">
        <f t="shared" si="171"/>
        <v>0</v>
      </c>
      <c r="H156" s="34">
        <f t="shared" si="172"/>
        <v>6883388227.3786402</v>
      </c>
      <c r="I156" s="37">
        <v>44.31122202184423</v>
      </c>
      <c r="J156" s="39">
        <f t="shared" si="173"/>
        <v>3740677324.8762121</v>
      </c>
      <c r="K156" s="39">
        <f t="shared" si="174"/>
        <v>0</v>
      </c>
      <c r="L156" s="39">
        <v>16.843079228134062</v>
      </c>
      <c r="M156" s="39">
        <f t="shared" si="175"/>
        <v>2369773076.0962801</v>
      </c>
      <c r="N156" s="39">
        <f t="shared" si="176"/>
        <v>0</v>
      </c>
      <c r="O156" s="49">
        <f t="shared" si="177"/>
        <v>0</v>
      </c>
      <c r="P156" s="50">
        <f t="shared" si="178"/>
        <v>0</v>
      </c>
      <c r="Q156" s="50">
        <f t="shared" si="179"/>
        <v>0</v>
      </c>
      <c r="R156" s="51">
        <f t="shared" si="180"/>
        <v>0</v>
      </c>
      <c r="T156" s="39">
        <v>23665375199.085091</v>
      </c>
      <c r="U156" s="39">
        <f t="shared" si="181"/>
        <v>13685127547.011265</v>
      </c>
      <c r="V156" s="35">
        <v>1.26467491445117</v>
      </c>
      <c r="W156" s="35">
        <f t="shared" si="168"/>
        <v>173072375.09769821</v>
      </c>
      <c r="X156" s="34">
        <f t="shared" si="182"/>
        <v>0</v>
      </c>
      <c r="Y156" s="34">
        <f t="shared" si="183"/>
        <v>0</v>
      </c>
      <c r="Z156" s="34">
        <f t="shared" si="169"/>
        <v>13685127547.011265</v>
      </c>
      <c r="AA156" s="37">
        <v>47.876474773187297</v>
      </c>
      <c r="AB156" s="39">
        <f t="shared" si="184"/>
        <v>7541306643.0242233</v>
      </c>
      <c r="AC156" s="39">
        <f t="shared" si="185"/>
        <v>0</v>
      </c>
      <c r="AD156" s="39">
        <v>17.284215686707736</v>
      </c>
      <c r="AE156" s="39">
        <f t="shared" si="186"/>
        <v>4537565028.7237091</v>
      </c>
      <c r="AF156" s="39">
        <f t="shared" si="187"/>
        <v>0</v>
      </c>
      <c r="AG156" s="49">
        <f t="shared" si="188"/>
        <v>0</v>
      </c>
      <c r="AH156" s="50">
        <f t="shared" si="189"/>
        <v>0</v>
      </c>
      <c r="AI156" s="50">
        <f t="shared" si="190"/>
        <v>0</v>
      </c>
      <c r="AJ156" s="51">
        <f t="shared" si="191"/>
        <v>0</v>
      </c>
      <c r="AK156" s="49">
        <f t="shared" si="192"/>
        <v>0</v>
      </c>
      <c r="AL156" s="50">
        <f t="shared" si="193"/>
        <v>0</v>
      </c>
      <c r="AM156" s="50">
        <f t="shared" si="194"/>
        <v>0</v>
      </c>
      <c r="AN156" s="51">
        <f t="shared" si="195"/>
        <v>0</v>
      </c>
    </row>
    <row r="157" spans="2:40" x14ac:dyDescent="0.25">
      <c r="B157" s="60" t="s">
        <v>372</v>
      </c>
      <c r="C157" s="35">
        <v>101479295.89129585</v>
      </c>
      <c r="D157" s="35">
        <v>0</v>
      </c>
      <c r="E157" s="35">
        <f t="shared" si="167"/>
        <v>0</v>
      </c>
      <c r="F157" s="34">
        <f t="shared" si="170"/>
        <v>0</v>
      </c>
      <c r="G157" s="34">
        <f t="shared" si="171"/>
        <v>0</v>
      </c>
      <c r="H157" s="34">
        <f t="shared" si="172"/>
        <v>101479295.89129585</v>
      </c>
      <c r="I157" s="39">
        <v>71.125172733616935</v>
      </c>
      <c r="J157" s="39">
        <f t="shared" si="173"/>
        <v>62254457.798129514</v>
      </c>
      <c r="K157" s="39">
        <f t="shared" si="174"/>
        <v>0</v>
      </c>
      <c r="L157" s="39">
        <v>15.829232273317803</v>
      </c>
      <c r="M157" s="39">
        <f t="shared" si="175"/>
        <v>23091690.200570621</v>
      </c>
      <c r="N157" s="39">
        <f t="shared" si="176"/>
        <v>0</v>
      </c>
      <c r="O157" s="49">
        <f t="shared" si="177"/>
        <v>0</v>
      </c>
      <c r="P157" s="50">
        <f t="shared" si="178"/>
        <v>0</v>
      </c>
      <c r="Q157" s="50">
        <f t="shared" si="179"/>
        <v>0</v>
      </c>
      <c r="R157" s="51">
        <f t="shared" si="180"/>
        <v>0</v>
      </c>
      <c r="T157" s="39">
        <v>818599653.52311969</v>
      </c>
      <c r="U157" s="39">
        <f t="shared" si="181"/>
        <v>392128176.83947402</v>
      </c>
      <c r="V157" s="35">
        <v>0</v>
      </c>
      <c r="W157" s="35">
        <f t="shared" si="168"/>
        <v>0</v>
      </c>
      <c r="X157" s="34">
        <f t="shared" si="182"/>
        <v>0</v>
      </c>
      <c r="Y157" s="34">
        <f t="shared" si="183"/>
        <v>0</v>
      </c>
      <c r="Z157" s="34">
        <f t="shared" si="169"/>
        <v>392128176.83947402</v>
      </c>
      <c r="AA157" s="37">
        <v>71.125172733616935</v>
      </c>
      <c r="AB157" s="39">
        <f t="shared" si="184"/>
        <v>240558695.46690819</v>
      </c>
      <c r="AC157" s="39">
        <f t="shared" si="185"/>
        <v>0</v>
      </c>
      <c r="AD157" s="39">
        <v>15.829232273317803</v>
      </c>
      <c r="AE157" s="39">
        <f t="shared" si="186"/>
        <v>89229061.937828928</v>
      </c>
      <c r="AF157" s="39">
        <f t="shared" si="187"/>
        <v>0</v>
      </c>
      <c r="AG157" s="49">
        <f t="shared" si="188"/>
        <v>0</v>
      </c>
      <c r="AH157" s="50">
        <f t="shared" si="189"/>
        <v>0</v>
      </c>
      <c r="AI157" s="50">
        <f t="shared" si="190"/>
        <v>0</v>
      </c>
      <c r="AJ157" s="51">
        <f t="shared" si="191"/>
        <v>0</v>
      </c>
      <c r="AK157" s="49">
        <f t="shared" si="192"/>
        <v>0</v>
      </c>
      <c r="AL157" s="50">
        <f t="shared" si="193"/>
        <v>0</v>
      </c>
      <c r="AM157" s="50">
        <f t="shared" si="194"/>
        <v>0</v>
      </c>
      <c r="AN157" s="51">
        <f t="shared" si="195"/>
        <v>0</v>
      </c>
    </row>
    <row r="158" spans="2:40" x14ac:dyDescent="0.25">
      <c r="B158" s="60" t="s">
        <v>26</v>
      </c>
      <c r="C158" s="35">
        <v>866955700958.224</v>
      </c>
      <c r="D158" s="35">
        <v>10.5344033130193</v>
      </c>
      <c r="E158" s="35">
        <f t="shared" si="167"/>
        <v>91328610084.152847</v>
      </c>
      <c r="F158" s="34">
        <f t="shared" si="170"/>
        <v>41</v>
      </c>
      <c r="G158" s="34">
        <f t="shared" si="171"/>
        <v>577959723540.15198</v>
      </c>
      <c r="H158" s="34">
        <f t="shared" si="172"/>
        <v>288995977418.07202</v>
      </c>
      <c r="I158" s="37">
        <v>41.430562152000597</v>
      </c>
      <c r="J158" s="39">
        <f t="shared" si="173"/>
        <v>93935231660.915848</v>
      </c>
      <c r="K158" s="39">
        <f t="shared" si="174"/>
        <v>3</v>
      </c>
      <c r="L158" s="39">
        <v>54.166682825141798</v>
      </c>
      <c r="M158" s="39">
        <f t="shared" si="175"/>
        <v>204686252337.73029</v>
      </c>
      <c r="N158" s="39">
        <f t="shared" si="176"/>
        <v>9</v>
      </c>
      <c r="O158" s="49">
        <f t="shared" si="177"/>
        <v>41</v>
      </c>
      <c r="P158" s="50">
        <f t="shared" si="178"/>
        <v>9</v>
      </c>
      <c r="Q158" s="50">
        <f t="shared" si="179"/>
        <v>3</v>
      </c>
      <c r="R158" s="51">
        <f t="shared" si="180"/>
        <v>53</v>
      </c>
      <c r="T158" s="39">
        <v>1565891922021.0027</v>
      </c>
      <c r="U158" s="39">
        <f t="shared" si="181"/>
        <v>1150234551354.9683</v>
      </c>
      <c r="V158" s="35">
        <v>10.2238481379874</v>
      </c>
      <c r="W158" s="35">
        <f t="shared" si="168"/>
        <v>117598233761.19264</v>
      </c>
      <c r="X158" s="34">
        <f t="shared" si="182"/>
        <v>53</v>
      </c>
      <c r="Y158" s="34">
        <f t="shared" si="183"/>
        <v>747118667015.31836</v>
      </c>
      <c r="Z158" s="34">
        <f t="shared" si="169"/>
        <v>403115884339.6499</v>
      </c>
      <c r="AA158" s="37">
        <v>51.602589794476394</v>
      </c>
      <c r="AB158" s="39">
        <f t="shared" si="184"/>
        <v>160095877507.6344</v>
      </c>
      <c r="AC158" s="39">
        <f t="shared" si="185"/>
        <v>5</v>
      </c>
      <c r="AD158" s="39">
        <v>45.847562934587067</v>
      </c>
      <c r="AE158" s="39">
        <f t="shared" si="186"/>
        <v>237068392911.83838</v>
      </c>
      <c r="AF158" s="39">
        <f t="shared" si="187"/>
        <v>10</v>
      </c>
      <c r="AG158" s="49">
        <f t="shared" si="188"/>
        <v>53</v>
      </c>
      <c r="AH158" s="50">
        <f t="shared" si="189"/>
        <v>10</v>
      </c>
      <c r="AI158" s="50">
        <f t="shared" si="190"/>
        <v>5</v>
      </c>
      <c r="AJ158" s="51">
        <f t="shared" si="191"/>
        <v>68</v>
      </c>
      <c r="AK158" s="49">
        <f t="shared" si="192"/>
        <v>12</v>
      </c>
      <c r="AL158" s="50">
        <f t="shared" si="193"/>
        <v>1</v>
      </c>
      <c r="AM158" s="50">
        <f t="shared" si="194"/>
        <v>2</v>
      </c>
      <c r="AN158" s="51">
        <f t="shared" si="195"/>
        <v>15</v>
      </c>
    </row>
    <row r="159" spans="2:40" x14ac:dyDescent="0.25">
      <c r="B159" s="60" t="s">
        <v>375</v>
      </c>
      <c r="C159" s="35">
        <v>23410073315.755516</v>
      </c>
      <c r="D159" s="35">
        <v>1.0483602770515501</v>
      </c>
      <c r="E159" s="35">
        <f t="shared" si="167"/>
        <v>245421909.4710255</v>
      </c>
      <c r="F159" s="34">
        <f t="shared" si="170"/>
        <v>0</v>
      </c>
      <c r="G159" s="34">
        <f t="shared" si="171"/>
        <v>0</v>
      </c>
      <c r="H159" s="34">
        <f t="shared" si="172"/>
        <v>23410073315.755516</v>
      </c>
      <c r="I159" s="37">
        <v>50.757170209625414</v>
      </c>
      <c r="J159" s="39">
        <f t="shared" si="173"/>
        <v>12512966382.508846</v>
      </c>
      <c r="K159" s="39">
        <f t="shared" si="174"/>
        <v>0</v>
      </c>
      <c r="L159" s="39">
        <v>20.462697221364184</v>
      </c>
      <c r="M159" s="39">
        <f t="shared" si="175"/>
        <v>8407647673.8463192</v>
      </c>
      <c r="N159" s="39">
        <f t="shared" si="176"/>
        <v>0</v>
      </c>
      <c r="O159" s="49">
        <f t="shared" si="177"/>
        <v>0</v>
      </c>
      <c r="P159" s="50">
        <f t="shared" si="178"/>
        <v>0</v>
      </c>
      <c r="Q159" s="50">
        <f t="shared" si="179"/>
        <v>0</v>
      </c>
      <c r="R159" s="51">
        <f t="shared" si="180"/>
        <v>0</v>
      </c>
      <c r="T159" s="39">
        <v>49402166472.860962</v>
      </c>
      <c r="U159" s="39">
        <f t="shared" si="181"/>
        <v>33944668672.330353</v>
      </c>
      <c r="V159" s="35">
        <v>1.4622990594810901</v>
      </c>
      <c r="W159" s="35">
        <f t="shared" si="168"/>
        <v>496372570.73945898</v>
      </c>
      <c r="X159" s="34">
        <f t="shared" si="182"/>
        <v>0</v>
      </c>
      <c r="Y159" s="34">
        <f t="shared" si="183"/>
        <v>0</v>
      </c>
      <c r="Z159" s="34">
        <f t="shared" si="169"/>
        <v>33944668672.330353</v>
      </c>
      <c r="AA159" s="37">
        <v>52.170828645754895</v>
      </c>
      <c r="AB159" s="39">
        <f t="shared" si="184"/>
        <v>17603937997.306053</v>
      </c>
      <c r="AC159" s="39">
        <f t="shared" si="185"/>
        <v>1</v>
      </c>
      <c r="AD159" s="39">
        <v>23.277694279005328</v>
      </c>
      <c r="AE159" s="39">
        <f t="shared" si="186"/>
        <v>13090939178.236183</v>
      </c>
      <c r="AF159" s="39">
        <f t="shared" si="187"/>
        <v>1</v>
      </c>
      <c r="AG159" s="49">
        <f t="shared" si="188"/>
        <v>0</v>
      </c>
      <c r="AH159" s="50">
        <f t="shared" si="189"/>
        <v>1</v>
      </c>
      <c r="AI159" s="50">
        <f t="shared" si="190"/>
        <v>1</v>
      </c>
      <c r="AJ159" s="51">
        <f t="shared" si="191"/>
        <v>2</v>
      </c>
      <c r="AK159" s="49">
        <f t="shared" si="192"/>
        <v>0</v>
      </c>
      <c r="AL159" s="50">
        <f t="shared" si="193"/>
        <v>1</v>
      </c>
      <c r="AM159" s="50">
        <f t="shared" si="194"/>
        <v>1</v>
      </c>
      <c r="AN159" s="51">
        <f t="shared" si="195"/>
        <v>2</v>
      </c>
    </row>
    <row r="160" spans="2:40" x14ac:dyDescent="0.25">
      <c r="B160" s="60" t="s">
        <v>377</v>
      </c>
      <c r="C160" s="35">
        <v>67113574726.339325</v>
      </c>
      <c r="D160" s="35">
        <v>5.1539431901455997</v>
      </c>
      <c r="E160" s="35">
        <f t="shared" si="167"/>
        <v>3458995514.2714438</v>
      </c>
      <c r="F160" s="34">
        <f t="shared" si="170"/>
        <v>2</v>
      </c>
      <c r="G160" s="34">
        <f t="shared" si="171"/>
        <v>28193157245.861073</v>
      </c>
      <c r="H160" s="34">
        <f t="shared" si="172"/>
        <v>38920417480.478256</v>
      </c>
      <c r="I160" s="37">
        <v>40.278873362666609</v>
      </c>
      <c r="J160" s="39">
        <f t="shared" si="173"/>
        <v>15558066422.941513</v>
      </c>
      <c r="K160" s="39">
        <f t="shared" si="174"/>
        <v>0</v>
      </c>
      <c r="L160" s="39">
        <v>35.293044973855622</v>
      </c>
      <c r="M160" s="39">
        <f t="shared" si="175"/>
        <v>22720411145.695297</v>
      </c>
      <c r="N160" s="39">
        <f t="shared" si="176"/>
        <v>1</v>
      </c>
      <c r="O160" s="49">
        <f t="shared" si="177"/>
        <v>2</v>
      </c>
      <c r="P160" s="50">
        <f t="shared" si="178"/>
        <v>1</v>
      </c>
      <c r="Q160" s="50">
        <f t="shared" si="179"/>
        <v>0</v>
      </c>
      <c r="R160" s="51">
        <f t="shared" si="180"/>
        <v>3</v>
      </c>
      <c r="T160" s="39">
        <v>116996003958.20731</v>
      </c>
      <c r="U160" s="39">
        <f t="shared" si="181"/>
        <v>87330923294.015411</v>
      </c>
      <c r="V160" s="35">
        <v>1.8399493400637599</v>
      </c>
      <c r="W160" s="35">
        <f t="shared" si="168"/>
        <v>1606844746.8198249</v>
      </c>
      <c r="X160" s="34">
        <f t="shared" si="182"/>
        <v>1</v>
      </c>
      <c r="Y160" s="34">
        <f t="shared" si="183"/>
        <v>14096578622.930536</v>
      </c>
      <c r="Z160" s="34">
        <f t="shared" si="169"/>
        <v>73234344671.084869</v>
      </c>
      <c r="AA160" s="37">
        <v>50.930983397688202</v>
      </c>
      <c r="AB160" s="39">
        <f t="shared" si="184"/>
        <v>36323960696.216805</v>
      </c>
      <c r="AC160" s="39">
        <f t="shared" si="185"/>
        <v>1</v>
      </c>
      <c r="AD160" s="39">
        <v>26.08217378065482</v>
      </c>
      <c r="AE160" s="39">
        <f t="shared" si="186"/>
        <v>31002996345.161407</v>
      </c>
      <c r="AF160" s="39">
        <f t="shared" si="187"/>
        <v>1</v>
      </c>
      <c r="AG160" s="49">
        <f t="shared" si="188"/>
        <v>1</v>
      </c>
      <c r="AH160" s="50">
        <f t="shared" si="189"/>
        <v>1</v>
      </c>
      <c r="AI160" s="50">
        <f t="shared" si="190"/>
        <v>1</v>
      </c>
      <c r="AJ160" s="51">
        <f t="shared" si="191"/>
        <v>3</v>
      </c>
      <c r="AK160" s="49">
        <f t="shared" si="192"/>
        <v>-1</v>
      </c>
      <c r="AL160" s="50">
        <f t="shared" si="193"/>
        <v>0</v>
      </c>
      <c r="AM160" s="50">
        <f t="shared" si="194"/>
        <v>1</v>
      </c>
      <c r="AN160" s="51">
        <f t="shared" si="195"/>
        <v>0</v>
      </c>
    </row>
    <row r="161" spans="2:40" x14ac:dyDescent="0.25">
      <c r="B161" s="60" t="s">
        <v>379</v>
      </c>
      <c r="C161" s="35">
        <v>1542456419.6178298</v>
      </c>
      <c r="D161" s="35">
        <v>1.67933282099451</v>
      </c>
      <c r="E161" s="35">
        <f t="shared" si="167"/>
        <v>25902976.904179018</v>
      </c>
      <c r="F161" s="34">
        <f t="shared" si="170"/>
        <v>0</v>
      </c>
      <c r="G161" s="34">
        <f t="shared" si="171"/>
        <v>0</v>
      </c>
      <c r="H161" s="34">
        <f t="shared" si="172"/>
        <v>1542456419.6178298</v>
      </c>
      <c r="I161" s="37">
        <v>50.497705860586919</v>
      </c>
      <c r="J161" s="39">
        <f t="shared" si="173"/>
        <v>734668208.25580454</v>
      </c>
      <c r="K161" s="39">
        <f t="shared" si="174"/>
        <v>0</v>
      </c>
      <c r="L161" s="39">
        <v>29.018301881422026</v>
      </c>
      <c r="M161" s="39">
        <f t="shared" si="175"/>
        <v>703623510.76261282</v>
      </c>
      <c r="N161" s="39">
        <f t="shared" si="176"/>
        <v>0</v>
      </c>
      <c r="O161" s="49">
        <f t="shared" si="177"/>
        <v>0</v>
      </c>
      <c r="P161" s="50">
        <f t="shared" si="178"/>
        <v>0</v>
      </c>
      <c r="Q161" s="50">
        <f t="shared" si="179"/>
        <v>0</v>
      </c>
      <c r="R161" s="51">
        <f t="shared" si="180"/>
        <v>0</v>
      </c>
      <c r="T161" s="39">
        <v>2611017882.3386188</v>
      </c>
      <c r="U161" s="39">
        <f t="shared" si="181"/>
        <v>1975544380.4585655</v>
      </c>
      <c r="V161" s="35">
        <v>1.4331621597847399</v>
      </c>
      <c r="W161" s="35">
        <f t="shared" si="168"/>
        <v>28312754.510486037</v>
      </c>
      <c r="X161" s="34">
        <f t="shared" si="182"/>
        <v>0</v>
      </c>
      <c r="Y161" s="34">
        <f t="shared" si="183"/>
        <v>0</v>
      </c>
      <c r="Z161" s="34">
        <f t="shared" si="169"/>
        <v>1975544380.4585655</v>
      </c>
      <c r="AA161" s="37">
        <v>68.400684708330104</v>
      </c>
      <c r="AB161" s="39">
        <f t="shared" si="184"/>
        <v>1274441982.7890875</v>
      </c>
      <c r="AC161" s="39">
        <f t="shared" si="185"/>
        <v>0</v>
      </c>
      <c r="AD161" s="39">
        <v>11.121523905278467</v>
      </c>
      <c r="AE161" s="39">
        <f t="shared" si="186"/>
        <v>345360504.25806117</v>
      </c>
      <c r="AF161" s="39">
        <f t="shared" si="187"/>
        <v>0</v>
      </c>
      <c r="AG161" s="49">
        <f t="shared" si="188"/>
        <v>0</v>
      </c>
      <c r="AH161" s="50">
        <f t="shared" si="189"/>
        <v>0</v>
      </c>
      <c r="AI161" s="50">
        <f t="shared" si="190"/>
        <v>0</v>
      </c>
      <c r="AJ161" s="51">
        <f t="shared" si="191"/>
        <v>0</v>
      </c>
      <c r="AK161" s="49">
        <f t="shared" si="192"/>
        <v>0</v>
      </c>
      <c r="AL161" s="50">
        <f t="shared" si="193"/>
        <v>0</v>
      </c>
      <c r="AM161" s="50">
        <f t="shared" si="194"/>
        <v>0</v>
      </c>
      <c r="AN161" s="51">
        <f t="shared" si="195"/>
        <v>0</v>
      </c>
    </row>
    <row r="162" spans="2:40" x14ac:dyDescent="0.25">
      <c r="B162" s="60" t="s">
        <v>381</v>
      </c>
      <c r="C162" s="35">
        <v>4874760434.7886944</v>
      </c>
      <c r="D162" s="35">
        <v>2.5121556178017599</v>
      </c>
      <c r="E162" s="35">
        <f t="shared" si="167"/>
        <v>122461568.11692169</v>
      </c>
      <c r="F162" s="34">
        <f t="shared" si="170"/>
        <v>0</v>
      </c>
      <c r="G162" s="34">
        <f t="shared" si="171"/>
        <v>0</v>
      </c>
      <c r="H162" s="34">
        <f t="shared" si="172"/>
        <v>4874760434.7886944</v>
      </c>
      <c r="I162" s="37">
        <v>12.490227856322427</v>
      </c>
      <c r="J162" s="39">
        <f t="shared" si="173"/>
        <v>1163459971.1055288</v>
      </c>
      <c r="K162" s="39">
        <f t="shared" si="174"/>
        <v>0</v>
      </c>
      <c r="L162" s="39">
        <v>26.759211372971155</v>
      </c>
      <c r="M162" s="39">
        <f t="shared" si="175"/>
        <v>4154350591.6433191</v>
      </c>
      <c r="N162" s="39">
        <f t="shared" si="176"/>
        <v>0</v>
      </c>
      <c r="O162" s="49">
        <f t="shared" si="177"/>
        <v>0</v>
      </c>
      <c r="P162" s="50">
        <f t="shared" si="178"/>
        <v>0</v>
      </c>
      <c r="Q162" s="50">
        <f t="shared" si="179"/>
        <v>0</v>
      </c>
      <c r="R162" s="51">
        <f t="shared" si="180"/>
        <v>0</v>
      </c>
      <c r="T162" s="39">
        <v>12300546132.466125</v>
      </c>
      <c r="U162" s="39">
        <f t="shared" si="181"/>
        <v>7884431378.0573578</v>
      </c>
      <c r="V162" s="35">
        <v>1.0938168966116</v>
      </c>
      <c r="W162" s="35">
        <f t="shared" si="168"/>
        <v>86241242.6149382</v>
      </c>
      <c r="X162" s="34">
        <f t="shared" si="182"/>
        <v>0</v>
      </c>
      <c r="Y162" s="34">
        <f t="shared" si="183"/>
        <v>0</v>
      </c>
      <c r="Z162" s="34">
        <f t="shared" si="169"/>
        <v>7884431378.0573578</v>
      </c>
      <c r="AA162" s="37">
        <v>32.382317942715929</v>
      </c>
      <c r="AB162" s="39">
        <f t="shared" si="184"/>
        <v>5100936145.865118</v>
      </c>
      <c r="AC162" s="39">
        <f t="shared" si="185"/>
        <v>0</v>
      </c>
      <c r="AD162" s="39">
        <v>5.1572860212655165</v>
      </c>
      <c r="AE162" s="39">
        <f t="shared" si="186"/>
        <v>1353978979.463166</v>
      </c>
      <c r="AF162" s="39">
        <f t="shared" si="187"/>
        <v>0</v>
      </c>
      <c r="AG162" s="49">
        <f t="shared" si="188"/>
        <v>0</v>
      </c>
      <c r="AH162" s="50">
        <f t="shared" si="189"/>
        <v>0</v>
      </c>
      <c r="AI162" s="50">
        <f t="shared" si="190"/>
        <v>0</v>
      </c>
      <c r="AJ162" s="51">
        <f t="shared" si="191"/>
        <v>0</v>
      </c>
      <c r="AK162" s="49">
        <f t="shared" si="192"/>
        <v>0</v>
      </c>
      <c r="AL162" s="50">
        <f t="shared" si="193"/>
        <v>0</v>
      </c>
      <c r="AM162" s="50">
        <f t="shared" si="194"/>
        <v>0</v>
      </c>
      <c r="AN162" s="51">
        <f t="shared" si="195"/>
        <v>0</v>
      </c>
    </row>
    <row r="163" spans="2:40" x14ac:dyDescent="0.25">
      <c r="B163" s="35" t="s">
        <v>383</v>
      </c>
      <c r="C163" s="35">
        <v>225604249670.72006</v>
      </c>
      <c r="D163" s="35">
        <v>4.5188862936598202</v>
      </c>
      <c r="E163" s="35">
        <f t="shared" si="167"/>
        <v>10194799516.28425</v>
      </c>
      <c r="F163" s="34">
        <f t="shared" si="170"/>
        <v>5</v>
      </c>
      <c r="G163" s="34">
        <f t="shared" si="171"/>
        <v>70482893114.652695</v>
      </c>
      <c r="H163" s="34">
        <f t="shared" si="172"/>
        <v>155121356556.06738</v>
      </c>
      <c r="I163" s="37">
        <v>60.664519743721634</v>
      </c>
      <c r="J163" s="39">
        <f t="shared" si="173"/>
        <v>75789763119.923828</v>
      </c>
      <c r="K163" s="39">
        <f t="shared" si="174"/>
        <v>2</v>
      </c>
      <c r="L163" s="39">
        <v>32.458504495497259</v>
      </c>
      <c r="M163" s="39">
        <f t="shared" si="175"/>
        <v>67585423828.54451</v>
      </c>
      <c r="N163" s="39">
        <f t="shared" si="176"/>
        <v>3</v>
      </c>
      <c r="O163" s="49">
        <f t="shared" si="177"/>
        <v>5</v>
      </c>
      <c r="P163" s="50">
        <f t="shared" si="178"/>
        <v>3</v>
      </c>
      <c r="Q163" s="50">
        <f t="shared" si="179"/>
        <v>2</v>
      </c>
      <c r="R163" s="51">
        <f t="shared" si="180"/>
        <v>10</v>
      </c>
      <c r="T163" s="39">
        <v>532832748112.69556</v>
      </c>
      <c r="U163" s="39">
        <f t="shared" si="181"/>
        <v>350123960089.25269</v>
      </c>
      <c r="V163" s="35">
        <v>3.1496131648048702</v>
      </c>
      <c r="W163" s="35">
        <f t="shared" si="168"/>
        <v>11027550340.107252</v>
      </c>
      <c r="X163" s="34">
        <f t="shared" si="182"/>
        <v>5</v>
      </c>
      <c r="Y163" s="34">
        <f t="shared" si="183"/>
        <v>70482893114.652695</v>
      </c>
      <c r="Z163" s="34">
        <f t="shared" si="169"/>
        <v>279641066974.59998</v>
      </c>
      <c r="AA163" s="37">
        <v>70.511954458479522</v>
      </c>
      <c r="AB163" s="39">
        <f t="shared" si="184"/>
        <v>157554152970.36148</v>
      </c>
      <c r="AC163" s="39">
        <f t="shared" si="185"/>
        <v>5</v>
      </c>
      <c r="AD163" s="39">
        <v>23.351192628523481</v>
      </c>
      <c r="AE163" s="39">
        <f t="shared" si="186"/>
        <v>86961078767.647491</v>
      </c>
      <c r="AF163" s="39">
        <f t="shared" si="187"/>
        <v>4</v>
      </c>
      <c r="AG163" s="49">
        <f t="shared" si="188"/>
        <v>5</v>
      </c>
      <c r="AH163" s="50">
        <f t="shared" si="189"/>
        <v>4</v>
      </c>
      <c r="AI163" s="50">
        <f t="shared" si="190"/>
        <v>5</v>
      </c>
      <c r="AJ163" s="51">
        <f t="shared" si="191"/>
        <v>14</v>
      </c>
      <c r="AK163" s="49">
        <f t="shared" si="192"/>
        <v>0</v>
      </c>
      <c r="AL163" s="50">
        <f t="shared" si="193"/>
        <v>1</v>
      </c>
      <c r="AM163" s="50">
        <f t="shared" si="194"/>
        <v>3</v>
      </c>
      <c r="AN163" s="51">
        <f t="shared" si="195"/>
        <v>4</v>
      </c>
    </row>
    <row r="164" spans="2:40" x14ac:dyDescent="0.25">
      <c r="B164" s="60" t="s">
        <v>387</v>
      </c>
      <c r="C164" s="35">
        <v>84659619039.730484</v>
      </c>
      <c r="D164" s="35">
        <v>1.6553123819075002</v>
      </c>
      <c r="E164" s="35">
        <f t="shared" si="167"/>
        <v>1401381156.4403782</v>
      </c>
      <c r="F164" s="34">
        <f t="shared" si="170"/>
        <v>1</v>
      </c>
      <c r="G164" s="34">
        <f t="shared" si="171"/>
        <v>14096578622.930536</v>
      </c>
      <c r="H164" s="34">
        <f t="shared" si="172"/>
        <v>70563040416.799942</v>
      </c>
      <c r="I164" s="37">
        <v>57.205418882440064</v>
      </c>
      <c r="J164" s="39">
        <f t="shared" si="173"/>
        <v>34949916420.617714</v>
      </c>
      <c r="K164" s="39">
        <f t="shared" si="174"/>
        <v>1</v>
      </c>
      <c r="L164" s="39">
        <v>29.416854460400842</v>
      </c>
      <c r="M164" s="39">
        <f t="shared" si="175"/>
        <v>29953939819.970398</v>
      </c>
      <c r="N164" s="39">
        <f t="shared" si="176"/>
        <v>1</v>
      </c>
      <c r="O164" s="49">
        <f t="shared" si="177"/>
        <v>1</v>
      </c>
      <c r="P164" s="50">
        <f t="shared" si="178"/>
        <v>1</v>
      </c>
      <c r="Q164" s="50">
        <f t="shared" si="179"/>
        <v>1</v>
      </c>
      <c r="R164" s="51">
        <f t="shared" si="180"/>
        <v>3</v>
      </c>
      <c r="T164" s="39">
        <v>164207134948.23193</v>
      </c>
      <c r="U164" s="39">
        <f t="shared" si="181"/>
        <v>116900227237.44612</v>
      </c>
      <c r="V164" s="35">
        <v>1.10193325763504</v>
      </c>
      <c r="W164" s="35">
        <f t="shared" si="168"/>
        <v>1288162482.1803544</v>
      </c>
      <c r="X164" s="34">
        <f t="shared" si="182"/>
        <v>1</v>
      </c>
      <c r="Y164" s="34">
        <f t="shared" si="183"/>
        <v>14096578622.930536</v>
      </c>
      <c r="Z164" s="34">
        <f t="shared" si="169"/>
        <v>102803648614.51558</v>
      </c>
      <c r="AA164" s="37">
        <v>58.261025080965901</v>
      </c>
      <c r="AB164" s="39">
        <f t="shared" si="184"/>
        <v>51486384759.975983</v>
      </c>
      <c r="AC164" s="39">
        <f t="shared" si="185"/>
        <v>1</v>
      </c>
      <c r="AD164" s="39">
        <v>28.98698201256844</v>
      </c>
      <c r="AE164" s="39">
        <f t="shared" si="186"/>
        <v>42693919501.51783</v>
      </c>
      <c r="AF164" s="39">
        <f t="shared" si="187"/>
        <v>2</v>
      </c>
      <c r="AG164" s="49">
        <f t="shared" si="188"/>
        <v>1</v>
      </c>
      <c r="AH164" s="50">
        <f t="shared" si="189"/>
        <v>2</v>
      </c>
      <c r="AI164" s="50">
        <f t="shared" si="190"/>
        <v>1</v>
      </c>
      <c r="AJ164" s="51">
        <f t="shared" si="191"/>
        <v>4</v>
      </c>
      <c r="AK164" s="49">
        <f t="shared" si="192"/>
        <v>0</v>
      </c>
      <c r="AL164" s="50">
        <f t="shared" si="193"/>
        <v>1</v>
      </c>
      <c r="AM164" s="50">
        <f t="shared" si="194"/>
        <v>0</v>
      </c>
      <c r="AN164" s="51">
        <f t="shared" si="195"/>
        <v>1</v>
      </c>
    </row>
    <row r="165" spans="2:40" x14ac:dyDescent="0.25">
      <c r="B165" s="60" t="s">
        <v>389</v>
      </c>
      <c r="C165" s="35">
        <v>52437911818.919899</v>
      </c>
      <c r="D165" s="35">
        <v>1.09316627543634</v>
      </c>
      <c r="E165" s="35">
        <f t="shared" si="167"/>
        <v>573233567.54747903</v>
      </c>
      <c r="F165" s="34">
        <f t="shared" si="170"/>
        <v>0</v>
      </c>
      <c r="G165" s="34">
        <f t="shared" si="171"/>
        <v>0</v>
      </c>
      <c r="H165" s="34">
        <f t="shared" si="172"/>
        <v>52437911818.919899</v>
      </c>
      <c r="I165" s="37">
        <v>53.775348189016128</v>
      </c>
      <c r="J165" s="39">
        <f t="shared" si="173"/>
        <v>25104693654.220329</v>
      </c>
      <c r="K165" s="39">
        <f t="shared" si="174"/>
        <v>1</v>
      </c>
      <c r="L165" s="39">
        <v>30.46787158116306</v>
      </c>
      <c r="M165" s="39">
        <f t="shared" si="175"/>
        <v>23706233683.282654</v>
      </c>
      <c r="N165" s="39">
        <f t="shared" si="176"/>
        <v>1</v>
      </c>
      <c r="O165" s="49">
        <f t="shared" si="177"/>
        <v>0</v>
      </c>
      <c r="P165" s="50">
        <f t="shared" si="178"/>
        <v>1</v>
      </c>
      <c r="Q165" s="50">
        <f t="shared" si="179"/>
        <v>1</v>
      </c>
      <c r="R165" s="51">
        <f t="shared" si="180"/>
        <v>2</v>
      </c>
      <c r="T165" s="39">
        <v>75675664880.748138</v>
      </c>
      <c r="U165" s="39">
        <f t="shared" si="181"/>
        <v>61856173134.878883</v>
      </c>
      <c r="V165" s="35">
        <v>0.98233515098822299</v>
      </c>
      <c r="W165" s="35">
        <f t="shared" si="168"/>
        <v>607634931.7600491</v>
      </c>
      <c r="X165" s="34">
        <f t="shared" si="182"/>
        <v>0</v>
      </c>
      <c r="Y165" s="34">
        <f t="shared" si="183"/>
        <v>0</v>
      </c>
      <c r="Z165" s="34">
        <f t="shared" si="169"/>
        <v>61856173134.878883</v>
      </c>
      <c r="AA165" s="37">
        <v>56.712683021318568</v>
      </c>
      <c r="AB165" s="39">
        <f t="shared" si="184"/>
        <v>30926284028.399429</v>
      </c>
      <c r="AC165" s="39">
        <f t="shared" si="185"/>
        <v>1</v>
      </c>
      <c r="AD165" s="39">
        <v>28.361299760336927</v>
      </c>
      <c r="AE165" s="39">
        <f t="shared" si="186"/>
        <v>25776409704.599552</v>
      </c>
      <c r="AF165" s="39">
        <f t="shared" si="187"/>
        <v>1</v>
      </c>
      <c r="AG165" s="49">
        <f t="shared" si="188"/>
        <v>0</v>
      </c>
      <c r="AH165" s="50">
        <f t="shared" si="189"/>
        <v>1</v>
      </c>
      <c r="AI165" s="50">
        <f t="shared" si="190"/>
        <v>1</v>
      </c>
      <c r="AJ165" s="51">
        <f t="shared" si="191"/>
        <v>2</v>
      </c>
      <c r="AK165" s="49">
        <f t="shared" si="192"/>
        <v>0</v>
      </c>
      <c r="AL165" s="50">
        <f t="shared" si="193"/>
        <v>0</v>
      </c>
      <c r="AM165" s="50">
        <f t="shared" si="194"/>
        <v>0</v>
      </c>
      <c r="AN165" s="51">
        <f t="shared" si="195"/>
        <v>0</v>
      </c>
    </row>
    <row r="166" spans="2:40" x14ac:dyDescent="0.25">
      <c r="B166" s="60" t="s">
        <v>25</v>
      </c>
      <c r="C166" s="35">
        <v>453672612341.57635</v>
      </c>
      <c r="D166" s="35">
        <v>1.3872891314179898</v>
      </c>
      <c r="E166" s="35">
        <f t="shared" si="167"/>
        <v>6293750843.2347584</v>
      </c>
      <c r="F166" s="34">
        <f t="shared" si="170"/>
        <v>3</v>
      </c>
      <c r="G166" s="34">
        <f t="shared" si="171"/>
        <v>42289735868.791611</v>
      </c>
      <c r="H166" s="34">
        <f t="shared" si="172"/>
        <v>411382876472.78473</v>
      </c>
      <c r="I166" s="37">
        <v>59.070466351904848</v>
      </c>
      <c r="J166" s="39">
        <f t="shared" si="173"/>
        <v>206787155132.52173</v>
      </c>
      <c r="K166" s="39">
        <f t="shared" si="174"/>
        <v>6</v>
      </c>
      <c r="L166" s="39">
        <v>29.065732243924913</v>
      </c>
      <c r="M166" s="39">
        <f t="shared" si="175"/>
        <v>169583337036.77798</v>
      </c>
      <c r="N166" s="39">
        <f t="shared" si="176"/>
        <v>7</v>
      </c>
      <c r="O166" s="49">
        <f t="shared" si="177"/>
        <v>3</v>
      </c>
      <c r="P166" s="50">
        <f t="shared" si="178"/>
        <v>7</v>
      </c>
      <c r="Q166" s="50">
        <f t="shared" si="179"/>
        <v>6</v>
      </c>
      <c r="R166" s="51">
        <f t="shared" si="180"/>
        <v>16</v>
      </c>
      <c r="T166" s="39">
        <v>724100740041.47009</v>
      </c>
      <c r="U166" s="39">
        <f t="shared" si="181"/>
        <v>563277132498.34326</v>
      </c>
      <c r="V166" s="35">
        <v>1.04330224418828</v>
      </c>
      <c r="W166" s="35">
        <f t="shared" si="168"/>
        <v>5876682964.3546066</v>
      </c>
      <c r="X166" s="34">
        <f t="shared" si="182"/>
        <v>3</v>
      </c>
      <c r="Y166" s="34">
        <f t="shared" si="183"/>
        <v>42289735868.791611</v>
      </c>
      <c r="Z166" s="34">
        <f t="shared" si="169"/>
        <v>520987396629.55164</v>
      </c>
      <c r="AA166" s="37">
        <v>61.025589121835047</v>
      </c>
      <c r="AB166" s="39">
        <f t="shared" si="184"/>
        <v>273081990387.46014</v>
      </c>
      <c r="AC166" s="39">
        <f t="shared" si="185"/>
        <v>8</v>
      </c>
      <c r="AD166" s="39">
        <v>26.293139108630154</v>
      </c>
      <c r="AE166" s="39">
        <f t="shared" si="186"/>
        <v>196097595141.17261</v>
      </c>
      <c r="AF166" s="39">
        <f t="shared" si="187"/>
        <v>9</v>
      </c>
      <c r="AG166" s="49">
        <f t="shared" si="188"/>
        <v>3</v>
      </c>
      <c r="AH166" s="50">
        <f t="shared" si="189"/>
        <v>9</v>
      </c>
      <c r="AI166" s="50">
        <f t="shared" si="190"/>
        <v>8</v>
      </c>
      <c r="AJ166" s="51">
        <f t="shared" si="191"/>
        <v>20</v>
      </c>
      <c r="AK166" s="49">
        <f t="shared" si="192"/>
        <v>0</v>
      </c>
      <c r="AL166" s="50">
        <f t="shared" si="193"/>
        <v>2</v>
      </c>
      <c r="AM166" s="50">
        <f t="shared" si="194"/>
        <v>2</v>
      </c>
      <c r="AN166" s="51">
        <f t="shared" si="195"/>
        <v>4</v>
      </c>
    </row>
    <row r="167" spans="2:40" x14ac:dyDescent="0.25">
      <c r="B167" s="60" t="s">
        <v>398</v>
      </c>
      <c r="C167" s="35">
        <v>1414544783692.3816</v>
      </c>
      <c r="D167" s="35">
        <v>1.7255179883945801</v>
      </c>
      <c r="E167" s="35">
        <f t="shared" si="167"/>
        <v>24408224696.509247</v>
      </c>
      <c r="F167" s="34">
        <f t="shared" si="170"/>
        <v>11</v>
      </c>
      <c r="G167" s="34">
        <f t="shared" si="171"/>
        <v>155062364852.2359</v>
      </c>
      <c r="H167" s="34">
        <f t="shared" si="172"/>
        <v>1259482418840.1458</v>
      </c>
      <c r="I167" s="37">
        <v>59.199569036707508</v>
      </c>
      <c r="J167" s="39">
        <f t="shared" si="173"/>
        <v>641520895188.18066</v>
      </c>
      <c r="K167" s="39">
        <f t="shared" si="174"/>
        <v>19</v>
      </c>
      <c r="L167" s="39">
        <v>27.969239840642366</v>
      </c>
      <c r="M167" s="39">
        <f t="shared" si="175"/>
        <v>505151531569.88098</v>
      </c>
      <c r="N167" s="39">
        <f t="shared" si="176"/>
        <v>22</v>
      </c>
      <c r="O167" s="49">
        <f t="shared" si="177"/>
        <v>11</v>
      </c>
      <c r="P167" s="50">
        <f t="shared" si="178"/>
        <v>22</v>
      </c>
      <c r="Q167" s="50">
        <f t="shared" si="179"/>
        <v>19</v>
      </c>
      <c r="R167" s="51">
        <f t="shared" si="180"/>
        <v>52</v>
      </c>
      <c r="T167" s="39">
        <v>1847661772399.8816</v>
      </c>
      <c r="U167" s="39">
        <f t="shared" si="181"/>
        <v>1590087099215.5313</v>
      </c>
      <c r="V167" s="35">
        <v>1.23067912465853</v>
      </c>
      <c r="W167" s="35">
        <f t="shared" si="168"/>
        <v>19568869993.93391</v>
      </c>
      <c r="X167" s="34">
        <f t="shared" si="182"/>
        <v>9</v>
      </c>
      <c r="Y167" s="34">
        <f t="shared" si="183"/>
        <v>126869207606.37483</v>
      </c>
      <c r="Z167" s="34">
        <f t="shared" si="169"/>
        <v>1463217891609.1565</v>
      </c>
      <c r="AA167" s="37">
        <v>67.796916514540811</v>
      </c>
      <c r="AB167" s="39">
        <f t="shared" si="184"/>
        <v>846845233257.26709</v>
      </c>
      <c r="AC167" s="39">
        <f t="shared" si="185"/>
        <v>25</v>
      </c>
      <c r="AD167" s="39">
        <v>20.060041295604403</v>
      </c>
      <c r="AE167" s="39">
        <f t="shared" si="186"/>
        <v>417613642416.00031</v>
      </c>
      <c r="AF167" s="39">
        <f t="shared" si="187"/>
        <v>18</v>
      </c>
      <c r="AG167" s="49">
        <f t="shared" si="188"/>
        <v>9</v>
      </c>
      <c r="AH167" s="50">
        <f t="shared" si="189"/>
        <v>18</v>
      </c>
      <c r="AI167" s="50">
        <f t="shared" si="190"/>
        <v>25</v>
      </c>
      <c r="AJ167" s="51">
        <f t="shared" si="191"/>
        <v>52</v>
      </c>
      <c r="AK167" s="49">
        <f t="shared" si="192"/>
        <v>-2</v>
      </c>
      <c r="AL167" s="50">
        <f t="shared" si="193"/>
        <v>-4</v>
      </c>
      <c r="AM167" s="50">
        <f t="shared" si="194"/>
        <v>6</v>
      </c>
      <c r="AN167" s="51">
        <f t="shared" si="195"/>
        <v>0</v>
      </c>
    </row>
    <row r="168" spans="2:40" x14ac:dyDescent="0.25">
      <c r="B168" s="60" t="s">
        <v>400</v>
      </c>
      <c r="C168" s="35">
        <v>111726189639.35023</v>
      </c>
      <c r="D168" s="35">
        <v>5.0338729684170396</v>
      </c>
      <c r="E168" s="35">
        <f t="shared" si="167"/>
        <v>5624154458.8976107</v>
      </c>
      <c r="F168" s="34">
        <f t="shared" si="170"/>
        <v>3</v>
      </c>
      <c r="G168" s="34">
        <f t="shared" si="171"/>
        <v>42289735868.791611</v>
      </c>
      <c r="H168" s="34">
        <f t="shared" si="172"/>
        <v>69436453770.558624</v>
      </c>
      <c r="I168" s="37">
        <v>52.754599279918835</v>
      </c>
      <c r="J168" s="39">
        <f t="shared" si="173"/>
        <v>34310321013.157379</v>
      </c>
      <c r="K168" s="39">
        <f t="shared" si="174"/>
        <v>1</v>
      </c>
      <c r="L168" s="39">
        <v>27.31807679646575</v>
      </c>
      <c r="M168" s="39">
        <f t="shared" si="175"/>
        <v>29611698857.935982</v>
      </c>
      <c r="N168" s="39">
        <f t="shared" si="176"/>
        <v>1</v>
      </c>
      <c r="O168" s="49">
        <f t="shared" si="177"/>
        <v>3</v>
      </c>
      <c r="P168" s="50">
        <f t="shared" si="178"/>
        <v>1</v>
      </c>
      <c r="Q168" s="50">
        <f t="shared" si="179"/>
        <v>1</v>
      </c>
      <c r="R168" s="51">
        <f t="shared" si="180"/>
        <v>5</v>
      </c>
      <c r="T168" s="39">
        <v>269853535249.28079</v>
      </c>
      <c r="U168" s="39">
        <f t="shared" si="181"/>
        <v>175815202815.05508</v>
      </c>
      <c r="V168" s="35">
        <v>2.1357720473501698</v>
      </c>
      <c r="W168" s="35">
        <f t="shared" si="168"/>
        <v>3755011956.7159553</v>
      </c>
      <c r="X168" s="34">
        <f t="shared" si="182"/>
        <v>2</v>
      </c>
      <c r="Y168" s="34">
        <f t="shared" si="183"/>
        <v>28193157245.861073</v>
      </c>
      <c r="Z168" s="34">
        <f t="shared" si="169"/>
        <v>147622045569.194</v>
      </c>
      <c r="AA168" s="37">
        <v>56.100618439848496</v>
      </c>
      <c r="AB168" s="39">
        <f t="shared" si="184"/>
        <v>74947115737.499847</v>
      </c>
      <c r="AC168" s="39">
        <f t="shared" si="185"/>
        <v>2</v>
      </c>
      <c r="AD168" s="39">
        <v>26.774699412211927</v>
      </c>
      <c r="AE168" s="39">
        <f t="shared" si="186"/>
        <v>59615697398.992752</v>
      </c>
      <c r="AF168" s="39">
        <f t="shared" si="187"/>
        <v>3</v>
      </c>
      <c r="AG168" s="49">
        <f t="shared" si="188"/>
        <v>2</v>
      </c>
      <c r="AH168" s="50">
        <f t="shared" si="189"/>
        <v>3</v>
      </c>
      <c r="AI168" s="50">
        <f t="shared" si="190"/>
        <v>2</v>
      </c>
      <c r="AJ168" s="51">
        <f t="shared" si="191"/>
        <v>7</v>
      </c>
      <c r="AK168" s="49">
        <f t="shared" si="192"/>
        <v>-1</v>
      </c>
      <c r="AL168" s="50">
        <f t="shared" si="193"/>
        <v>2</v>
      </c>
      <c r="AM168" s="50">
        <f t="shared" si="194"/>
        <v>1</v>
      </c>
      <c r="AN168" s="51">
        <f t="shared" si="195"/>
        <v>2</v>
      </c>
    </row>
    <row r="169" spans="2:40" x14ac:dyDescent="0.25">
      <c r="B169" s="60" t="s">
        <v>410</v>
      </c>
      <c r="C169" s="35">
        <f>78392342871.5178-C170</f>
        <v>76207978226.517807</v>
      </c>
      <c r="D169" s="35">
        <v>4.79142088157686</v>
      </c>
      <c r="E169" s="35">
        <f t="shared" si="167"/>
        <v>3651444982.1729207</v>
      </c>
      <c r="F169" s="34">
        <f t="shared" si="170"/>
        <v>2</v>
      </c>
      <c r="G169" s="34">
        <f t="shared" si="171"/>
        <v>28193157245.861073</v>
      </c>
      <c r="H169" s="34">
        <f t="shared" si="172"/>
        <v>48014820980.656738</v>
      </c>
      <c r="I169" s="37">
        <v>35.709011794985663</v>
      </c>
      <c r="J169" s="39">
        <f t="shared" si="173"/>
        <v>23049841149.676346</v>
      </c>
      <c r="K169" s="39">
        <f t="shared" si="174"/>
        <v>1</v>
      </c>
      <c r="L169" s="39">
        <v>20.079717862587437</v>
      </c>
      <c r="M169" s="39">
        <f t="shared" si="175"/>
        <v>21602124309.693684</v>
      </c>
      <c r="N169" s="39">
        <f t="shared" si="176"/>
        <v>1</v>
      </c>
      <c r="O169" s="49">
        <f t="shared" si="177"/>
        <v>2</v>
      </c>
      <c r="P169" s="50">
        <f t="shared" si="178"/>
        <v>1</v>
      </c>
      <c r="Q169" s="50">
        <f t="shared" si="179"/>
        <v>1</v>
      </c>
      <c r="R169" s="51">
        <f t="shared" si="180"/>
        <v>4</v>
      </c>
      <c r="T169" s="39">
        <f>176646781224.527-T170</f>
        <v>168625566188.52701</v>
      </c>
      <c r="U169" s="39">
        <f>(T169-C169)*$U$11+C169</f>
        <v>113664826627.52014</v>
      </c>
      <c r="V169" s="35">
        <v>3.5071660868727497</v>
      </c>
      <c r="W169" s="35">
        <f t="shared" si="168"/>
        <v>3986414252.1830935</v>
      </c>
      <c r="X169" s="34">
        <f t="shared" si="182"/>
        <v>2</v>
      </c>
      <c r="Y169" s="34">
        <f t="shared" si="183"/>
        <v>28193157245.861073</v>
      </c>
      <c r="Z169" s="34">
        <f t="shared" si="169"/>
        <v>85471669381.659073</v>
      </c>
      <c r="AA169" s="37">
        <v>33.316501741579508</v>
      </c>
      <c r="AB169" s="39">
        <f t="shared" si="184"/>
        <v>60635434957.143433</v>
      </c>
      <c r="AC169" s="39">
        <f t="shared" si="185"/>
        <v>2</v>
      </c>
      <c r="AD169" s="39">
        <v>1.9056875255844281</v>
      </c>
      <c r="AE169" s="39">
        <f t="shared" si="186"/>
        <v>5780528465.1681223</v>
      </c>
      <c r="AF169" s="39">
        <f t="shared" si="187"/>
        <v>0</v>
      </c>
      <c r="AG169" s="49">
        <f t="shared" si="188"/>
        <v>2</v>
      </c>
      <c r="AH169" s="50">
        <f t="shared" si="189"/>
        <v>0</v>
      </c>
      <c r="AI169" s="50">
        <f t="shared" si="190"/>
        <v>2</v>
      </c>
      <c r="AJ169" s="51">
        <f t="shared" si="191"/>
        <v>4</v>
      </c>
      <c r="AK169" s="49">
        <f t="shared" si="192"/>
        <v>0</v>
      </c>
      <c r="AL169" s="50">
        <f t="shared" si="193"/>
        <v>-1</v>
      </c>
      <c r="AM169" s="50">
        <f t="shared" si="194"/>
        <v>1</v>
      </c>
      <c r="AN169" s="51">
        <f t="shared" si="195"/>
        <v>0</v>
      </c>
    </row>
    <row r="170" spans="2:40" s="39" customFormat="1" x14ac:dyDescent="0.25">
      <c r="B170" s="60" t="s">
        <v>396</v>
      </c>
      <c r="C170" s="39">
        <v>2184364645</v>
      </c>
      <c r="D170" s="39">
        <v>4.79142088157686</v>
      </c>
      <c r="E170" s="39">
        <f t="shared" ref="E170" si="196">D170/100*C170</f>
        <v>104662103.73031224</v>
      </c>
      <c r="F170" s="34">
        <f t="shared" ref="F170" si="197">ROUND(E170/$C$6,0)</f>
        <v>0</v>
      </c>
      <c r="G170" s="34">
        <f t="shared" ref="G170" si="198">F170*$C$6*$C$8</f>
        <v>0</v>
      </c>
      <c r="H170" s="34">
        <f t="shared" ref="H170" si="199">C170-G170</f>
        <v>2184364645</v>
      </c>
      <c r="I170" s="39">
        <v>35.709011794985663</v>
      </c>
      <c r="J170" s="39">
        <f t="shared" ref="J170" si="200">I170/(I170+L170)*H170*$F$7</f>
        <v>1048619094.1022747</v>
      </c>
      <c r="K170" s="39">
        <f t="shared" ref="K170" si="201">ROUND(J170/$F$9,0)</f>
        <v>0</v>
      </c>
      <c r="L170" s="39">
        <v>20.079717862587437</v>
      </c>
      <c r="M170" s="39">
        <f t="shared" ref="M170" si="202">L170/(I170+L170)*H170*(2-$F$7)</f>
        <v>982757316.0795424</v>
      </c>
      <c r="N170" s="39">
        <f t="shared" ref="N170" si="203">ROUND(M170/$F$8,0)</f>
        <v>0</v>
      </c>
      <c r="O170" s="49">
        <f t="shared" ref="O170" si="204">F170</f>
        <v>0</v>
      </c>
      <c r="P170" s="50">
        <f t="shared" ref="P170" si="205">N170</f>
        <v>0</v>
      </c>
      <c r="Q170" s="50">
        <f t="shared" ref="Q170" si="206">K170</f>
        <v>0</v>
      </c>
      <c r="R170" s="51">
        <f t="shared" ref="R170" si="207">O170+P170+Q170</f>
        <v>0</v>
      </c>
      <c r="T170" s="39">
        <v>8021215036</v>
      </c>
      <c r="U170" s="39">
        <f>(T170-C170)*$U$11+C170</f>
        <v>4550040108.4722996</v>
      </c>
      <c r="V170" s="39">
        <v>3.5071660868727497</v>
      </c>
      <c r="W170" s="39">
        <f t="shared" ref="W170" si="208">V170/100*U170</f>
        <v>159577463.62344858</v>
      </c>
      <c r="X170" s="34">
        <f t="shared" ref="X170" si="209">ROUND(W170/$C$6,0)</f>
        <v>0</v>
      </c>
      <c r="Y170" s="34">
        <f t="shared" ref="Y170" si="210">X170*$C$6*$C$8</f>
        <v>0</v>
      </c>
      <c r="Z170" s="34">
        <f t="shared" ref="Z170" si="211">U170-Y170</f>
        <v>4550040108.4722996</v>
      </c>
      <c r="AA170" s="39">
        <v>33.316501741579508</v>
      </c>
      <c r="AB170" s="39">
        <f t="shared" ref="AB170" si="212">AA170/(AA170+AD170)*Z170*$F$7</f>
        <v>3227896015.6693583</v>
      </c>
      <c r="AC170" s="39">
        <f t="shared" ref="AC170" si="213">ROUND(AB170/$F$9,0)</f>
        <v>0</v>
      </c>
      <c r="AD170" s="39">
        <v>1.9056875255844281</v>
      </c>
      <c r="AE170" s="39">
        <f t="shared" ref="AE170" si="214">AD170/(AA170+AD170)*Z170*(2-$F$7)</f>
        <v>307723442.80811149</v>
      </c>
      <c r="AF170" s="39">
        <f t="shared" ref="AF170" si="215">ROUND(AE170/$F$8,0)</f>
        <v>0</v>
      </c>
      <c r="AG170" s="49">
        <f t="shared" ref="AG170" si="216">X170</f>
        <v>0</v>
      </c>
      <c r="AH170" s="50">
        <f t="shared" ref="AH170" si="217">AF170</f>
        <v>0</v>
      </c>
      <c r="AI170" s="50">
        <f t="shared" ref="AI170" si="218">AC170</f>
        <v>0</v>
      </c>
      <c r="AJ170" s="51">
        <f t="shared" ref="AJ170" si="219">AG170+AH170+AI170</f>
        <v>0</v>
      </c>
      <c r="AK170" s="49">
        <f t="shared" ref="AK170" si="220">AG170-O170</f>
        <v>0</v>
      </c>
      <c r="AL170" s="50">
        <f t="shared" ref="AL170" si="221">AH170-P170</f>
        <v>0</v>
      </c>
      <c r="AM170" s="50">
        <f t="shared" ref="AM170" si="222">AI170-Q170</f>
        <v>0</v>
      </c>
      <c r="AN170" s="51">
        <f t="shared" ref="AN170" si="223">AJ170-R170</f>
        <v>0</v>
      </c>
    </row>
    <row r="171" spans="2:40" x14ac:dyDescent="0.25">
      <c r="B171" s="60" t="s">
        <v>412</v>
      </c>
      <c r="C171" s="35">
        <v>5538127943.865962</v>
      </c>
      <c r="D171" s="35">
        <v>0</v>
      </c>
      <c r="E171" s="35">
        <f t="shared" si="167"/>
        <v>0</v>
      </c>
      <c r="F171" s="34">
        <f t="shared" si="170"/>
        <v>0</v>
      </c>
      <c r="G171" s="34">
        <f t="shared" si="171"/>
        <v>0</v>
      </c>
      <c r="H171" s="34">
        <f t="shared" si="172"/>
        <v>5538127943.865962</v>
      </c>
      <c r="I171" s="37">
        <v>46.010038955110886</v>
      </c>
      <c r="J171" s="39">
        <f t="shared" si="173"/>
        <v>2695425329.5820751</v>
      </c>
      <c r="K171" s="39">
        <f t="shared" si="174"/>
        <v>0</v>
      </c>
      <c r="L171" s="39">
        <v>24.890501204306887</v>
      </c>
      <c r="M171" s="39">
        <f t="shared" si="175"/>
        <v>2430284380.5289941</v>
      </c>
      <c r="N171" s="39">
        <f t="shared" si="176"/>
        <v>0</v>
      </c>
      <c r="O171" s="49">
        <f t="shared" si="177"/>
        <v>0</v>
      </c>
      <c r="P171" s="50">
        <f t="shared" si="178"/>
        <v>0</v>
      </c>
      <c r="Q171" s="50">
        <f t="shared" si="179"/>
        <v>0</v>
      </c>
      <c r="R171" s="51">
        <f t="shared" si="180"/>
        <v>0</v>
      </c>
      <c r="T171" s="39">
        <v>9340573047.3473167</v>
      </c>
      <c r="U171" s="39">
        <f t="shared" si="181"/>
        <v>7079258944.3069553</v>
      </c>
      <c r="V171" s="35">
        <v>0</v>
      </c>
      <c r="W171" s="35">
        <f t="shared" si="168"/>
        <v>0</v>
      </c>
      <c r="X171" s="34">
        <f t="shared" si="182"/>
        <v>0</v>
      </c>
      <c r="Y171" s="34">
        <f t="shared" si="183"/>
        <v>0</v>
      </c>
      <c r="Z171" s="34">
        <f t="shared" si="169"/>
        <v>7079258944.3069553</v>
      </c>
      <c r="AA171" s="37">
        <v>48.123079478448631</v>
      </c>
      <c r="AB171" s="39">
        <f t="shared" si="184"/>
        <v>3122299128.6943717</v>
      </c>
      <c r="AC171" s="39">
        <f t="shared" si="185"/>
        <v>0</v>
      </c>
      <c r="AD171" s="39">
        <v>33.70982476538493</v>
      </c>
      <c r="AE171" s="39">
        <f t="shared" si="186"/>
        <v>3645241799.2264085</v>
      </c>
      <c r="AF171" s="39">
        <f t="shared" si="187"/>
        <v>0</v>
      </c>
      <c r="AG171" s="49">
        <f t="shared" si="188"/>
        <v>0</v>
      </c>
      <c r="AH171" s="50">
        <f t="shared" si="189"/>
        <v>0</v>
      </c>
      <c r="AI171" s="50">
        <f t="shared" si="190"/>
        <v>0</v>
      </c>
      <c r="AJ171" s="51">
        <f t="shared" si="191"/>
        <v>0</v>
      </c>
      <c r="AK171" s="49">
        <f t="shared" si="192"/>
        <v>0</v>
      </c>
      <c r="AL171" s="50">
        <f t="shared" si="193"/>
        <v>0</v>
      </c>
      <c r="AM171" s="50">
        <f t="shared" si="194"/>
        <v>0</v>
      </c>
      <c r="AN171" s="51">
        <f t="shared" si="195"/>
        <v>0</v>
      </c>
    </row>
    <row r="172" spans="2:40" x14ac:dyDescent="0.25">
      <c r="B172" s="60" t="s">
        <v>20</v>
      </c>
      <c r="C172" s="35">
        <v>361583572967.09473</v>
      </c>
      <c r="D172" s="35">
        <v>1.83267304982489</v>
      </c>
      <c r="E172" s="35">
        <f t="shared" si="167"/>
        <v>6626644694.3618612</v>
      </c>
      <c r="F172" s="34">
        <f t="shared" si="170"/>
        <v>3</v>
      </c>
      <c r="G172" s="34">
        <f t="shared" si="171"/>
        <v>42289735868.791611</v>
      </c>
      <c r="H172" s="34">
        <f t="shared" si="172"/>
        <v>319293837098.3031</v>
      </c>
      <c r="I172" s="37">
        <v>60.573651735294007</v>
      </c>
      <c r="J172" s="39">
        <f t="shared" si="173"/>
        <v>166833175479.01248</v>
      </c>
      <c r="K172" s="39">
        <f t="shared" si="174"/>
        <v>5</v>
      </c>
      <c r="L172" s="39">
        <v>26.373055510223402</v>
      </c>
      <c r="M172" s="39">
        <f t="shared" si="175"/>
        <v>121062003907.85806</v>
      </c>
      <c r="N172" s="39">
        <f t="shared" si="176"/>
        <v>5</v>
      </c>
      <c r="O172" s="49">
        <f t="shared" si="177"/>
        <v>3</v>
      </c>
      <c r="P172" s="50">
        <f t="shared" si="178"/>
        <v>5</v>
      </c>
      <c r="Q172" s="50">
        <f t="shared" si="179"/>
        <v>5</v>
      </c>
      <c r="R172" s="51">
        <f t="shared" si="180"/>
        <v>13</v>
      </c>
      <c r="T172" s="39">
        <v>524145207370.2962</v>
      </c>
      <c r="U172" s="39">
        <f t="shared" si="181"/>
        <v>427469803390.71228</v>
      </c>
      <c r="V172" s="35">
        <v>1.02407550152065</v>
      </c>
      <c r="W172" s="35">
        <f t="shared" si="168"/>
        <v>4377613532.9227734</v>
      </c>
      <c r="X172" s="34">
        <f t="shared" si="182"/>
        <v>2</v>
      </c>
      <c r="Y172" s="34">
        <f t="shared" si="183"/>
        <v>28193157245.861073</v>
      </c>
      <c r="Z172" s="34">
        <f t="shared" si="169"/>
        <v>399276646144.8512</v>
      </c>
      <c r="AA172" s="37">
        <v>65.088904139029395</v>
      </c>
      <c r="AB172" s="39">
        <f t="shared" si="184"/>
        <v>223480489183.49133</v>
      </c>
      <c r="AC172" s="39">
        <f t="shared" si="185"/>
        <v>6</v>
      </c>
      <c r="AD172" s="39">
        <v>22.128371877414814</v>
      </c>
      <c r="AE172" s="39">
        <f t="shared" si="186"/>
        <v>126628325708.57851</v>
      </c>
      <c r="AF172" s="39">
        <f t="shared" si="187"/>
        <v>6</v>
      </c>
      <c r="AG172" s="49">
        <f t="shared" si="188"/>
        <v>2</v>
      </c>
      <c r="AH172" s="50">
        <f t="shared" si="189"/>
        <v>6</v>
      </c>
      <c r="AI172" s="50">
        <f t="shared" si="190"/>
        <v>6</v>
      </c>
      <c r="AJ172" s="51">
        <f t="shared" si="191"/>
        <v>14</v>
      </c>
      <c r="AK172" s="49">
        <f t="shared" si="192"/>
        <v>-1</v>
      </c>
      <c r="AL172" s="50">
        <f t="shared" si="193"/>
        <v>1</v>
      </c>
      <c r="AM172" s="50">
        <f t="shared" si="194"/>
        <v>1</v>
      </c>
      <c r="AN172" s="51">
        <f t="shared" si="195"/>
        <v>1</v>
      </c>
    </row>
    <row r="173" spans="2:40" x14ac:dyDescent="0.25">
      <c r="B173" s="60" t="s">
        <v>415</v>
      </c>
      <c r="C173" s="35">
        <v>419589689694.63275</v>
      </c>
      <c r="D173" s="35">
        <v>1.02928085285136</v>
      </c>
      <c r="E173" s="35">
        <f t="shared" si="167"/>
        <v>4318756336.5652905</v>
      </c>
      <c r="F173" s="34">
        <f t="shared" si="170"/>
        <v>2</v>
      </c>
      <c r="G173" s="34">
        <f t="shared" si="171"/>
        <v>28193157245.861073</v>
      </c>
      <c r="H173" s="34">
        <f t="shared" si="172"/>
        <v>391396532448.77167</v>
      </c>
      <c r="I173" s="37">
        <v>68.891044459398827</v>
      </c>
      <c r="J173" s="39">
        <f t="shared" si="173"/>
        <v>214382749033.14478</v>
      </c>
      <c r="K173" s="39">
        <f t="shared" si="174"/>
        <v>6</v>
      </c>
      <c r="L173" s="39">
        <v>25.439245780095167</v>
      </c>
      <c r="M173" s="39">
        <f t="shared" si="175"/>
        <v>131941083839.05661</v>
      </c>
      <c r="N173" s="39">
        <f t="shared" si="176"/>
        <v>6</v>
      </c>
      <c r="O173" s="49">
        <f t="shared" si="177"/>
        <v>2</v>
      </c>
      <c r="P173" s="50">
        <f t="shared" si="178"/>
        <v>6</v>
      </c>
      <c r="Q173" s="50">
        <f t="shared" si="179"/>
        <v>6</v>
      </c>
      <c r="R173" s="51">
        <f t="shared" si="180"/>
        <v>14</v>
      </c>
      <c r="T173" s="39">
        <v>565517463226.75464</v>
      </c>
      <c r="U173" s="39">
        <f t="shared" si="181"/>
        <v>478734216307.20178</v>
      </c>
      <c r="V173" s="35">
        <v>0.68061450962000902</v>
      </c>
      <c r="W173" s="35">
        <f t="shared" si="168"/>
        <v>3258334538.7024546</v>
      </c>
      <c r="X173" s="34">
        <f t="shared" si="182"/>
        <v>1</v>
      </c>
      <c r="Y173" s="34">
        <f t="shared" si="183"/>
        <v>14096578622.930536</v>
      </c>
      <c r="Z173" s="34">
        <f t="shared" si="169"/>
        <v>464637637684.27124</v>
      </c>
      <c r="AA173" s="37">
        <v>71.026057555951056</v>
      </c>
      <c r="AB173" s="39">
        <f t="shared" si="184"/>
        <v>257233899621.66071</v>
      </c>
      <c r="AC173" s="39">
        <f t="shared" si="185"/>
        <v>7</v>
      </c>
      <c r="AD173" s="39">
        <v>25.19389919944523</v>
      </c>
      <c r="AE173" s="39">
        <f t="shared" si="186"/>
        <v>152073881069.23795</v>
      </c>
      <c r="AF173" s="39">
        <f t="shared" si="187"/>
        <v>7</v>
      </c>
      <c r="AG173" s="49">
        <f t="shared" si="188"/>
        <v>1</v>
      </c>
      <c r="AH173" s="50">
        <f t="shared" si="189"/>
        <v>7</v>
      </c>
      <c r="AI173" s="50">
        <f t="shared" si="190"/>
        <v>7</v>
      </c>
      <c r="AJ173" s="51">
        <f t="shared" si="191"/>
        <v>15</v>
      </c>
      <c r="AK173" s="49">
        <f t="shared" si="192"/>
        <v>-1</v>
      </c>
      <c r="AL173" s="50">
        <f t="shared" si="193"/>
        <v>1</v>
      </c>
      <c r="AM173" s="50">
        <f t="shared" si="194"/>
        <v>1</v>
      </c>
      <c r="AN173" s="51">
        <f t="shared" si="195"/>
        <v>1</v>
      </c>
    </row>
    <row r="174" spans="2:40" s="39" customFormat="1" x14ac:dyDescent="0.25">
      <c r="B174" s="60" t="s">
        <v>505</v>
      </c>
      <c r="C174" s="39">
        <v>25124297325</v>
      </c>
      <c r="D174" s="39">
        <v>5.4539999999999997</v>
      </c>
      <c r="E174" s="39">
        <f t="shared" ref="E174" si="224">D174/100*C174</f>
        <v>1370279176.1055</v>
      </c>
      <c r="F174" s="34">
        <f t="shared" ref="F174" si="225">ROUND(E174/$C$6,0)</f>
        <v>1</v>
      </c>
      <c r="G174" s="34">
        <f t="shared" ref="G174" si="226">F174*$C$6*$C$8</f>
        <v>14096578622.930536</v>
      </c>
      <c r="H174" s="34">
        <f t="shared" ref="H174" si="227">C174-G174</f>
        <v>11027718702.069464</v>
      </c>
      <c r="I174" s="39">
        <v>49</v>
      </c>
      <c r="J174" s="39">
        <f t="shared" ref="J174" si="228">I174/(I174+L174)*H174*$F$7</f>
        <v>6332322848.4539499</v>
      </c>
      <c r="K174" s="39">
        <f t="shared" ref="K174" si="229">ROUND(J174/$F$9,0)</f>
        <v>0</v>
      </c>
      <c r="L174" s="39">
        <v>15</v>
      </c>
      <c r="M174" s="39">
        <f t="shared" ref="M174" si="230">L174/(I174+L174)*H174*(2-$F$7)</f>
        <v>3230776963.4969134</v>
      </c>
      <c r="N174" s="39">
        <f t="shared" ref="N174" si="231">ROUND(M174/$F$8,0)</f>
        <v>0</v>
      </c>
      <c r="O174" s="49">
        <f t="shared" ref="O174" si="232">F174</f>
        <v>1</v>
      </c>
      <c r="P174" s="50">
        <f t="shared" ref="P174" si="233">N174</f>
        <v>0</v>
      </c>
      <c r="Q174" s="50">
        <f t="shared" ref="Q174" si="234">K174</f>
        <v>0</v>
      </c>
      <c r="R174" s="51">
        <f t="shared" ref="R174" si="235">O174+P174+Q174</f>
        <v>1</v>
      </c>
      <c r="U174" s="39">
        <v>73150307990</v>
      </c>
      <c r="V174" s="39">
        <v>5</v>
      </c>
      <c r="W174" s="39">
        <f t="shared" ref="W174" si="236">V174/100*U174</f>
        <v>3657515399.5</v>
      </c>
      <c r="X174" s="34">
        <f t="shared" ref="X174" si="237">ROUND(W174/$C$6,0)</f>
        <v>2</v>
      </c>
      <c r="Y174" s="34">
        <f t="shared" ref="Y174" si="238">X174*$C$6*$C$8</f>
        <v>28193157245.861073</v>
      </c>
      <c r="Z174" s="34">
        <f t="shared" ref="Z174" si="239">U174-Y174</f>
        <v>44957150744.138931</v>
      </c>
      <c r="AA174" s="39">
        <v>49</v>
      </c>
      <c r="AB174" s="39">
        <f t="shared" ref="AB174" si="240">AA174/(AA174+AD174)*Z174*$F$7</f>
        <v>25815238903.861027</v>
      </c>
      <c r="AC174" s="39">
        <f t="shared" ref="AC174" si="241">ROUND(AB174/$F$9,0)</f>
        <v>1</v>
      </c>
      <c r="AD174" s="39">
        <v>15</v>
      </c>
      <c r="AE174" s="39">
        <f t="shared" ref="AE174" si="242">AD174/(AA174+AD174)*Z174*(2-$F$7)</f>
        <v>13171040257.071953</v>
      </c>
      <c r="AF174" s="39">
        <f t="shared" ref="AF174" si="243">ROUND(AE174/$F$8,0)</f>
        <v>1</v>
      </c>
      <c r="AG174" s="49">
        <f t="shared" ref="AG174" si="244">X174</f>
        <v>2</v>
      </c>
      <c r="AH174" s="50">
        <f t="shared" ref="AH174" si="245">AF174</f>
        <v>1</v>
      </c>
      <c r="AI174" s="50">
        <f t="shared" ref="AI174" si="246">AC174</f>
        <v>1</v>
      </c>
      <c r="AJ174" s="51">
        <f t="shared" ref="AJ174" si="247">AG174+AH174+AI174</f>
        <v>4</v>
      </c>
      <c r="AK174" s="49">
        <f t="shared" ref="AK174" si="248">AG174-O174</f>
        <v>1</v>
      </c>
      <c r="AL174" s="50">
        <f t="shared" ref="AL174" si="249">AH174-P174</f>
        <v>1</v>
      </c>
      <c r="AM174" s="50">
        <f t="shared" ref="AM174" si="250">AI174-Q174</f>
        <v>1</v>
      </c>
      <c r="AN174" s="51">
        <f t="shared" ref="AN174" si="251">AJ174-R174</f>
        <v>3</v>
      </c>
    </row>
    <row r="175" spans="2:40" x14ac:dyDescent="0.25">
      <c r="B175" s="35" t="s">
        <v>419</v>
      </c>
      <c r="C175" s="35">
        <v>7785690554.8159294</v>
      </c>
      <c r="D175" s="35">
        <v>0.59817453250222596</v>
      </c>
      <c r="E175" s="35">
        <f t="shared" si="167"/>
        <v>46572018.078340143</v>
      </c>
      <c r="F175" s="34">
        <f t="shared" si="170"/>
        <v>0</v>
      </c>
      <c r="G175" s="34">
        <f t="shared" si="171"/>
        <v>0</v>
      </c>
      <c r="H175" s="34">
        <f t="shared" si="172"/>
        <v>7785690554.8159294</v>
      </c>
      <c r="I175" s="37">
        <v>31.482621592880726</v>
      </c>
      <c r="J175" s="39">
        <f t="shared" si="173"/>
        <v>2753678909.1322684</v>
      </c>
      <c r="K175" s="39">
        <f t="shared" si="174"/>
        <v>0</v>
      </c>
      <c r="L175" s="39">
        <v>35.277326915542616</v>
      </c>
      <c r="M175" s="39">
        <f t="shared" si="175"/>
        <v>5142648344.9661293</v>
      </c>
      <c r="N175" s="39">
        <f t="shared" si="176"/>
        <v>0</v>
      </c>
      <c r="O175" s="49">
        <f t="shared" si="177"/>
        <v>0</v>
      </c>
      <c r="P175" s="50">
        <f t="shared" si="178"/>
        <v>0</v>
      </c>
      <c r="Q175" s="50">
        <f t="shared" si="179"/>
        <v>0</v>
      </c>
      <c r="R175" s="51">
        <f t="shared" si="180"/>
        <v>0</v>
      </c>
      <c r="T175" s="39">
        <v>27435856244.302242</v>
      </c>
      <c r="U175" s="39">
        <f t="shared" si="181"/>
        <v>15749902708.764732</v>
      </c>
      <c r="V175" s="39">
        <v>0.59817453250222596</v>
      </c>
      <c r="W175" s="35">
        <f t="shared" si="168"/>
        <v>94211906.897708848</v>
      </c>
      <c r="X175" s="34">
        <f t="shared" si="182"/>
        <v>0</v>
      </c>
      <c r="Y175" s="34">
        <f t="shared" si="183"/>
        <v>0</v>
      </c>
      <c r="Z175" s="34">
        <f t="shared" si="169"/>
        <v>15749902708.764732</v>
      </c>
      <c r="AA175" s="37">
        <v>41.444108919304021</v>
      </c>
      <c r="AB175" s="39">
        <f t="shared" si="184"/>
        <v>7152299204.6999893</v>
      </c>
      <c r="AC175" s="39">
        <f t="shared" si="185"/>
        <v>0</v>
      </c>
      <c r="AD175" s="39">
        <v>27.003183131364629</v>
      </c>
      <c r="AE175" s="39">
        <f t="shared" si="186"/>
        <v>7766879711.4559345</v>
      </c>
      <c r="AF175" s="39">
        <f t="shared" si="187"/>
        <v>0</v>
      </c>
      <c r="AG175" s="49">
        <f t="shared" si="188"/>
        <v>0</v>
      </c>
      <c r="AH175" s="50">
        <f t="shared" si="189"/>
        <v>0</v>
      </c>
      <c r="AI175" s="50">
        <f t="shared" si="190"/>
        <v>0</v>
      </c>
      <c r="AJ175" s="51">
        <f t="shared" si="191"/>
        <v>0</v>
      </c>
      <c r="AK175" s="49">
        <f t="shared" si="192"/>
        <v>0</v>
      </c>
      <c r="AL175" s="50">
        <f t="shared" si="193"/>
        <v>0</v>
      </c>
      <c r="AM175" s="50">
        <f t="shared" si="194"/>
        <v>0</v>
      </c>
      <c r="AN175" s="51">
        <f t="shared" si="195"/>
        <v>0</v>
      </c>
    </row>
    <row r="176" spans="2:40" x14ac:dyDescent="0.25">
      <c r="B176" s="60" t="s">
        <v>24</v>
      </c>
      <c r="C176" s="35">
        <v>45875932293.41539</v>
      </c>
      <c r="D176" s="35">
        <v>1.4872640120632099</v>
      </c>
      <c r="E176" s="35">
        <f t="shared" si="167"/>
        <v>682296231.19845152</v>
      </c>
      <c r="F176" s="34">
        <f t="shared" si="170"/>
        <v>0</v>
      </c>
      <c r="G176" s="34">
        <f t="shared" si="171"/>
        <v>0</v>
      </c>
      <c r="H176" s="34">
        <f t="shared" si="172"/>
        <v>45875932293.41539</v>
      </c>
      <c r="I176" s="37">
        <v>49.082127701205771</v>
      </c>
      <c r="J176" s="39">
        <f t="shared" si="173"/>
        <v>24730403339.663052</v>
      </c>
      <c r="K176" s="39">
        <f t="shared" si="174"/>
        <v>1</v>
      </c>
      <c r="L176" s="39">
        <v>19.204921734801207</v>
      </c>
      <c r="M176" s="39">
        <f t="shared" si="175"/>
        <v>16127576467.330816</v>
      </c>
      <c r="N176" s="39">
        <f t="shared" si="176"/>
        <v>1</v>
      </c>
      <c r="O176" s="49">
        <f t="shared" si="177"/>
        <v>0</v>
      </c>
      <c r="P176" s="50">
        <f t="shared" si="178"/>
        <v>1</v>
      </c>
      <c r="Q176" s="50">
        <f t="shared" si="179"/>
        <v>1</v>
      </c>
      <c r="R176" s="51">
        <f t="shared" si="180"/>
        <v>2</v>
      </c>
      <c r="T176" s="39">
        <v>134274523119.76755</v>
      </c>
      <c r="U176" s="39">
        <f t="shared" si="181"/>
        <v>81703881155.335922</v>
      </c>
      <c r="V176" s="35">
        <v>1.17937695928482</v>
      </c>
      <c r="W176" s="35">
        <f t="shared" si="168"/>
        <v>963596749.18748391</v>
      </c>
      <c r="X176" s="34">
        <f t="shared" si="182"/>
        <v>0</v>
      </c>
      <c r="Y176" s="34">
        <f t="shared" si="183"/>
        <v>0</v>
      </c>
      <c r="Z176" s="34">
        <f t="shared" si="169"/>
        <v>81703881155.335922</v>
      </c>
      <c r="AA176" s="37">
        <v>37.922619843201787</v>
      </c>
      <c r="AB176" s="39">
        <f t="shared" si="184"/>
        <v>36873053504.021599</v>
      </c>
      <c r="AC176" s="39">
        <f t="shared" si="185"/>
        <v>1</v>
      </c>
      <c r="AD176" s="39">
        <v>25.099524995508332</v>
      </c>
      <c r="AE176" s="39">
        <f t="shared" si="186"/>
        <v>40674762270.800568</v>
      </c>
      <c r="AF176" s="39">
        <f t="shared" si="187"/>
        <v>2</v>
      </c>
      <c r="AG176" s="49">
        <f t="shared" si="188"/>
        <v>0</v>
      </c>
      <c r="AH176" s="50">
        <f t="shared" si="189"/>
        <v>2</v>
      </c>
      <c r="AI176" s="50">
        <f t="shared" si="190"/>
        <v>1</v>
      </c>
      <c r="AJ176" s="51">
        <f t="shared" si="191"/>
        <v>3</v>
      </c>
      <c r="AK176" s="49">
        <f t="shared" si="192"/>
        <v>0</v>
      </c>
      <c r="AL176" s="50">
        <f t="shared" si="193"/>
        <v>1</v>
      </c>
      <c r="AM176" s="50">
        <f t="shared" si="194"/>
        <v>0</v>
      </c>
      <c r="AN176" s="51">
        <f t="shared" si="195"/>
        <v>1</v>
      </c>
    </row>
    <row r="177" spans="2:40" x14ac:dyDescent="0.25">
      <c r="B177" s="60" t="s">
        <v>422</v>
      </c>
      <c r="C177" s="35">
        <v>618155177738.44031</v>
      </c>
      <c r="D177" s="35">
        <v>1.53269984337959</v>
      </c>
      <c r="E177" s="35">
        <f t="shared" si="167"/>
        <v>9474463441.0398998</v>
      </c>
      <c r="F177" s="34">
        <f t="shared" si="170"/>
        <v>4</v>
      </c>
      <c r="G177" s="34">
        <f t="shared" si="171"/>
        <v>56386314491.722145</v>
      </c>
      <c r="H177" s="34">
        <f t="shared" si="172"/>
        <v>561768863246.71814</v>
      </c>
      <c r="I177" s="37">
        <v>54.83074349779676</v>
      </c>
      <c r="J177" s="39">
        <f t="shared" si="173"/>
        <v>252476666539.38107</v>
      </c>
      <c r="K177" s="39">
        <f t="shared" si="174"/>
        <v>7</v>
      </c>
      <c r="L177" s="39">
        <v>36.669408381362651</v>
      </c>
      <c r="M177" s="39">
        <f t="shared" si="175"/>
        <v>281416634826.09595</v>
      </c>
      <c r="N177" s="39">
        <f t="shared" si="176"/>
        <v>12</v>
      </c>
      <c r="O177" s="49">
        <f t="shared" si="177"/>
        <v>4</v>
      </c>
      <c r="P177" s="50">
        <f t="shared" si="178"/>
        <v>12</v>
      </c>
      <c r="Q177" s="50">
        <f t="shared" si="179"/>
        <v>7</v>
      </c>
      <c r="R177" s="51">
        <f t="shared" si="180"/>
        <v>23</v>
      </c>
      <c r="T177" s="39">
        <v>1205674840385.1003</v>
      </c>
      <c r="U177" s="39">
        <f t="shared" si="181"/>
        <v>856276897009.13159</v>
      </c>
      <c r="V177" s="35">
        <v>1.58392213718507</v>
      </c>
      <c r="W177" s="35">
        <f t="shared" si="168"/>
        <v>13562759327.329039</v>
      </c>
      <c r="X177" s="34">
        <f t="shared" si="182"/>
        <v>6</v>
      </c>
      <c r="Y177" s="34">
        <f t="shared" si="183"/>
        <v>84579471737.583221</v>
      </c>
      <c r="Z177" s="34">
        <f t="shared" si="169"/>
        <v>771697425271.54834</v>
      </c>
      <c r="AA177" s="37">
        <v>56.545966884427656</v>
      </c>
      <c r="AB177" s="39">
        <f t="shared" si="184"/>
        <v>357287862597.75281</v>
      </c>
      <c r="AC177" s="39">
        <f t="shared" si="185"/>
        <v>10</v>
      </c>
      <c r="AD177" s="39">
        <v>35.053234254676845</v>
      </c>
      <c r="AE177" s="39">
        <f t="shared" si="186"/>
        <v>369142010593.18066</v>
      </c>
      <c r="AF177" s="39">
        <f t="shared" si="187"/>
        <v>16</v>
      </c>
      <c r="AG177" s="49">
        <f t="shared" si="188"/>
        <v>6</v>
      </c>
      <c r="AH177" s="50">
        <f t="shared" si="189"/>
        <v>16</v>
      </c>
      <c r="AI177" s="50">
        <f t="shared" si="190"/>
        <v>10</v>
      </c>
      <c r="AJ177" s="51">
        <f t="shared" si="191"/>
        <v>32</v>
      </c>
      <c r="AK177" s="49">
        <f t="shared" si="192"/>
        <v>2</v>
      </c>
      <c r="AL177" s="50">
        <f t="shared" si="193"/>
        <v>4</v>
      </c>
      <c r="AM177" s="50">
        <f t="shared" si="194"/>
        <v>3</v>
      </c>
      <c r="AN177" s="51">
        <f t="shared" si="195"/>
        <v>9</v>
      </c>
    </row>
    <row r="178" spans="2:40" x14ac:dyDescent="0.25">
      <c r="B178" s="60" t="s">
        <v>424</v>
      </c>
      <c r="C178" s="35">
        <v>2059073485.3728726</v>
      </c>
      <c r="D178" s="39">
        <v>0.85501148400089511</v>
      </c>
      <c r="E178" s="35">
        <f t="shared" ref="E178:E194" si="252">D178/100*C178</f>
        <v>17605314.763955552</v>
      </c>
      <c r="F178" s="34">
        <f t="shared" si="170"/>
        <v>0</v>
      </c>
      <c r="G178" s="34">
        <f t="shared" si="171"/>
        <v>0</v>
      </c>
      <c r="H178" s="34">
        <f t="shared" si="172"/>
        <v>2059073485.3728726</v>
      </c>
      <c r="I178" s="37">
        <v>51.050524956011898</v>
      </c>
      <c r="J178" s="39">
        <f t="shared" si="173"/>
        <v>1174406509.9727721</v>
      </c>
      <c r="K178" s="39">
        <f t="shared" si="174"/>
        <v>0</v>
      </c>
      <c r="L178" s="39">
        <v>16.079200649217803</v>
      </c>
      <c r="M178" s="39">
        <f t="shared" si="175"/>
        <v>616497673.42813659</v>
      </c>
      <c r="N178" s="39">
        <f t="shared" si="176"/>
        <v>0</v>
      </c>
      <c r="O178" s="49">
        <f t="shared" si="177"/>
        <v>0</v>
      </c>
      <c r="P178" s="50">
        <f t="shared" si="178"/>
        <v>0</v>
      </c>
      <c r="Q178" s="50">
        <f t="shared" si="179"/>
        <v>0</v>
      </c>
      <c r="R178" s="51">
        <f t="shared" si="180"/>
        <v>0</v>
      </c>
      <c r="T178" s="39">
        <v>3910653344.6535363</v>
      </c>
      <c r="U178" s="39">
        <f t="shared" si="181"/>
        <v>2809518802.3393254</v>
      </c>
      <c r="V178" s="35">
        <v>0.85501148400089511</v>
      </c>
      <c r="W178" s="35">
        <f t="shared" si="168"/>
        <v>24021708.405165639</v>
      </c>
      <c r="X178" s="34">
        <f t="shared" si="182"/>
        <v>0</v>
      </c>
      <c r="Y178" s="34">
        <f t="shared" si="183"/>
        <v>0</v>
      </c>
      <c r="Z178" s="34">
        <f t="shared" si="169"/>
        <v>2809518802.3393254</v>
      </c>
      <c r="AA178" s="37">
        <v>68.815030417896011</v>
      </c>
      <c r="AB178" s="39">
        <f t="shared" si="184"/>
        <v>1716928988.9930854</v>
      </c>
      <c r="AC178" s="39">
        <f t="shared" si="185"/>
        <v>0</v>
      </c>
      <c r="AD178" s="39">
        <v>15.639738714409418</v>
      </c>
      <c r="AE178" s="39">
        <f t="shared" si="186"/>
        <v>650350187.93568122</v>
      </c>
      <c r="AF178" s="39">
        <f t="shared" si="187"/>
        <v>0</v>
      </c>
      <c r="AG178" s="49">
        <f t="shared" si="188"/>
        <v>0</v>
      </c>
      <c r="AH178" s="50">
        <f t="shared" si="189"/>
        <v>0</v>
      </c>
      <c r="AI178" s="50">
        <f t="shared" si="190"/>
        <v>0</v>
      </c>
      <c r="AJ178" s="51">
        <f t="shared" si="191"/>
        <v>0</v>
      </c>
      <c r="AK178" s="49">
        <f t="shared" si="192"/>
        <v>0</v>
      </c>
      <c r="AL178" s="50">
        <f t="shared" si="193"/>
        <v>0</v>
      </c>
      <c r="AM178" s="50">
        <f t="shared" si="194"/>
        <v>0</v>
      </c>
      <c r="AN178" s="51">
        <f t="shared" si="195"/>
        <v>0</v>
      </c>
    </row>
    <row r="179" spans="2:40" x14ac:dyDescent="0.25">
      <c r="B179" s="60" t="s">
        <v>426</v>
      </c>
      <c r="C179" s="35">
        <v>6310229933.8371849</v>
      </c>
      <c r="D179" s="39">
        <v>1.8616815271275102</v>
      </c>
      <c r="E179" s="35">
        <f t="shared" si="252"/>
        <v>117476384.99751738</v>
      </c>
      <c r="F179" s="34">
        <f t="shared" si="170"/>
        <v>0</v>
      </c>
      <c r="G179" s="34">
        <f t="shared" si="171"/>
        <v>0</v>
      </c>
      <c r="H179" s="34">
        <f t="shared" si="172"/>
        <v>6310229933.8371849</v>
      </c>
      <c r="I179" s="37">
        <v>53.506311916440232</v>
      </c>
      <c r="J179" s="39">
        <f t="shared" si="173"/>
        <v>3646800784.9626775</v>
      </c>
      <c r="K179" s="39">
        <f t="shared" si="174"/>
        <v>0</v>
      </c>
      <c r="L179" s="39">
        <v>15.932043305054114</v>
      </c>
      <c r="M179" s="39">
        <f t="shared" si="175"/>
        <v>1809786109.025352</v>
      </c>
      <c r="N179" s="39">
        <f t="shared" si="176"/>
        <v>0</v>
      </c>
      <c r="O179" s="49">
        <f t="shared" si="177"/>
        <v>0</v>
      </c>
      <c r="P179" s="50">
        <f t="shared" si="178"/>
        <v>0</v>
      </c>
      <c r="Q179" s="50">
        <f t="shared" si="179"/>
        <v>0</v>
      </c>
      <c r="R179" s="51">
        <f t="shared" si="180"/>
        <v>0</v>
      </c>
      <c r="T179" s="39">
        <v>11674937852.980957</v>
      </c>
      <c r="U179" s="39">
        <f t="shared" si="181"/>
        <v>8484546053.466156</v>
      </c>
      <c r="V179" s="35">
        <v>1.8616815271275102</v>
      </c>
      <c r="W179" s="35">
        <f t="shared" si="168"/>
        <v>157955226.53800562</v>
      </c>
      <c r="X179" s="34">
        <f t="shared" si="182"/>
        <v>0</v>
      </c>
      <c r="Y179" s="34">
        <f t="shared" si="183"/>
        <v>0</v>
      </c>
      <c r="Z179" s="34">
        <f t="shared" si="169"/>
        <v>8484546053.466156</v>
      </c>
      <c r="AA179" s="37">
        <v>27.82462438861068</v>
      </c>
      <c r="AB179" s="39">
        <f t="shared" si="184"/>
        <v>4102989460.1656914</v>
      </c>
      <c r="AC179" s="39">
        <f t="shared" si="185"/>
        <v>0</v>
      </c>
      <c r="AD179" s="39">
        <v>15.329149707855921</v>
      </c>
      <c r="AE179" s="39">
        <f t="shared" si="186"/>
        <v>3767366799.8898773</v>
      </c>
      <c r="AF179" s="39">
        <f t="shared" si="187"/>
        <v>0</v>
      </c>
      <c r="AG179" s="49">
        <f t="shared" si="188"/>
        <v>0</v>
      </c>
      <c r="AH179" s="50">
        <f t="shared" si="189"/>
        <v>0</v>
      </c>
      <c r="AI179" s="50">
        <f t="shared" si="190"/>
        <v>0</v>
      </c>
      <c r="AJ179" s="51">
        <f t="shared" si="191"/>
        <v>0</v>
      </c>
      <c r="AK179" s="49">
        <f t="shared" si="192"/>
        <v>0</v>
      </c>
      <c r="AL179" s="50">
        <f t="shared" si="193"/>
        <v>0</v>
      </c>
      <c r="AM179" s="50">
        <f t="shared" si="194"/>
        <v>0</v>
      </c>
      <c r="AN179" s="51">
        <f t="shared" si="195"/>
        <v>0</v>
      </c>
    </row>
    <row r="180" spans="2:40" x14ac:dyDescent="0.25">
      <c r="B180" s="60" t="s">
        <v>430</v>
      </c>
      <c r="C180" s="35">
        <v>21488623926.353516</v>
      </c>
      <c r="D180" s="39">
        <v>0.90606707458550706</v>
      </c>
      <c r="E180" s="35">
        <f t="shared" si="252"/>
        <v>194701346.17819262</v>
      </c>
      <c r="F180" s="34">
        <f t="shared" si="170"/>
        <v>0</v>
      </c>
      <c r="G180" s="34">
        <f t="shared" si="171"/>
        <v>0</v>
      </c>
      <c r="H180" s="34">
        <f t="shared" si="172"/>
        <v>21488623926.353516</v>
      </c>
      <c r="I180" s="37">
        <v>51.474089315504756</v>
      </c>
      <c r="J180" s="39">
        <f t="shared" si="173"/>
        <v>8378743256.804595</v>
      </c>
      <c r="K180" s="39">
        <f t="shared" si="174"/>
        <v>0</v>
      </c>
      <c r="L180" s="39">
        <v>47.536046812677263</v>
      </c>
      <c r="M180" s="39">
        <f t="shared" si="175"/>
        <v>12896207813.267572</v>
      </c>
      <c r="N180" s="39">
        <f t="shared" si="176"/>
        <v>1</v>
      </c>
      <c r="O180" s="49">
        <f t="shared" si="177"/>
        <v>0</v>
      </c>
      <c r="P180" s="50">
        <f t="shared" si="178"/>
        <v>1</v>
      </c>
      <c r="Q180" s="50">
        <f t="shared" si="179"/>
        <v>0</v>
      </c>
      <c r="R180" s="51">
        <f t="shared" si="180"/>
        <v>1</v>
      </c>
      <c r="T180" s="39">
        <v>36605373315.551064</v>
      </c>
      <c r="U180" s="39">
        <f t="shared" si="181"/>
        <v>27615442453.79528</v>
      </c>
      <c r="V180" s="35">
        <v>0.90606707458550706</v>
      </c>
      <c r="W180" s="35">
        <f t="shared" si="168"/>
        <v>250214431.57494706</v>
      </c>
      <c r="X180" s="34">
        <f t="shared" si="182"/>
        <v>0</v>
      </c>
      <c r="Y180" s="34">
        <f t="shared" si="183"/>
        <v>0</v>
      </c>
      <c r="Z180" s="34">
        <f t="shared" si="169"/>
        <v>27615442453.79528</v>
      </c>
      <c r="AA180" s="37">
        <v>58.092934150914786</v>
      </c>
      <c r="AB180" s="39">
        <f t="shared" si="184"/>
        <v>12324764301.551353</v>
      </c>
      <c r="AC180" s="39">
        <f t="shared" si="185"/>
        <v>0</v>
      </c>
      <c r="AD180" s="39">
        <v>39.531371724133855</v>
      </c>
      <c r="AE180" s="39">
        <f t="shared" si="186"/>
        <v>13978029231.325184</v>
      </c>
      <c r="AF180" s="39">
        <f t="shared" si="187"/>
        <v>1</v>
      </c>
      <c r="AG180" s="49">
        <f t="shared" si="188"/>
        <v>0</v>
      </c>
      <c r="AH180" s="50">
        <f t="shared" si="189"/>
        <v>1</v>
      </c>
      <c r="AI180" s="50">
        <f t="shared" si="190"/>
        <v>0</v>
      </c>
      <c r="AJ180" s="51">
        <f t="shared" si="191"/>
        <v>1</v>
      </c>
      <c r="AK180" s="49">
        <f t="shared" si="192"/>
        <v>0</v>
      </c>
      <c r="AL180" s="50">
        <f t="shared" si="193"/>
        <v>0</v>
      </c>
      <c r="AM180" s="50">
        <f t="shared" si="194"/>
        <v>0</v>
      </c>
      <c r="AN180" s="51">
        <f t="shared" si="195"/>
        <v>0</v>
      </c>
    </row>
    <row r="181" spans="2:40" x14ac:dyDescent="0.25">
      <c r="B181" s="60" t="s">
        <v>432</v>
      </c>
      <c r="C181" s="35">
        <v>71155977782.894241</v>
      </c>
      <c r="D181" s="35">
        <v>1.75327199190324</v>
      </c>
      <c r="E181" s="35">
        <f t="shared" si="252"/>
        <v>1247557829.0323768</v>
      </c>
      <c r="F181" s="34">
        <f t="shared" si="170"/>
        <v>1</v>
      </c>
      <c r="G181" s="34">
        <f t="shared" si="171"/>
        <v>14096578622.930536</v>
      </c>
      <c r="H181" s="34">
        <f t="shared" si="172"/>
        <v>57059399159.963707</v>
      </c>
      <c r="I181" s="37">
        <v>51.627918038412282</v>
      </c>
      <c r="J181" s="39">
        <f t="shared" si="173"/>
        <v>28224101617.422901</v>
      </c>
      <c r="K181" s="39">
        <f t="shared" si="174"/>
        <v>1</v>
      </c>
      <c r="L181" s="39">
        <v>26.652465065079351</v>
      </c>
      <c r="M181" s="39">
        <f t="shared" si="175"/>
        <v>24284079587.583126</v>
      </c>
      <c r="N181" s="39">
        <f t="shared" si="176"/>
        <v>1</v>
      </c>
      <c r="O181" s="49">
        <f t="shared" si="177"/>
        <v>1</v>
      </c>
      <c r="P181" s="50">
        <f t="shared" si="178"/>
        <v>1</v>
      </c>
      <c r="Q181" s="50">
        <f t="shared" si="179"/>
        <v>1</v>
      </c>
      <c r="R181" s="51">
        <f t="shared" si="180"/>
        <v>3</v>
      </c>
      <c r="T181" s="39">
        <v>121254603779.66873</v>
      </c>
      <c r="U181" s="39">
        <f t="shared" si="181"/>
        <v>91460950899.386948</v>
      </c>
      <c r="V181" s="35">
        <v>2.1443021070998598</v>
      </c>
      <c r="W181" s="35">
        <f t="shared" si="168"/>
        <v>1961199097.3091226</v>
      </c>
      <c r="X181" s="34">
        <f t="shared" si="182"/>
        <v>1</v>
      </c>
      <c r="Y181" s="34">
        <f t="shared" si="183"/>
        <v>14096578622.930536</v>
      </c>
      <c r="Z181" s="34">
        <f t="shared" si="169"/>
        <v>77364372276.456406</v>
      </c>
      <c r="AA181" s="37">
        <v>60.909333527176059</v>
      </c>
      <c r="AB181" s="39">
        <f t="shared" si="184"/>
        <v>41779633881.421524</v>
      </c>
      <c r="AC181" s="39">
        <f t="shared" si="185"/>
        <v>1</v>
      </c>
      <c r="AD181" s="39">
        <v>23.681146025878004</v>
      </c>
      <c r="AE181" s="39">
        <f t="shared" si="186"/>
        <v>27072742209.867966</v>
      </c>
      <c r="AF181" s="39">
        <f t="shared" si="187"/>
        <v>1</v>
      </c>
      <c r="AG181" s="49">
        <f t="shared" si="188"/>
        <v>1</v>
      </c>
      <c r="AH181" s="50">
        <f t="shared" si="189"/>
        <v>1</v>
      </c>
      <c r="AI181" s="50">
        <f t="shared" si="190"/>
        <v>1</v>
      </c>
      <c r="AJ181" s="51">
        <f t="shared" si="191"/>
        <v>3</v>
      </c>
      <c r="AK181" s="49">
        <f t="shared" si="192"/>
        <v>0</v>
      </c>
      <c r="AL181" s="50">
        <f t="shared" si="193"/>
        <v>0</v>
      </c>
      <c r="AM181" s="50">
        <f t="shared" si="194"/>
        <v>0</v>
      </c>
      <c r="AN181" s="51">
        <f t="shared" si="195"/>
        <v>0</v>
      </c>
    </row>
    <row r="182" spans="2:40" x14ac:dyDescent="0.25">
      <c r="B182" s="60" t="s">
        <v>41</v>
      </c>
      <c r="C182" s="35">
        <v>979139527974.74182</v>
      </c>
      <c r="D182" s="35">
        <v>3.6610946697956197</v>
      </c>
      <c r="E182" s="35">
        <f t="shared" si="252"/>
        <v>35847225068.545265</v>
      </c>
      <c r="F182" s="34">
        <f t="shared" si="170"/>
        <v>16</v>
      </c>
      <c r="G182" s="34">
        <f t="shared" si="171"/>
        <v>225545257966.88858</v>
      </c>
      <c r="H182" s="34">
        <f t="shared" si="172"/>
        <v>753594270007.85327</v>
      </c>
      <c r="I182" s="37">
        <v>52.758926628145595</v>
      </c>
      <c r="J182" s="39">
        <f t="shared" si="173"/>
        <v>374817632947.97504</v>
      </c>
      <c r="K182" s="39">
        <f t="shared" si="174"/>
        <v>11</v>
      </c>
      <c r="L182" s="39">
        <v>26.797412182601789</v>
      </c>
      <c r="M182" s="39">
        <f t="shared" si="175"/>
        <v>317296782596.5249</v>
      </c>
      <c r="N182" s="39">
        <f t="shared" si="176"/>
        <v>14</v>
      </c>
      <c r="O182" s="49">
        <f t="shared" si="177"/>
        <v>16</v>
      </c>
      <c r="P182" s="50">
        <f t="shared" si="178"/>
        <v>14</v>
      </c>
      <c r="Q182" s="50">
        <f t="shared" si="179"/>
        <v>11</v>
      </c>
      <c r="R182" s="51">
        <f t="shared" si="180"/>
        <v>41</v>
      </c>
      <c r="T182" s="39">
        <v>2271499749825.1128</v>
      </c>
      <c r="U182" s="39">
        <f t="shared" si="181"/>
        <v>1502933125890.6973</v>
      </c>
      <c r="V182" s="35">
        <v>2.0652596724157299</v>
      </c>
      <c r="W182" s="35">
        <f t="shared" ref="W182:W194" si="253">V182/100*U182</f>
        <v>31039471752.397705</v>
      </c>
      <c r="X182" s="34">
        <f t="shared" si="182"/>
        <v>14</v>
      </c>
      <c r="Y182" s="34">
        <f t="shared" si="183"/>
        <v>197352100721.0275</v>
      </c>
      <c r="Z182" s="34">
        <f t="shared" ref="Z182:Z194" si="254">U182-Y182</f>
        <v>1305581025169.6697</v>
      </c>
      <c r="AA182" s="37">
        <v>53.536467602316748</v>
      </c>
      <c r="AB182" s="39">
        <f t="shared" si="184"/>
        <v>634127200721.34314</v>
      </c>
      <c r="AC182" s="39">
        <f t="shared" si="185"/>
        <v>18</v>
      </c>
      <c r="AD182" s="39">
        <v>29.131721260287641</v>
      </c>
      <c r="AE182" s="39">
        <f t="shared" si="186"/>
        <v>575097613593.18213</v>
      </c>
      <c r="AF182" s="39">
        <f t="shared" si="187"/>
        <v>25</v>
      </c>
      <c r="AG182" s="49">
        <f t="shared" si="188"/>
        <v>14</v>
      </c>
      <c r="AH182" s="50">
        <f t="shared" si="189"/>
        <v>25</v>
      </c>
      <c r="AI182" s="50">
        <f t="shared" si="190"/>
        <v>18</v>
      </c>
      <c r="AJ182" s="51">
        <f t="shared" si="191"/>
        <v>57</v>
      </c>
      <c r="AK182" s="49">
        <f t="shared" si="192"/>
        <v>-2</v>
      </c>
      <c r="AL182" s="50">
        <f t="shared" si="193"/>
        <v>11</v>
      </c>
      <c r="AM182" s="50">
        <f t="shared" si="194"/>
        <v>7</v>
      </c>
      <c r="AN182" s="51">
        <f t="shared" si="195"/>
        <v>16</v>
      </c>
    </row>
    <row r="183" spans="2:40" x14ac:dyDescent="0.25">
      <c r="B183" s="35" t="s">
        <v>435</v>
      </c>
      <c r="C183" s="35">
        <v>20873899290.711098</v>
      </c>
      <c r="D183" s="35">
        <v>0</v>
      </c>
      <c r="E183" s="35">
        <f t="shared" si="252"/>
        <v>0</v>
      </c>
      <c r="F183" s="34">
        <f t="shared" si="170"/>
        <v>0</v>
      </c>
      <c r="G183" s="34">
        <f t="shared" si="171"/>
        <v>0</v>
      </c>
      <c r="H183" s="34">
        <f t="shared" si="172"/>
        <v>20873899290.711098</v>
      </c>
      <c r="I183" s="37">
        <v>28.895270917097456</v>
      </c>
      <c r="J183" s="39">
        <f t="shared" si="173"/>
        <v>6466464121.5052547</v>
      </c>
      <c r="K183" s="39">
        <f t="shared" si="174"/>
        <v>0</v>
      </c>
      <c r="L183" s="39">
        <v>41.060693088263449</v>
      </c>
      <c r="M183" s="39">
        <f t="shared" si="175"/>
        <v>15314933910.880117</v>
      </c>
      <c r="N183" s="39">
        <f t="shared" si="176"/>
        <v>1</v>
      </c>
      <c r="O183" s="49">
        <f t="shared" si="177"/>
        <v>0</v>
      </c>
      <c r="P183" s="50">
        <f t="shared" si="178"/>
        <v>1</v>
      </c>
      <c r="Q183" s="50">
        <f t="shared" si="179"/>
        <v>0</v>
      </c>
      <c r="R183" s="51">
        <f t="shared" si="180"/>
        <v>1</v>
      </c>
      <c r="T183" s="39">
        <v>81787812382.050766</v>
      </c>
      <c r="U183" s="39">
        <f t="shared" si="181"/>
        <v>45562308266.631065</v>
      </c>
      <c r="V183" s="35">
        <v>0</v>
      </c>
      <c r="W183" s="35">
        <f t="shared" si="253"/>
        <v>0</v>
      </c>
      <c r="X183" s="34">
        <f t="shared" si="182"/>
        <v>0</v>
      </c>
      <c r="Y183" s="34">
        <f t="shared" si="183"/>
        <v>0</v>
      </c>
      <c r="Z183" s="34">
        <f t="shared" si="254"/>
        <v>45562308266.631065</v>
      </c>
      <c r="AA183" s="39">
        <v>28.895270917097456</v>
      </c>
      <c r="AB183" s="39">
        <f t="shared" si="184"/>
        <v>14114614025.671824</v>
      </c>
      <c r="AC183" s="39">
        <f t="shared" si="185"/>
        <v>0</v>
      </c>
      <c r="AD183" s="39">
        <v>41.060693088263449</v>
      </c>
      <c r="AE183" s="39">
        <f t="shared" si="186"/>
        <v>33428528623.835793</v>
      </c>
      <c r="AF183" s="39">
        <f t="shared" si="187"/>
        <v>1</v>
      </c>
      <c r="AG183" s="49">
        <f t="shared" si="188"/>
        <v>0</v>
      </c>
      <c r="AH183" s="50">
        <f t="shared" si="189"/>
        <v>1</v>
      </c>
      <c r="AI183" s="50">
        <f t="shared" si="190"/>
        <v>0</v>
      </c>
      <c r="AJ183" s="51">
        <f t="shared" si="191"/>
        <v>1</v>
      </c>
      <c r="AK183" s="49">
        <f t="shared" si="192"/>
        <v>0</v>
      </c>
      <c r="AL183" s="50">
        <f t="shared" si="193"/>
        <v>0</v>
      </c>
      <c r="AM183" s="50">
        <f t="shared" si="194"/>
        <v>0</v>
      </c>
      <c r="AN183" s="51">
        <f t="shared" si="195"/>
        <v>0</v>
      </c>
    </row>
    <row r="184" spans="2:40" x14ac:dyDescent="0.25">
      <c r="B184" s="60" t="s">
        <v>441</v>
      </c>
      <c r="C184" s="35">
        <v>29627787081.814602</v>
      </c>
      <c r="D184" s="35">
        <v>2.3638039397531703</v>
      </c>
      <c r="E184" s="35">
        <f t="shared" si="252"/>
        <v>700342798.3016144</v>
      </c>
      <c r="F184" s="34">
        <f t="shared" si="170"/>
        <v>0</v>
      </c>
      <c r="G184" s="34">
        <f t="shared" si="171"/>
        <v>0</v>
      </c>
      <c r="H184" s="34">
        <f t="shared" si="172"/>
        <v>29627787081.814602</v>
      </c>
      <c r="I184" s="37">
        <v>44.670276803133781</v>
      </c>
      <c r="J184" s="39">
        <f t="shared" si="173"/>
        <v>15014887829.658783</v>
      </c>
      <c r="K184" s="39">
        <f t="shared" si="174"/>
        <v>0</v>
      </c>
      <c r="L184" s="39">
        <v>21.438181599467843</v>
      </c>
      <c r="M184" s="39">
        <f t="shared" si="175"/>
        <v>12009920802.836943</v>
      </c>
      <c r="N184" s="39">
        <f t="shared" si="176"/>
        <v>1</v>
      </c>
      <c r="O184" s="49">
        <f t="shared" si="177"/>
        <v>0</v>
      </c>
      <c r="P184" s="50">
        <f t="shared" si="178"/>
        <v>1</v>
      </c>
      <c r="Q184" s="50">
        <f t="shared" si="179"/>
        <v>0</v>
      </c>
      <c r="R184" s="51">
        <f t="shared" si="180"/>
        <v>1</v>
      </c>
      <c r="T184" s="39">
        <v>85406362066.351395</v>
      </c>
      <c r="U184" s="39">
        <f t="shared" si="181"/>
        <v>52234843523.047363</v>
      </c>
      <c r="V184" s="35">
        <v>1.2935933645316999</v>
      </c>
      <c r="W184" s="35">
        <f t="shared" si="253"/>
        <v>675706469.78765714</v>
      </c>
      <c r="X184" s="34">
        <f t="shared" si="182"/>
        <v>0</v>
      </c>
      <c r="Y184" s="34">
        <f t="shared" si="183"/>
        <v>0</v>
      </c>
      <c r="Z184" s="34">
        <f t="shared" si="254"/>
        <v>52234843523.047363</v>
      </c>
      <c r="AA184" s="37">
        <v>43.478499405025772</v>
      </c>
      <c r="AB184" s="39">
        <f t="shared" si="184"/>
        <v>24504846120.74744</v>
      </c>
      <c r="AC184" s="39">
        <f t="shared" si="185"/>
        <v>1</v>
      </c>
      <c r="AD184" s="39">
        <v>26.030994814433051</v>
      </c>
      <c r="AE184" s="39">
        <f t="shared" si="186"/>
        <v>24452144202.56348</v>
      </c>
      <c r="AF184" s="39">
        <f t="shared" si="187"/>
        <v>1</v>
      </c>
      <c r="AG184" s="49">
        <f t="shared" si="188"/>
        <v>0</v>
      </c>
      <c r="AH184" s="50">
        <f t="shared" si="189"/>
        <v>1</v>
      </c>
      <c r="AI184" s="50">
        <f t="shared" si="190"/>
        <v>1</v>
      </c>
      <c r="AJ184" s="51">
        <f t="shared" si="191"/>
        <v>2</v>
      </c>
      <c r="AK184" s="49">
        <f t="shared" si="192"/>
        <v>0</v>
      </c>
      <c r="AL184" s="50">
        <f t="shared" si="193"/>
        <v>0</v>
      </c>
      <c r="AM184" s="50">
        <f t="shared" si="194"/>
        <v>1</v>
      </c>
      <c r="AN184" s="51">
        <f t="shared" si="195"/>
        <v>1</v>
      </c>
    </row>
    <row r="185" spans="2:40" x14ac:dyDescent="0.25">
      <c r="B185" s="60" t="s">
        <v>443</v>
      </c>
      <c r="C185" s="35">
        <v>355126403461.97998</v>
      </c>
      <c r="D185" s="35">
        <v>2.1510492369185998</v>
      </c>
      <c r="E185" s="35">
        <f t="shared" si="252"/>
        <v>7638943791.7653875</v>
      </c>
      <c r="F185" s="34">
        <f t="shared" si="170"/>
        <v>3</v>
      </c>
      <c r="G185" s="34">
        <f t="shared" si="171"/>
        <v>42289735868.791611</v>
      </c>
      <c r="H185" s="34">
        <f t="shared" si="172"/>
        <v>312836667593.18835</v>
      </c>
      <c r="I185" s="37">
        <v>39.529017463397423</v>
      </c>
      <c r="J185" s="39">
        <f t="shared" si="173"/>
        <v>131863958511.39005</v>
      </c>
      <c r="K185" s="39">
        <f t="shared" si="174"/>
        <v>4</v>
      </c>
      <c r="L185" s="39">
        <v>30.805550655612397</v>
      </c>
      <c r="M185" s="39">
        <f t="shared" si="175"/>
        <v>171272570305.83536</v>
      </c>
      <c r="N185" s="39">
        <f t="shared" si="176"/>
        <v>8</v>
      </c>
      <c r="O185" s="49">
        <f t="shared" si="177"/>
        <v>3</v>
      </c>
      <c r="P185" s="50">
        <f t="shared" si="178"/>
        <v>8</v>
      </c>
      <c r="Q185" s="50">
        <f t="shared" si="179"/>
        <v>4</v>
      </c>
      <c r="R185" s="51">
        <f t="shared" si="180"/>
        <v>15</v>
      </c>
      <c r="T185" s="39">
        <v>504350302211.01373</v>
      </c>
      <c r="U185" s="39">
        <f t="shared" si="181"/>
        <v>415606849624.96338</v>
      </c>
      <c r="V185" s="35">
        <v>2.8844015189715901</v>
      </c>
      <c r="W185" s="35">
        <f t="shared" si="253"/>
        <v>11987770283.532415</v>
      </c>
      <c r="X185" s="34">
        <f t="shared" si="182"/>
        <v>5</v>
      </c>
      <c r="Y185" s="34">
        <f t="shared" si="183"/>
        <v>70482893114.652695</v>
      </c>
      <c r="Z185" s="34">
        <f t="shared" si="254"/>
        <v>345123956510.31067</v>
      </c>
      <c r="AA185" s="37">
        <v>50.883178356248671</v>
      </c>
      <c r="AB185" s="39">
        <f t="shared" si="184"/>
        <v>177377503064.34482</v>
      </c>
      <c r="AC185" s="39">
        <f t="shared" si="185"/>
        <v>5</v>
      </c>
      <c r="AD185" s="39">
        <v>23.369489812264693</v>
      </c>
      <c r="AE185" s="39">
        <f t="shared" si="186"/>
        <v>135775773863.98024</v>
      </c>
      <c r="AF185" s="39">
        <f t="shared" si="187"/>
        <v>6</v>
      </c>
      <c r="AG185" s="49">
        <f t="shared" si="188"/>
        <v>5</v>
      </c>
      <c r="AH185" s="50">
        <f t="shared" si="189"/>
        <v>6</v>
      </c>
      <c r="AI185" s="50">
        <f t="shared" si="190"/>
        <v>5</v>
      </c>
      <c r="AJ185" s="51">
        <f t="shared" si="191"/>
        <v>16</v>
      </c>
      <c r="AK185" s="49">
        <f t="shared" si="192"/>
        <v>2</v>
      </c>
      <c r="AL185" s="50">
        <f t="shared" si="193"/>
        <v>-2</v>
      </c>
      <c r="AM185" s="50">
        <f t="shared" si="194"/>
        <v>1</v>
      </c>
      <c r="AN185" s="51">
        <f t="shared" si="195"/>
        <v>1</v>
      </c>
    </row>
    <row r="186" spans="2:40" x14ac:dyDescent="0.25">
      <c r="B186" s="60" t="s">
        <v>445</v>
      </c>
      <c r="C186" s="35">
        <v>321225302776.11066</v>
      </c>
      <c r="D186" s="35">
        <v>8.3237222448449</v>
      </c>
      <c r="E186" s="35">
        <f t="shared" si="252"/>
        <v>26737901983.245506</v>
      </c>
      <c r="F186" s="34">
        <f t="shared" si="170"/>
        <v>12</v>
      </c>
      <c r="G186" s="34">
        <f t="shared" si="171"/>
        <v>169158943475.16644</v>
      </c>
      <c r="H186" s="34">
        <f t="shared" si="172"/>
        <v>152066359300.94421</v>
      </c>
      <c r="I186" s="37">
        <v>49.220338275323023</v>
      </c>
      <c r="J186" s="39">
        <f t="shared" si="173"/>
        <v>57435240869.131332</v>
      </c>
      <c r="K186" s="39">
        <f t="shared" si="174"/>
        <v>2</v>
      </c>
      <c r="L186" s="39">
        <v>48.517011631639519</v>
      </c>
      <c r="M186" s="39">
        <f t="shared" si="175"/>
        <v>94357547677.628021</v>
      </c>
      <c r="N186" s="39">
        <f t="shared" si="176"/>
        <v>4</v>
      </c>
      <c r="O186" s="49">
        <f t="shared" si="177"/>
        <v>12</v>
      </c>
      <c r="P186" s="50">
        <f t="shared" si="178"/>
        <v>4</v>
      </c>
      <c r="Q186" s="50">
        <f t="shared" si="179"/>
        <v>2</v>
      </c>
      <c r="R186" s="51">
        <f t="shared" si="180"/>
        <v>18</v>
      </c>
      <c r="T186" s="39">
        <v>637384703420.79285</v>
      </c>
      <c r="U186" s="39">
        <f t="shared" si="181"/>
        <v>449364707857.40033</v>
      </c>
      <c r="V186" s="39">
        <v>8.3237222448449</v>
      </c>
      <c r="W186" s="35">
        <f t="shared" si="253"/>
        <v>37403870148.40873</v>
      </c>
      <c r="X186" s="34">
        <f t="shared" si="182"/>
        <v>17</v>
      </c>
      <c r="Y186" s="34">
        <f t="shared" si="183"/>
        <v>239641836589.81909</v>
      </c>
      <c r="Z186" s="34">
        <f t="shared" si="254"/>
        <v>209722871267.58124</v>
      </c>
      <c r="AA186" s="37">
        <v>56.65483949847858</v>
      </c>
      <c r="AB186" s="39">
        <f t="shared" si="184"/>
        <v>89805601135.977295</v>
      </c>
      <c r="AC186" s="39">
        <f t="shared" si="185"/>
        <v>3</v>
      </c>
      <c r="AD186" s="39">
        <v>42.574624982536605</v>
      </c>
      <c r="AE186" s="39">
        <f t="shared" si="186"/>
        <v>112477587191.18106</v>
      </c>
      <c r="AF186" s="39">
        <f t="shared" si="187"/>
        <v>5</v>
      </c>
      <c r="AG186" s="49">
        <f t="shared" si="188"/>
        <v>17</v>
      </c>
      <c r="AH186" s="50">
        <f t="shared" si="189"/>
        <v>5</v>
      </c>
      <c r="AI186" s="50">
        <f t="shared" si="190"/>
        <v>3</v>
      </c>
      <c r="AJ186" s="51">
        <f t="shared" si="191"/>
        <v>25</v>
      </c>
      <c r="AK186" s="49">
        <f t="shared" si="192"/>
        <v>5</v>
      </c>
      <c r="AL186" s="50">
        <f t="shared" si="193"/>
        <v>1</v>
      </c>
      <c r="AM186" s="50">
        <f t="shared" si="194"/>
        <v>1</v>
      </c>
      <c r="AN186" s="51">
        <f t="shared" si="195"/>
        <v>7</v>
      </c>
    </row>
    <row r="187" spans="2:40" x14ac:dyDescent="0.25">
      <c r="B187" s="60" t="s">
        <v>447</v>
      </c>
      <c r="C187" s="35">
        <v>2244698116398.293</v>
      </c>
      <c r="D187" s="35">
        <v>2.1389996337235098</v>
      </c>
      <c r="E187" s="35">
        <f t="shared" si="252"/>
        <v>48014084487.958015</v>
      </c>
      <c r="F187" s="34">
        <f t="shared" si="170"/>
        <v>22</v>
      </c>
      <c r="G187" s="34">
        <f t="shared" si="171"/>
        <v>310124729704.4718</v>
      </c>
      <c r="H187" s="34">
        <f t="shared" si="172"/>
        <v>1934573386693.8213</v>
      </c>
      <c r="I187" s="37">
        <v>65.660233048662391</v>
      </c>
      <c r="J187" s="39">
        <f t="shared" si="173"/>
        <v>1072736643633.1428</v>
      </c>
      <c r="K187" s="39">
        <f t="shared" si="174"/>
        <v>31</v>
      </c>
      <c r="L187" s="39">
        <v>23.14852083373264</v>
      </c>
      <c r="M187" s="39">
        <f t="shared" si="175"/>
        <v>630322327312.0387</v>
      </c>
      <c r="N187" s="39">
        <f t="shared" si="176"/>
        <v>28</v>
      </c>
      <c r="O187" s="49">
        <f t="shared" si="177"/>
        <v>22</v>
      </c>
      <c r="P187" s="50">
        <f t="shared" si="178"/>
        <v>28</v>
      </c>
      <c r="Q187" s="50">
        <f t="shared" si="179"/>
        <v>31</v>
      </c>
      <c r="R187" s="51">
        <f t="shared" si="180"/>
        <v>81</v>
      </c>
      <c r="T187" s="39">
        <v>3035756467405.7988</v>
      </c>
      <c r="U187" s="39">
        <f t="shared" si="181"/>
        <v>2565314066061.6353</v>
      </c>
      <c r="V187" s="35">
        <v>1.7666367913412602</v>
      </c>
      <c r="W187" s="35">
        <f t="shared" si="253"/>
        <v>45319782104.497284</v>
      </c>
      <c r="X187" s="34">
        <f t="shared" si="182"/>
        <v>21</v>
      </c>
      <c r="Y187" s="34">
        <f t="shared" si="183"/>
        <v>296028151081.54126</v>
      </c>
      <c r="Z187" s="34">
        <f t="shared" si="254"/>
        <v>2269285914980.0938</v>
      </c>
      <c r="AA187" s="37">
        <v>70.934180058860804</v>
      </c>
      <c r="AB187" s="39">
        <f t="shared" si="184"/>
        <v>1364201325728.4365</v>
      </c>
      <c r="AC187" s="39">
        <f t="shared" si="185"/>
        <v>39</v>
      </c>
      <c r="AD187" s="39">
        <v>17.562619861203562</v>
      </c>
      <c r="AE187" s="39">
        <f t="shared" si="186"/>
        <v>562938517511.05652</v>
      </c>
      <c r="AF187" s="39">
        <f t="shared" si="187"/>
        <v>25</v>
      </c>
      <c r="AG187" s="49">
        <f t="shared" si="188"/>
        <v>21</v>
      </c>
      <c r="AH187" s="50">
        <f t="shared" si="189"/>
        <v>25</v>
      </c>
      <c r="AI187" s="50">
        <f t="shared" si="190"/>
        <v>39</v>
      </c>
      <c r="AJ187" s="51">
        <f t="shared" si="191"/>
        <v>85</v>
      </c>
      <c r="AK187" s="49">
        <f t="shared" si="192"/>
        <v>-1</v>
      </c>
      <c r="AL187" s="50">
        <f t="shared" si="193"/>
        <v>-3</v>
      </c>
      <c r="AM187" s="50">
        <f t="shared" si="194"/>
        <v>8</v>
      </c>
      <c r="AN187" s="51">
        <f t="shared" si="195"/>
        <v>4</v>
      </c>
    </row>
    <row r="188" spans="2:40" x14ac:dyDescent="0.25">
      <c r="B188" s="60" t="s">
        <v>450</v>
      </c>
      <c r="C188" s="35">
        <v>44139547096.639839</v>
      </c>
      <c r="D188" s="35">
        <v>2.43597728787045</v>
      </c>
      <c r="E188" s="35">
        <f t="shared" si="252"/>
        <v>1075229342.2430272</v>
      </c>
      <c r="F188" s="34">
        <f t="shared" si="170"/>
        <v>0</v>
      </c>
      <c r="G188" s="34">
        <f t="shared" si="171"/>
        <v>0</v>
      </c>
      <c r="H188" s="34">
        <f t="shared" si="172"/>
        <v>44139547096.639839</v>
      </c>
      <c r="I188" s="37">
        <v>65.322256237473553</v>
      </c>
      <c r="J188" s="39">
        <f t="shared" si="173"/>
        <v>24751447564.683716</v>
      </c>
      <c r="K188" s="39">
        <f t="shared" si="174"/>
        <v>1</v>
      </c>
      <c r="L188" s="39">
        <v>22.04520372979918</v>
      </c>
      <c r="M188" s="39">
        <f t="shared" si="175"/>
        <v>13922021262.993607</v>
      </c>
      <c r="N188" s="39">
        <f t="shared" si="176"/>
        <v>1</v>
      </c>
      <c r="O188" s="49">
        <f t="shared" si="177"/>
        <v>0</v>
      </c>
      <c r="P188" s="50">
        <f t="shared" si="178"/>
        <v>1</v>
      </c>
      <c r="Q188" s="50">
        <f t="shared" si="179"/>
        <v>1</v>
      </c>
      <c r="R188" s="51">
        <f t="shared" si="180"/>
        <v>2</v>
      </c>
      <c r="T188" s="39">
        <v>73285946717.27446</v>
      </c>
      <c r="U188" s="39">
        <f t="shared" si="181"/>
        <v>55952582862.883049</v>
      </c>
      <c r="V188" s="35">
        <v>1.95640677715968</v>
      </c>
      <c r="W188" s="35">
        <f t="shared" si="253"/>
        <v>1094660123.1253297</v>
      </c>
      <c r="X188" s="34">
        <f t="shared" si="182"/>
        <v>0</v>
      </c>
      <c r="Y188" s="34">
        <f t="shared" si="183"/>
        <v>0</v>
      </c>
      <c r="Z188" s="34">
        <f t="shared" si="254"/>
        <v>55952582862.883049</v>
      </c>
      <c r="AA188" s="37">
        <v>60.98076827056191</v>
      </c>
      <c r="AB188" s="39">
        <f t="shared" si="184"/>
        <v>29848729810.012356</v>
      </c>
      <c r="AC188" s="39">
        <f t="shared" si="185"/>
        <v>1</v>
      </c>
      <c r="AD188" s="39">
        <v>24.752314294890287</v>
      </c>
      <c r="AE188" s="39">
        <f t="shared" si="186"/>
        <v>20192845561.916553</v>
      </c>
      <c r="AF188" s="39">
        <f t="shared" si="187"/>
        <v>1</v>
      </c>
      <c r="AG188" s="49">
        <f t="shared" si="188"/>
        <v>0</v>
      </c>
      <c r="AH188" s="50">
        <f t="shared" si="189"/>
        <v>1</v>
      </c>
      <c r="AI188" s="50">
        <f t="shared" si="190"/>
        <v>1</v>
      </c>
      <c r="AJ188" s="51">
        <f t="shared" si="191"/>
        <v>2</v>
      </c>
      <c r="AK188" s="49">
        <f t="shared" si="192"/>
        <v>0</v>
      </c>
      <c r="AL188" s="50">
        <f t="shared" si="193"/>
        <v>0</v>
      </c>
      <c r="AM188" s="50">
        <f t="shared" si="194"/>
        <v>0</v>
      </c>
      <c r="AN188" s="51">
        <f t="shared" si="195"/>
        <v>0</v>
      </c>
    </row>
    <row r="189" spans="2:40" x14ac:dyDescent="0.25">
      <c r="B189" s="35" t="s">
        <v>452</v>
      </c>
      <c r="C189" s="35">
        <v>68686623295.061813</v>
      </c>
      <c r="D189" s="35">
        <v>1.15177987264903</v>
      </c>
      <c r="E189" s="35">
        <f t="shared" si="252"/>
        <v>791118702.31478202</v>
      </c>
      <c r="F189" s="34">
        <f t="shared" si="170"/>
        <v>0</v>
      </c>
      <c r="G189" s="34">
        <f t="shared" si="171"/>
        <v>0</v>
      </c>
      <c r="H189" s="34">
        <f t="shared" si="172"/>
        <v>68686623295.061813</v>
      </c>
      <c r="I189" s="37">
        <v>37.194372773067947</v>
      </c>
      <c r="J189" s="39">
        <f t="shared" si="173"/>
        <v>33366929184.804901</v>
      </c>
      <c r="K189" s="39">
        <f t="shared" si="174"/>
        <v>1</v>
      </c>
      <c r="L189" s="39">
        <v>20.229757955522793</v>
      </c>
      <c r="M189" s="39">
        <f t="shared" si="175"/>
        <v>30246730477.485764</v>
      </c>
      <c r="N189" s="39">
        <f t="shared" si="176"/>
        <v>1</v>
      </c>
      <c r="O189" s="49">
        <f t="shared" si="177"/>
        <v>0</v>
      </c>
      <c r="P189" s="50">
        <f t="shared" si="178"/>
        <v>1</v>
      </c>
      <c r="Q189" s="50">
        <f t="shared" si="179"/>
        <v>1</v>
      </c>
      <c r="R189" s="51">
        <f t="shared" si="180"/>
        <v>2</v>
      </c>
      <c r="T189" s="39">
        <v>211134957472.6264</v>
      </c>
      <c r="U189" s="39">
        <f t="shared" si="181"/>
        <v>126420933137.22873</v>
      </c>
      <c r="V189" s="39">
        <v>1.15177987264903</v>
      </c>
      <c r="W189" s="35">
        <f t="shared" si="253"/>
        <v>1456090862.6896887</v>
      </c>
      <c r="X189" s="34">
        <f t="shared" si="182"/>
        <v>1</v>
      </c>
      <c r="Y189" s="34">
        <f t="shared" si="183"/>
        <v>14096578622.930536</v>
      </c>
      <c r="Z189" s="34">
        <f t="shared" si="254"/>
        <v>112324354514.29819</v>
      </c>
      <c r="AA189" s="37">
        <v>33.702336646117473</v>
      </c>
      <c r="AB189" s="39">
        <f t="shared" si="184"/>
        <v>48594499106.175232</v>
      </c>
      <c r="AC189" s="39">
        <f t="shared" si="185"/>
        <v>1</v>
      </c>
      <c r="AD189" s="39">
        <v>24.723924747083021</v>
      </c>
      <c r="AE189" s="39">
        <f t="shared" si="186"/>
        <v>59414611299.247353</v>
      </c>
      <c r="AF189" s="39">
        <f t="shared" si="187"/>
        <v>3</v>
      </c>
      <c r="AG189" s="49">
        <f t="shared" si="188"/>
        <v>1</v>
      </c>
      <c r="AH189" s="50">
        <f t="shared" si="189"/>
        <v>3</v>
      </c>
      <c r="AI189" s="50">
        <f t="shared" si="190"/>
        <v>1</v>
      </c>
      <c r="AJ189" s="51">
        <f t="shared" si="191"/>
        <v>5</v>
      </c>
      <c r="AK189" s="49">
        <f t="shared" si="192"/>
        <v>1</v>
      </c>
      <c r="AL189" s="50">
        <f t="shared" si="193"/>
        <v>2</v>
      </c>
      <c r="AM189" s="50">
        <f t="shared" si="194"/>
        <v>0</v>
      </c>
      <c r="AN189" s="51">
        <f t="shared" si="195"/>
        <v>3</v>
      </c>
    </row>
    <row r="190" spans="2:40" s="39" customFormat="1" x14ac:dyDescent="0.25">
      <c r="B190" s="60" t="s">
        <v>507</v>
      </c>
      <c r="C190" s="39">
        <v>168548247978</v>
      </c>
      <c r="D190" s="39">
        <v>1.5265701288490501</v>
      </c>
      <c r="E190" s="39">
        <f t="shared" ref="E190" si="255">D190/100*C190</f>
        <v>2573007206.3305712</v>
      </c>
      <c r="F190" s="34">
        <f t="shared" ref="F190" si="256">ROUND(E190/$C$6,0)</f>
        <v>1</v>
      </c>
      <c r="G190" s="34">
        <f t="shared" ref="G190" si="257">F190*$C$6*$C$8</f>
        <v>14096578622.930536</v>
      </c>
      <c r="H190" s="34">
        <f t="shared" ref="H190" si="258">C190-G190</f>
        <v>154451669355.06946</v>
      </c>
      <c r="I190" s="39">
        <v>43.081849066103153</v>
      </c>
      <c r="J190" s="39">
        <f t="shared" ref="J190" si="259">I190/(I190+L190)*H190*$F$7</f>
        <v>55768597788.333916</v>
      </c>
      <c r="K190" s="39">
        <f t="shared" ref="K190" si="260">ROUND(J190/$F$9,0)</f>
        <v>2</v>
      </c>
      <c r="L190" s="39">
        <v>46.404848256167305</v>
      </c>
      <c r="M190" s="39">
        <f t="shared" ref="M190" si="261">L190/(I190+L190)*H190*(2-$F$7)</f>
        <v>100116923713.2803</v>
      </c>
      <c r="N190" s="39">
        <f t="shared" ref="N190" si="262">ROUND(M190/$F$8,0)</f>
        <v>4</v>
      </c>
      <c r="O190" s="49">
        <f t="shared" ref="O190" si="263">F190</f>
        <v>1</v>
      </c>
      <c r="P190" s="50">
        <f t="shared" ref="P190" si="264">N190</f>
        <v>4</v>
      </c>
      <c r="Q190" s="50">
        <f t="shared" ref="Q190" si="265">K190</f>
        <v>2</v>
      </c>
      <c r="R190" s="51">
        <f t="shared" ref="R190" si="266">O190+P190+Q190</f>
        <v>7</v>
      </c>
      <c r="T190" s="39">
        <v>141632345013</v>
      </c>
      <c r="U190" s="39">
        <f t="shared" ref="U190" si="267">(T190-C190)*$U$11+C190</f>
        <v>157639232506.28549</v>
      </c>
      <c r="V190" s="39">
        <v>0.48784414488216299</v>
      </c>
      <c r="W190" s="39">
        <f t="shared" ref="W190" si="268">V190/100*U190</f>
        <v>769033765.81909323</v>
      </c>
      <c r="X190" s="34">
        <f t="shared" ref="X190" si="269">ROUND(W190/$C$6,0)</f>
        <v>0</v>
      </c>
      <c r="Y190" s="34">
        <f t="shared" ref="Y190" si="270">X190*$C$6*$C$8</f>
        <v>0</v>
      </c>
      <c r="Z190" s="34">
        <f t="shared" ref="Z190" si="271">U190-Y190</f>
        <v>157639232506.28549</v>
      </c>
      <c r="AA190" s="39">
        <v>43.081849066103153</v>
      </c>
      <c r="AB190" s="39">
        <f t="shared" ref="AB190" si="272">AA190/(AA190+AD190)*Z190*$F$7</f>
        <v>56919546353.97496</v>
      </c>
      <c r="AC190" s="39">
        <f t="shared" ref="AC190" si="273">ROUND(AB190/$F$9,0)</f>
        <v>2</v>
      </c>
      <c r="AD190" s="39">
        <v>46.404848256167305</v>
      </c>
      <c r="AE190" s="39">
        <f t="shared" ref="AE190" si="274">AD190/(AA190+AD190)*Z190*(2-$F$7)</f>
        <v>102183130042.89862</v>
      </c>
      <c r="AF190" s="39">
        <f t="shared" ref="AF190" si="275">ROUND(AE190/$F$8,0)</f>
        <v>4</v>
      </c>
      <c r="AG190" s="49">
        <f t="shared" ref="AG190" si="276">X190</f>
        <v>0</v>
      </c>
      <c r="AH190" s="50">
        <f t="shared" ref="AH190" si="277">AF190</f>
        <v>4</v>
      </c>
      <c r="AI190" s="50">
        <f t="shared" ref="AI190" si="278">AC190</f>
        <v>2</v>
      </c>
      <c r="AJ190" s="51">
        <f t="shared" ref="AJ190" si="279">AG190+AH190+AI190</f>
        <v>6</v>
      </c>
      <c r="AK190" s="49">
        <f t="shared" ref="AK190" si="280">AG190-O190</f>
        <v>-1</v>
      </c>
      <c r="AL190" s="50">
        <f t="shared" ref="AL190" si="281">AH190-P190</f>
        <v>0</v>
      </c>
      <c r="AM190" s="50">
        <f t="shared" ref="AM190" si="282">AI190-Q190</f>
        <v>0</v>
      </c>
      <c r="AN190" s="51">
        <f t="shared" ref="AN190" si="283">AJ190-R190</f>
        <v>-1</v>
      </c>
    </row>
    <row r="191" spans="2:40" x14ac:dyDescent="0.25">
      <c r="B191" s="60" t="s">
        <v>458</v>
      </c>
      <c r="C191" s="35">
        <v>236133898430.63821</v>
      </c>
      <c r="D191" s="35">
        <v>0</v>
      </c>
      <c r="E191" s="35">
        <f t="shared" si="252"/>
        <v>0</v>
      </c>
      <c r="F191" s="34">
        <f t="shared" si="170"/>
        <v>0</v>
      </c>
      <c r="G191" s="34">
        <f t="shared" si="171"/>
        <v>0</v>
      </c>
      <c r="H191" s="34">
        <f t="shared" si="172"/>
        <v>236133898430.63821</v>
      </c>
      <c r="I191" s="37">
        <v>38.734642677619632</v>
      </c>
      <c r="J191" s="39">
        <f t="shared" si="173"/>
        <v>90901525708.53299</v>
      </c>
      <c r="K191" s="39">
        <f t="shared" si="174"/>
        <v>3</v>
      </c>
      <c r="L191" s="39">
        <v>36.730775326845482</v>
      </c>
      <c r="M191" s="39">
        <f t="shared" si="175"/>
        <v>143664830190.7428</v>
      </c>
      <c r="N191" s="39">
        <f t="shared" si="176"/>
        <v>6</v>
      </c>
      <c r="O191" s="49">
        <f t="shared" si="177"/>
        <v>0</v>
      </c>
      <c r="P191" s="50">
        <f t="shared" si="178"/>
        <v>6</v>
      </c>
      <c r="Q191" s="50">
        <f t="shared" si="179"/>
        <v>3</v>
      </c>
      <c r="R191" s="51">
        <f t="shared" si="180"/>
        <v>9</v>
      </c>
      <c r="T191" s="39">
        <v>676909526449.60107</v>
      </c>
      <c r="U191" s="39">
        <f t="shared" si="181"/>
        <v>414780260466.72388</v>
      </c>
      <c r="V191" s="35">
        <v>0</v>
      </c>
      <c r="W191" s="35">
        <f t="shared" si="253"/>
        <v>0</v>
      </c>
      <c r="X191" s="34">
        <f t="shared" si="182"/>
        <v>0</v>
      </c>
      <c r="Y191" s="34">
        <f t="shared" si="183"/>
        <v>0</v>
      </c>
      <c r="Z191" s="34">
        <f t="shared" si="254"/>
        <v>414780260466.72388</v>
      </c>
      <c r="AA191" s="37">
        <v>41.260453757759478</v>
      </c>
      <c r="AB191" s="39">
        <f t="shared" si="184"/>
        <v>171920549352.81085</v>
      </c>
      <c r="AC191" s="39">
        <f t="shared" si="185"/>
        <v>5</v>
      </c>
      <c r="AD191" s="39">
        <v>33.399128041989826</v>
      </c>
      <c r="AE191" s="39">
        <f t="shared" si="186"/>
        <v>231941076662.05341</v>
      </c>
      <c r="AF191" s="39">
        <f t="shared" si="187"/>
        <v>10</v>
      </c>
      <c r="AG191" s="49">
        <f t="shared" si="188"/>
        <v>0</v>
      </c>
      <c r="AH191" s="50">
        <f t="shared" si="189"/>
        <v>10</v>
      </c>
      <c r="AI191" s="50">
        <f t="shared" si="190"/>
        <v>5</v>
      </c>
      <c r="AJ191" s="51">
        <f t="shared" si="191"/>
        <v>15</v>
      </c>
      <c r="AK191" s="49">
        <f t="shared" si="192"/>
        <v>0</v>
      </c>
      <c r="AL191" s="50">
        <f t="shared" si="193"/>
        <v>4</v>
      </c>
      <c r="AM191" s="50">
        <f t="shared" si="194"/>
        <v>2</v>
      </c>
      <c r="AN191" s="51">
        <f t="shared" si="195"/>
        <v>6</v>
      </c>
    </row>
    <row r="192" spans="2:40" s="39" customFormat="1" x14ac:dyDescent="0.25">
      <c r="B192" s="60" t="s">
        <v>506</v>
      </c>
      <c r="C192" s="39">
        <v>24153264424</v>
      </c>
      <c r="D192" s="39">
        <v>4.9000000000000004</v>
      </c>
      <c r="E192" s="39">
        <f t="shared" ref="E192" si="284">D192/100*C192</f>
        <v>1183509956.776</v>
      </c>
      <c r="F192" s="34">
        <f t="shared" ref="F192" si="285">ROUND(E192/$C$6,0)</f>
        <v>1</v>
      </c>
      <c r="G192" s="34">
        <f t="shared" ref="G192" si="286">F192*$C$6*$C$8</f>
        <v>14096578622.930536</v>
      </c>
      <c r="H192" s="34">
        <f t="shared" ref="H192" si="287">C192-G192</f>
        <v>10056685801.069464</v>
      </c>
      <c r="I192" s="39">
        <v>31</v>
      </c>
      <c r="J192" s="39">
        <f t="shared" ref="J192" si="288">I192/(I192+L192)*H192*$F$7</f>
        <v>3036596686.6865592</v>
      </c>
      <c r="K192" s="39">
        <f t="shared" ref="K192" si="289">ROUND(J192/$F$9,0)</f>
        <v>0</v>
      </c>
      <c r="L192" s="39">
        <v>46</v>
      </c>
      <c r="M192" s="39">
        <f t="shared" ref="M192" si="290">L192/(I192+L192)*H192*(2-$F$7)</f>
        <v>7509862773.525898</v>
      </c>
      <c r="N192" s="39">
        <f t="shared" ref="N192" si="291">ROUND(M192/$F$8,0)</f>
        <v>0</v>
      </c>
      <c r="O192" s="49">
        <f t="shared" ref="O192" si="292">F192</f>
        <v>1</v>
      </c>
      <c r="P192" s="50">
        <f t="shared" ref="P192" si="293">N192</f>
        <v>0</v>
      </c>
      <c r="Q192" s="50">
        <f t="shared" ref="Q192" si="294">K192</f>
        <v>0</v>
      </c>
      <c r="R192" s="51">
        <f t="shared" ref="R192" si="295">O192+P192+Q192</f>
        <v>1</v>
      </c>
      <c r="U192" s="39">
        <v>66914452000</v>
      </c>
      <c r="V192" s="39">
        <v>4.9000000000000004</v>
      </c>
      <c r="W192" s="39">
        <f t="shared" ref="W192" si="296">V192/100*U192</f>
        <v>3278808148</v>
      </c>
      <c r="X192" s="34">
        <f t="shared" ref="X192" si="297">ROUND(W192/$C$6,0)</f>
        <v>1</v>
      </c>
      <c r="Y192" s="34">
        <f t="shared" ref="Y192" si="298">X192*$C$6*$C$8</f>
        <v>14096578622.930536</v>
      </c>
      <c r="Z192" s="34">
        <f t="shared" ref="Z192" si="299">U192-Y192</f>
        <v>52817873377.069466</v>
      </c>
      <c r="AA192" s="39">
        <v>19</v>
      </c>
      <c r="AB192" s="39">
        <f t="shared" ref="AB192" si="300">AA192/(AA192+AD192)*Z192*$F$7</f>
        <v>12338601567.594097</v>
      </c>
      <c r="AC192" s="39">
        <f t="shared" ref="AC192" si="301">ROUND(AB192/$F$9,0)</f>
        <v>0</v>
      </c>
      <c r="AD192" s="39">
        <v>42</v>
      </c>
      <c r="AE192" s="39">
        <f t="shared" ref="AE192" si="302">AD192/(AA192+AD192)*Z192*(2-$F$7)</f>
        <v>45458005775.346672</v>
      </c>
      <c r="AF192" s="39">
        <f t="shared" ref="AF192" si="303">ROUND(AE192/$F$8,0)</f>
        <v>2</v>
      </c>
      <c r="AG192" s="49">
        <f t="shared" ref="AG192" si="304">X192</f>
        <v>1</v>
      </c>
      <c r="AH192" s="50">
        <f t="shared" ref="AH192" si="305">AF192</f>
        <v>2</v>
      </c>
      <c r="AI192" s="50">
        <f t="shared" ref="AI192" si="306">AC192</f>
        <v>0</v>
      </c>
      <c r="AJ192" s="51">
        <f t="shared" ref="AJ192" si="307">AG192+AH192+AI192</f>
        <v>3</v>
      </c>
      <c r="AK192" s="49">
        <f t="shared" ref="AK192" si="308">AG192-O192</f>
        <v>0</v>
      </c>
      <c r="AL192" s="50">
        <f t="shared" ref="AL192" si="309">AH192-P192</f>
        <v>2</v>
      </c>
      <c r="AM192" s="50">
        <f t="shared" ref="AM192" si="310">AI192-Q192</f>
        <v>0</v>
      </c>
      <c r="AN192" s="51">
        <f t="shared" ref="AN192" si="311">AJ192-R192</f>
        <v>2</v>
      </c>
    </row>
    <row r="193" spans="2:40" x14ac:dyDescent="0.25">
      <c r="B193" s="60" t="s">
        <v>466</v>
      </c>
      <c r="C193" s="35">
        <v>20736671783.489033</v>
      </c>
      <c r="D193" s="39">
        <v>1.3095961053559599</v>
      </c>
      <c r="E193" s="35">
        <f t="shared" si="252"/>
        <v>271566646.05702066</v>
      </c>
      <c r="F193" s="34">
        <f t="shared" si="170"/>
        <v>0</v>
      </c>
      <c r="G193" s="34">
        <f t="shared" si="171"/>
        <v>0</v>
      </c>
      <c r="H193" s="34">
        <f t="shared" si="172"/>
        <v>20736671783.489033</v>
      </c>
      <c r="I193" s="37">
        <v>48.959533523278196</v>
      </c>
      <c r="J193" s="39">
        <f t="shared" si="173"/>
        <v>10545805891.685978</v>
      </c>
      <c r="K193" s="39">
        <f t="shared" si="174"/>
        <v>0</v>
      </c>
      <c r="L193" s="39">
        <v>23.243894154924387</v>
      </c>
      <c r="M193" s="39">
        <f t="shared" si="175"/>
        <v>8344496576.5513248</v>
      </c>
      <c r="N193" s="39">
        <f t="shared" si="176"/>
        <v>0</v>
      </c>
      <c r="O193" s="49">
        <f t="shared" si="177"/>
        <v>0</v>
      </c>
      <c r="P193" s="50">
        <f t="shared" si="178"/>
        <v>0</v>
      </c>
      <c r="Q193" s="50">
        <f t="shared" si="179"/>
        <v>0</v>
      </c>
      <c r="R193" s="51">
        <f t="shared" si="180"/>
        <v>0</v>
      </c>
      <c r="T193" s="39">
        <v>58735190955.723938</v>
      </c>
      <c r="U193" s="39">
        <f t="shared" si="181"/>
        <v>36137471603.995842</v>
      </c>
      <c r="V193" s="35">
        <v>1.3095961053559599</v>
      </c>
      <c r="W193" s="35">
        <f t="shared" si="253"/>
        <v>473254920.70004547</v>
      </c>
      <c r="X193" s="34">
        <f t="shared" si="182"/>
        <v>0</v>
      </c>
      <c r="Y193" s="34">
        <f t="shared" si="183"/>
        <v>0</v>
      </c>
      <c r="Z193" s="34">
        <f t="shared" si="254"/>
        <v>36137471603.995842</v>
      </c>
      <c r="AA193" s="37">
        <v>52.093884963370854</v>
      </c>
      <c r="AB193" s="39">
        <f t="shared" si="184"/>
        <v>15793497324.52545</v>
      </c>
      <c r="AC193" s="39">
        <f t="shared" si="185"/>
        <v>0</v>
      </c>
      <c r="AD193" s="39">
        <v>37.304044921462562</v>
      </c>
      <c r="AE193" s="39">
        <f t="shared" si="186"/>
        <v>18849343964.119057</v>
      </c>
      <c r="AF193" s="39">
        <f t="shared" si="187"/>
        <v>1</v>
      </c>
      <c r="AG193" s="49">
        <f t="shared" si="188"/>
        <v>0</v>
      </c>
      <c r="AH193" s="50">
        <f t="shared" si="189"/>
        <v>1</v>
      </c>
      <c r="AI193" s="50">
        <f t="shared" si="190"/>
        <v>0</v>
      </c>
      <c r="AJ193" s="51">
        <f t="shared" si="191"/>
        <v>1</v>
      </c>
      <c r="AK193" s="49">
        <f t="shared" si="192"/>
        <v>0</v>
      </c>
      <c r="AL193" s="50">
        <f t="shared" si="193"/>
        <v>1</v>
      </c>
      <c r="AM193" s="50">
        <f t="shared" si="194"/>
        <v>0</v>
      </c>
      <c r="AN193" s="51">
        <f t="shared" si="195"/>
        <v>1</v>
      </c>
    </row>
    <row r="194" spans="2:40" ht="15.75" thickBot="1" x14ac:dyDescent="0.3">
      <c r="B194" s="60" t="s">
        <v>468</v>
      </c>
      <c r="C194" s="35">
        <v>41269476289.344582</v>
      </c>
      <c r="D194" s="35">
        <v>3.4163479325265604</v>
      </c>
      <c r="E194" s="35">
        <f t="shared" si="252"/>
        <v>1409908899.9755626</v>
      </c>
      <c r="F194" s="34">
        <f t="shared" si="170"/>
        <v>1</v>
      </c>
      <c r="G194" s="34">
        <f t="shared" si="171"/>
        <v>14096578622.930536</v>
      </c>
      <c r="H194" s="34">
        <f t="shared" si="172"/>
        <v>27172897666.414047</v>
      </c>
      <c r="I194" s="37">
        <v>70.125341302611545</v>
      </c>
      <c r="J194" s="39">
        <f t="shared" si="173"/>
        <v>15613746641.292751</v>
      </c>
      <c r="K194" s="39">
        <f t="shared" si="174"/>
        <v>0</v>
      </c>
      <c r="L194" s="39">
        <v>21.404998923297256</v>
      </c>
      <c r="M194" s="39">
        <f t="shared" si="175"/>
        <v>7943211014.1963062</v>
      </c>
      <c r="N194" s="39">
        <f t="shared" si="176"/>
        <v>0</v>
      </c>
      <c r="O194" s="52">
        <f t="shared" si="177"/>
        <v>1</v>
      </c>
      <c r="P194" s="53">
        <f t="shared" si="178"/>
        <v>0</v>
      </c>
      <c r="Q194" s="53">
        <f t="shared" si="179"/>
        <v>0</v>
      </c>
      <c r="R194" s="54">
        <f t="shared" si="180"/>
        <v>1</v>
      </c>
      <c r="T194" s="39">
        <v>43112365756.24472</v>
      </c>
      <c r="U194" s="39">
        <f t="shared" si="181"/>
        <v>42016399390.279205</v>
      </c>
      <c r="V194" s="35">
        <v>1.5449480513588301</v>
      </c>
      <c r="W194" s="35">
        <f t="shared" si="253"/>
        <v>649131543.63126194</v>
      </c>
      <c r="X194" s="34">
        <f t="shared" si="182"/>
        <v>0</v>
      </c>
      <c r="Y194" s="34">
        <f t="shared" si="183"/>
        <v>0</v>
      </c>
      <c r="Z194" s="34">
        <f t="shared" si="254"/>
        <v>42016399390.279205</v>
      </c>
      <c r="AA194" s="37">
        <v>60.591645107015424</v>
      </c>
      <c r="AB194" s="39">
        <f t="shared" si="184"/>
        <v>23286100217.613159</v>
      </c>
      <c r="AC194" s="39">
        <f t="shared" si="185"/>
        <v>1</v>
      </c>
      <c r="AD194" s="39">
        <v>21.404998923297256</v>
      </c>
      <c r="AE194" s="39">
        <f t="shared" si="186"/>
        <v>13710332208.493746</v>
      </c>
      <c r="AF194" s="39">
        <f t="shared" si="187"/>
        <v>1</v>
      </c>
      <c r="AG194" s="52">
        <f t="shared" si="188"/>
        <v>0</v>
      </c>
      <c r="AH194" s="53">
        <f t="shared" si="189"/>
        <v>1</v>
      </c>
      <c r="AI194" s="53">
        <f t="shared" si="190"/>
        <v>1</v>
      </c>
      <c r="AJ194" s="54">
        <f t="shared" si="191"/>
        <v>2</v>
      </c>
      <c r="AK194" s="52">
        <f t="shared" si="192"/>
        <v>-1</v>
      </c>
      <c r="AL194" s="53">
        <f t="shared" si="193"/>
        <v>1</v>
      </c>
      <c r="AM194" s="53">
        <f t="shared" si="194"/>
        <v>1</v>
      </c>
      <c r="AN194" s="54">
        <f t="shared" si="195"/>
        <v>1</v>
      </c>
    </row>
  </sheetData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J40" workbookViewId="0">
      <selection activeCell="AA51" sqref="AA51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s="35" t="s">
        <v>42</v>
      </c>
      <c r="B1" s="36" t="s">
        <v>43</v>
      </c>
      <c r="C1" s="35" t="s">
        <v>44</v>
      </c>
      <c r="D1" s="36" t="s">
        <v>45</v>
      </c>
      <c r="E1" s="35" t="s">
        <v>46</v>
      </c>
      <c r="F1" s="35" t="s">
        <v>47</v>
      </c>
      <c r="H1" s="35" t="s">
        <v>42</v>
      </c>
      <c r="I1" s="36" t="s">
        <v>43</v>
      </c>
      <c r="J1" s="35" t="s">
        <v>44</v>
      </c>
      <c r="K1" s="36" t="s">
        <v>45</v>
      </c>
      <c r="L1" s="35" t="s">
        <v>46</v>
      </c>
      <c r="M1" s="35" t="s">
        <v>47</v>
      </c>
      <c r="O1" s="37" t="s">
        <v>42</v>
      </c>
      <c r="P1" s="38" t="s">
        <v>43</v>
      </c>
      <c r="Q1" s="37" t="s">
        <v>44</v>
      </c>
      <c r="R1" s="38" t="s">
        <v>45</v>
      </c>
      <c r="S1" s="37" t="s">
        <v>46</v>
      </c>
      <c r="T1" s="37" t="s">
        <v>47</v>
      </c>
      <c r="V1" s="39" t="s">
        <v>42</v>
      </c>
      <c r="W1" s="40" t="s">
        <v>43</v>
      </c>
      <c r="X1" s="39" t="s">
        <v>44</v>
      </c>
      <c r="Y1" s="40" t="s">
        <v>45</v>
      </c>
      <c r="Z1" s="39" t="s">
        <v>46</v>
      </c>
      <c r="AA1" s="39" t="s">
        <v>47</v>
      </c>
    </row>
    <row r="2" spans="1:27" x14ac:dyDescent="0.25">
      <c r="A2" s="35" t="s">
        <v>48</v>
      </c>
      <c r="B2" s="36" t="s">
        <v>49</v>
      </c>
      <c r="C2" s="35" t="s">
        <v>50</v>
      </c>
      <c r="D2" s="36" t="s">
        <v>51</v>
      </c>
      <c r="E2" s="35" t="s">
        <v>52</v>
      </c>
      <c r="F2" s="35">
        <v>74711922904.545944</v>
      </c>
      <c r="H2" s="35" t="s">
        <v>471</v>
      </c>
      <c r="I2" s="36" t="s">
        <v>472</v>
      </c>
      <c r="J2" s="35" t="s">
        <v>50</v>
      </c>
      <c r="K2" s="36" t="s">
        <v>51</v>
      </c>
      <c r="L2" s="35" t="s">
        <v>52</v>
      </c>
      <c r="M2" s="35">
        <v>0.94522679993951608</v>
      </c>
      <c r="O2" s="37" t="s">
        <v>474</v>
      </c>
      <c r="P2" s="38" t="s">
        <v>475</v>
      </c>
      <c r="Q2" s="37" t="s">
        <v>50</v>
      </c>
      <c r="R2" s="38" t="s">
        <v>51</v>
      </c>
      <c r="S2" s="37" t="s">
        <v>52</v>
      </c>
      <c r="T2" s="37">
        <v>58.329050012409901</v>
      </c>
      <c r="V2" s="39" t="s">
        <v>479</v>
      </c>
      <c r="W2" s="40" t="s">
        <v>480</v>
      </c>
      <c r="X2" s="39" t="s">
        <v>50</v>
      </c>
      <c r="Y2" s="40" t="s">
        <v>51</v>
      </c>
      <c r="Z2" s="39" t="s">
        <v>52</v>
      </c>
      <c r="AA2" s="39">
        <v>10.051873998047371</v>
      </c>
    </row>
    <row r="3" spans="1:27" x14ac:dyDescent="0.25">
      <c r="A3" s="35" t="s">
        <v>48</v>
      </c>
      <c r="B3" s="36" t="s">
        <v>49</v>
      </c>
      <c r="C3" s="35" t="s">
        <v>53</v>
      </c>
      <c r="D3" s="36" t="s">
        <v>54</v>
      </c>
      <c r="E3" s="35">
        <v>18262192006.076298</v>
      </c>
      <c r="F3" s="35">
        <v>36814039832.907555</v>
      </c>
      <c r="H3" s="35" t="s">
        <v>471</v>
      </c>
      <c r="I3" s="36" t="s">
        <v>472</v>
      </c>
      <c r="J3" s="35" t="s">
        <v>53</v>
      </c>
      <c r="K3" s="36" t="s">
        <v>54</v>
      </c>
      <c r="L3" s="35">
        <v>1.24636024189216</v>
      </c>
      <c r="M3" s="35">
        <v>1.1086963859038301</v>
      </c>
      <c r="O3" s="37" t="s">
        <v>474</v>
      </c>
      <c r="P3" s="38" t="s">
        <v>475</v>
      </c>
      <c r="Q3" s="37" t="s">
        <v>53</v>
      </c>
      <c r="R3" s="38" t="s">
        <v>54</v>
      </c>
      <c r="S3" s="37">
        <v>44.302802765025525</v>
      </c>
      <c r="T3" s="37">
        <v>47.96950720180407</v>
      </c>
      <c r="V3" s="39" t="s">
        <v>479</v>
      </c>
      <c r="W3" s="40" t="s">
        <v>480</v>
      </c>
      <c r="X3" s="39" t="s">
        <v>53</v>
      </c>
      <c r="Y3" s="40" t="s">
        <v>54</v>
      </c>
      <c r="Z3" s="39">
        <v>19.395645629692908</v>
      </c>
      <c r="AA3" s="39">
        <v>20.358360568926688</v>
      </c>
    </row>
    <row r="4" spans="1:27" x14ac:dyDescent="0.25">
      <c r="A4" s="35" t="s">
        <v>48</v>
      </c>
      <c r="B4" s="36" t="s">
        <v>49</v>
      </c>
      <c r="C4" s="35" t="s">
        <v>55</v>
      </c>
      <c r="D4" s="36" t="s">
        <v>56</v>
      </c>
      <c r="E4" s="35">
        <v>270392021832.89185</v>
      </c>
      <c r="F4" s="35">
        <v>485801959708.22601</v>
      </c>
      <c r="H4" s="35" t="s">
        <v>471</v>
      </c>
      <c r="I4" s="36" t="s">
        <v>472</v>
      </c>
      <c r="J4" s="35" t="s">
        <v>55</v>
      </c>
      <c r="K4" s="36" t="s">
        <v>56</v>
      </c>
      <c r="L4" s="35">
        <v>3.4333856350536296</v>
      </c>
      <c r="M4" s="35">
        <v>6.0142533292259399</v>
      </c>
      <c r="O4" s="37" t="s">
        <v>474</v>
      </c>
      <c r="P4" s="38" t="s">
        <v>475</v>
      </c>
      <c r="Q4" s="37" t="s">
        <v>55</v>
      </c>
      <c r="R4" s="38" t="s">
        <v>56</v>
      </c>
      <c r="S4" s="37">
        <v>34.208598348059041</v>
      </c>
      <c r="T4" s="37">
        <v>44.931712950699819</v>
      </c>
      <c r="V4" s="39" t="s">
        <v>479</v>
      </c>
      <c r="W4" s="40" t="s">
        <v>480</v>
      </c>
      <c r="X4" s="39" t="s">
        <v>55</v>
      </c>
      <c r="Y4" s="40" t="s">
        <v>56</v>
      </c>
      <c r="Z4" s="39">
        <v>55.020634104948861</v>
      </c>
      <c r="AA4" s="39">
        <v>37.45093874826501</v>
      </c>
    </row>
    <row r="5" spans="1:27" x14ac:dyDescent="0.25">
      <c r="A5" s="35" t="s">
        <v>48</v>
      </c>
      <c r="B5" s="36" t="s">
        <v>49</v>
      </c>
      <c r="C5" s="35" t="s">
        <v>57</v>
      </c>
      <c r="D5" s="36" t="s">
        <v>58</v>
      </c>
      <c r="E5" s="35" t="s">
        <v>52</v>
      </c>
      <c r="F5" s="35" t="s">
        <v>52</v>
      </c>
      <c r="H5" s="35" t="s">
        <v>471</v>
      </c>
      <c r="I5" s="36" t="s">
        <v>472</v>
      </c>
      <c r="J5" s="35" t="s">
        <v>57</v>
      </c>
      <c r="K5" s="36" t="s">
        <v>58</v>
      </c>
      <c r="L5" s="35" t="s">
        <v>52</v>
      </c>
      <c r="M5" s="35" t="s">
        <v>52</v>
      </c>
      <c r="O5" s="37" t="s">
        <v>474</v>
      </c>
      <c r="P5" s="38" t="s">
        <v>475</v>
      </c>
      <c r="Q5" s="37" t="s">
        <v>57</v>
      </c>
      <c r="R5" s="38" t="s">
        <v>58</v>
      </c>
      <c r="S5" s="37" t="s">
        <v>52</v>
      </c>
      <c r="T5" s="37" t="s">
        <v>52</v>
      </c>
      <c r="V5" s="39" t="s">
        <v>479</v>
      </c>
      <c r="W5" s="40" t="s">
        <v>480</v>
      </c>
      <c r="X5" s="39" t="s">
        <v>57</v>
      </c>
      <c r="Y5" s="40" t="s">
        <v>58</v>
      </c>
      <c r="Z5" s="39" t="s">
        <v>52</v>
      </c>
      <c r="AA5" s="39" t="s">
        <v>52</v>
      </c>
    </row>
    <row r="6" spans="1:27" x14ac:dyDescent="0.25">
      <c r="A6" s="35" t="s">
        <v>48</v>
      </c>
      <c r="B6" s="36" t="s">
        <v>49</v>
      </c>
      <c r="C6" s="35" t="s">
        <v>59</v>
      </c>
      <c r="D6" s="36" t="s">
        <v>60</v>
      </c>
      <c r="E6" s="35" t="s">
        <v>52</v>
      </c>
      <c r="F6" s="35" t="s">
        <v>52</v>
      </c>
      <c r="H6" s="35" t="s">
        <v>471</v>
      </c>
      <c r="I6" s="36" t="s">
        <v>472</v>
      </c>
      <c r="J6" s="35" t="s">
        <v>59</v>
      </c>
      <c r="K6" s="36" t="s">
        <v>60</v>
      </c>
      <c r="L6" s="35" t="s">
        <v>52</v>
      </c>
      <c r="M6" s="35" t="s">
        <v>52</v>
      </c>
      <c r="O6" s="37" t="s">
        <v>474</v>
      </c>
      <c r="P6" s="38" t="s">
        <v>475</v>
      </c>
      <c r="Q6" s="37" t="s">
        <v>59</v>
      </c>
      <c r="R6" s="38" t="s">
        <v>60</v>
      </c>
      <c r="S6" s="37" t="s">
        <v>52</v>
      </c>
      <c r="T6" s="37" t="s">
        <v>52</v>
      </c>
      <c r="V6" s="39" t="s">
        <v>479</v>
      </c>
      <c r="W6" s="40" t="s">
        <v>480</v>
      </c>
      <c r="X6" s="39" t="s">
        <v>59</v>
      </c>
      <c r="Y6" s="40" t="s">
        <v>60</v>
      </c>
      <c r="Z6" s="39" t="s">
        <v>52</v>
      </c>
      <c r="AA6" s="39" t="s">
        <v>52</v>
      </c>
    </row>
    <row r="7" spans="1:27" x14ac:dyDescent="0.25">
      <c r="A7" s="35" t="s">
        <v>48</v>
      </c>
      <c r="B7" s="36" t="s">
        <v>49</v>
      </c>
      <c r="C7" s="35" t="s">
        <v>61</v>
      </c>
      <c r="D7" s="36" t="s">
        <v>62</v>
      </c>
      <c r="E7" s="35">
        <v>77517262957.101974</v>
      </c>
      <c r="F7" s="35">
        <v>217987314775.76248</v>
      </c>
      <c r="H7" s="35" t="s">
        <v>471</v>
      </c>
      <c r="I7" s="36" t="s">
        <v>472</v>
      </c>
      <c r="J7" s="35" t="s">
        <v>61</v>
      </c>
      <c r="K7" s="36" t="s">
        <v>62</v>
      </c>
      <c r="L7" s="35">
        <v>6.39260315427404</v>
      </c>
      <c r="M7" s="35">
        <v>2.4211128126953798</v>
      </c>
      <c r="O7" s="37" t="s">
        <v>474</v>
      </c>
      <c r="P7" s="38" t="s">
        <v>475</v>
      </c>
      <c r="Q7" s="37" t="s">
        <v>61</v>
      </c>
      <c r="R7" s="38" t="s">
        <v>62</v>
      </c>
      <c r="S7" s="37">
        <v>22.21235549456124</v>
      </c>
      <c r="T7" s="37">
        <v>46.76262458110044</v>
      </c>
      <c r="V7" s="39" t="s">
        <v>479</v>
      </c>
      <c r="W7" s="40" t="s">
        <v>480</v>
      </c>
      <c r="X7" s="39" t="s">
        <v>61</v>
      </c>
      <c r="Y7" s="40" t="s">
        <v>62</v>
      </c>
      <c r="Z7" s="39">
        <v>72.122954941903274</v>
      </c>
      <c r="AA7" s="39">
        <v>42.167953548677126</v>
      </c>
    </row>
    <row r="8" spans="1:27" x14ac:dyDescent="0.25">
      <c r="A8" s="35" t="s">
        <v>48</v>
      </c>
      <c r="B8" s="36" t="s">
        <v>49</v>
      </c>
      <c r="C8" s="35" t="s">
        <v>63</v>
      </c>
      <c r="D8" s="36" t="s">
        <v>64</v>
      </c>
      <c r="E8" s="35">
        <v>1391930018.5371604</v>
      </c>
      <c r="F8" s="35">
        <v>1893259104.1069176</v>
      </c>
      <c r="H8" s="35" t="s">
        <v>471</v>
      </c>
      <c r="I8" s="36" t="s">
        <v>472</v>
      </c>
      <c r="J8" s="35" t="s">
        <v>63</v>
      </c>
      <c r="K8" s="36" t="s">
        <v>64</v>
      </c>
      <c r="L8" s="35" t="s">
        <v>52</v>
      </c>
      <c r="M8" s="35" t="s">
        <v>52</v>
      </c>
      <c r="O8" s="37" t="s">
        <v>474</v>
      </c>
      <c r="P8" s="38" t="s">
        <v>475</v>
      </c>
      <c r="Q8" s="37" t="s">
        <v>63</v>
      </c>
      <c r="R8" s="38" t="s">
        <v>64</v>
      </c>
      <c r="S8" s="37">
        <v>76.206525636428822</v>
      </c>
      <c r="T8" s="37">
        <v>67.389757640896775</v>
      </c>
      <c r="V8" s="39" t="s">
        <v>479</v>
      </c>
      <c r="W8" s="40" t="s">
        <v>480</v>
      </c>
      <c r="X8" s="39" t="s">
        <v>63</v>
      </c>
      <c r="Y8" s="40" t="s">
        <v>64</v>
      </c>
      <c r="Z8" s="39">
        <v>13.89073144496235</v>
      </c>
      <c r="AA8" s="39">
        <v>19.220696649964424</v>
      </c>
    </row>
    <row r="9" spans="1:27" x14ac:dyDescent="0.25">
      <c r="A9" s="35" t="s">
        <v>48</v>
      </c>
      <c r="B9" s="36" t="s">
        <v>49</v>
      </c>
      <c r="C9" s="35" t="s">
        <v>65</v>
      </c>
      <c r="D9" s="36" t="s">
        <v>66</v>
      </c>
      <c r="E9" s="35">
        <v>686729030389.60852</v>
      </c>
      <c r="F9" s="35">
        <v>1039330591569.3676</v>
      </c>
      <c r="H9" s="35" t="s">
        <v>471</v>
      </c>
      <c r="I9" s="36" t="s">
        <v>472</v>
      </c>
      <c r="J9" s="35" t="s">
        <v>65</v>
      </c>
      <c r="K9" s="36" t="s">
        <v>66</v>
      </c>
      <c r="L9" s="35">
        <v>1.1488226766688698</v>
      </c>
      <c r="M9" s="35">
        <v>0.85613791637354308</v>
      </c>
      <c r="O9" s="37" t="s">
        <v>474</v>
      </c>
      <c r="P9" s="38" t="s">
        <v>475</v>
      </c>
      <c r="Q9" s="37" t="s">
        <v>65</v>
      </c>
      <c r="R9" s="38" t="s">
        <v>66</v>
      </c>
      <c r="S9" s="37">
        <v>63.469313441501043</v>
      </c>
      <c r="T9" s="37">
        <v>57.349937381754735</v>
      </c>
      <c r="V9" s="39" t="s">
        <v>479</v>
      </c>
      <c r="W9" s="40" t="s">
        <v>480</v>
      </c>
      <c r="X9" s="39" t="s">
        <v>65</v>
      </c>
      <c r="Y9" s="40" t="s">
        <v>66</v>
      </c>
      <c r="Z9" s="39">
        <v>25.990836011136377</v>
      </c>
      <c r="AA9" s="39">
        <v>21.78212321918511</v>
      </c>
    </row>
    <row r="10" spans="1:27" x14ac:dyDescent="0.25">
      <c r="A10" s="35" t="s">
        <v>48</v>
      </c>
      <c r="B10" s="36" t="s">
        <v>49</v>
      </c>
      <c r="C10" s="35" t="s">
        <v>67</v>
      </c>
      <c r="D10" s="36" t="s">
        <v>68</v>
      </c>
      <c r="E10" s="35">
        <v>12426495760.787071</v>
      </c>
      <c r="F10" s="35">
        <v>35676528915.43634</v>
      </c>
      <c r="H10" s="35" t="s">
        <v>471</v>
      </c>
      <c r="I10" s="36" t="s">
        <v>472</v>
      </c>
      <c r="J10" s="35" t="s">
        <v>67</v>
      </c>
      <c r="K10" s="36" t="s">
        <v>68</v>
      </c>
      <c r="L10" s="35">
        <v>3.5600248725369701</v>
      </c>
      <c r="M10" s="35">
        <v>3.8497305765468401</v>
      </c>
      <c r="O10" s="37" t="s">
        <v>474</v>
      </c>
      <c r="P10" s="38" t="s">
        <v>475</v>
      </c>
      <c r="Q10" s="37" t="s">
        <v>67</v>
      </c>
      <c r="R10" s="38" t="s">
        <v>68</v>
      </c>
      <c r="S10" s="37" t="s">
        <v>52</v>
      </c>
      <c r="T10" s="37">
        <v>50.765258356946894</v>
      </c>
      <c r="V10" s="39" t="s">
        <v>479</v>
      </c>
      <c r="W10" s="40" t="s">
        <v>480</v>
      </c>
      <c r="X10" s="39" t="s">
        <v>67</v>
      </c>
      <c r="Y10" s="40" t="s">
        <v>68</v>
      </c>
      <c r="Z10" s="39" t="s">
        <v>52</v>
      </c>
      <c r="AA10" s="39">
        <v>25.809532379165596</v>
      </c>
    </row>
    <row r="11" spans="1:27" x14ac:dyDescent="0.25">
      <c r="A11" s="35" t="s">
        <v>48</v>
      </c>
      <c r="B11" s="36" t="s">
        <v>49</v>
      </c>
      <c r="C11" s="35" t="s">
        <v>69</v>
      </c>
      <c r="D11" s="36" t="s">
        <v>70</v>
      </c>
      <c r="E11" s="35">
        <v>3727000980.1558704</v>
      </c>
      <c r="F11" s="35">
        <v>4050523376.4791808</v>
      </c>
      <c r="H11" s="35" t="s">
        <v>471</v>
      </c>
      <c r="I11" s="36" t="s">
        <v>472</v>
      </c>
      <c r="J11" s="35" t="s">
        <v>69</v>
      </c>
      <c r="K11" s="36" t="s">
        <v>70</v>
      </c>
      <c r="L11" s="35" t="s">
        <v>52</v>
      </c>
      <c r="M11" s="35" t="s">
        <v>52</v>
      </c>
      <c r="O11" s="37" t="s">
        <v>474</v>
      </c>
      <c r="P11" s="38" t="s">
        <v>475</v>
      </c>
      <c r="Q11" s="37" t="s">
        <v>69</v>
      </c>
      <c r="R11" s="38" t="s">
        <v>70</v>
      </c>
      <c r="S11" s="37">
        <v>67.637797154001206</v>
      </c>
      <c r="T11" s="37" t="s">
        <v>52</v>
      </c>
      <c r="V11" s="39" t="s">
        <v>479</v>
      </c>
      <c r="W11" s="40" t="s">
        <v>480</v>
      </c>
      <c r="X11" s="39" t="s">
        <v>69</v>
      </c>
      <c r="Y11" s="40" t="s">
        <v>70</v>
      </c>
      <c r="Z11" s="39">
        <v>15.825351575080218</v>
      </c>
      <c r="AA11" s="39" t="s">
        <v>52</v>
      </c>
    </row>
    <row r="12" spans="1:27" x14ac:dyDescent="0.25">
      <c r="A12" s="35" t="s">
        <v>48</v>
      </c>
      <c r="B12" s="36" t="s">
        <v>49</v>
      </c>
      <c r="C12" s="35" t="s">
        <v>32</v>
      </c>
      <c r="D12" s="36" t="s">
        <v>71</v>
      </c>
      <c r="E12" s="35">
        <v>736662980256.48816</v>
      </c>
      <c r="F12" s="35">
        <v>1196465534857.5439</v>
      </c>
      <c r="H12" s="35" t="s">
        <v>471</v>
      </c>
      <c r="I12" s="36" t="s">
        <v>472</v>
      </c>
      <c r="J12" s="35" t="s">
        <v>32</v>
      </c>
      <c r="K12" s="36" t="s">
        <v>71</v>
      </c>
      <c r="L12" s="35">
        <v>1.82984191251005</v>
      </c>
      <c r="M12" s="35">
        <v>1.99797392486099</v>
      </c>
      <c r="O12" s="37" t="s">
        <v>474</v>
      </c>
      <c r="P12" s="38" t="s">
        <v>475</v>
      </c>
      <c r="Q12" s="37" t="s">
        <v>32</v>
      </c>
      <c r="R12" s="38" t="s">
        <v>71</v>
      </c>
      <c r="S12" s="37">
        <v>64.321744088789529</v>
      </c>
      <c r="T12" s="37">
        <v>67.030494714223053</v>
      </c>
      <c r="V12" s="39" t="s">
        <v>479</v>
      </c>
      <c r="W12" s="40" t="s">
        <v>480</v>
      </c>
      <c r="X12" s="39" t="s">
        <v>32</v>
      </c>
      <c r="Y12" s="40" t="s">
        <v>71</v>
      </c>
      <c r="Z12" s="39">
        <v>24.638400142779574</v>
      </c>
      <c r="AA12" s="39">
        <v>23.461064667995558</v>
      </c>
    </row>
    <row r="13" spans="1:27" x14ac:dyDescent="0.25">
      <c r="A13" s="35" t="s">
        <v>48</v>
      </c>
      <c r="B13" s="36" t="s">
        <v>49</v>
      </c>
      <c r="C13" s="35" t="s">
        <v>72</v>
      </c>
      <c r="D13" s="36" t="s">
        <v>73</v>
      </c>
      <c r="E13" s="35">
        <v>372950092476.33289</v>
      </c>
      <c r="F13" s="35">
        <v>478085670423.09674</v>
      </c>
      <c r="H13" s="35" t="s">
        <v>471</v>
      </c>
      <c r="I13" s="36" t="s">
        <v>472</v>
      </c>
      <c r="J13" s="35" t="s">
        <v>72</v>
      </c>
      <c r="K13" s="36" t="s">
        <v>73</v>
      </c>
      <c r="L13" s="35">
        <v>0.98031858008592998</v>
      </c>
      <c r="M13" s="35">
        <v>0.75617904198054797</v>
      </c>
      <c r="O13" s="37" t="s">
        <v>474</v>
      </c>
      <c r="P13" s="38" t="s">
        <v>475</v>
      </c>
      <c r="Q13" s="37" t="s">
        <v>72</v>
      </c>
      <c r="R13" s="38" t="s">
        <v>73</v>
      </c>
      <c r="S13" s="37">
        <v>59.309015344478311</v>
      </c>
      <c r="T13" s="37">
        <v>62.564705064362428</v>
      </c>
      <c r="V13" s="39" t="s">
        <v>479</v>
      </c>
      <c r="W13" s="40" t="s">
        <v>480</v>
      </c>
      <c r="X13" s="39" t="s">
        <v>72</v>
      </c>
      <c r="Y13" s="40" t="s">
        <v>73</v>
      </c>
      <c r="Z13" s="39">
        <v>28.284802034095595</v>
      </c>
      <c r="AA13" s="39">
        <v>25.40948444265339</v>
      </c>
    </row>
    <row r="14" spans="1:27" x14ac:dyDescent="0.25">
      <c r="A14" s="35" t="s">
        <v>48</v>
      </c>
      <c r="B14" s="36" t="s">
        <v>49</v>
      </c>
      <c r="C14" s="35" t="s">
        <v>74</v>
      </c>
      <c r="D14" s="36" t="s">
        <v>75</v>
      </c>
      <c r="E14" s="35">
        <v>32705257850.112091</v>
      </c>
      <c r="F14" s="35">
        <v>139152809949.42795</v>
      </c>
      <c r="H14" s="35" t="s">
        <v>471</v>
      </c>
      <c r="I14" s="36" t="s">
        <v>472</v>
      </c>
      <c r="J14" s="35" t="s">
        <v>74</v>
      </c>
      <c r="K14" s="36" t="s">
        <v>75</v>
      </c>
      <c r="L14" s="35">
        <v>2.2678620631186299</v>
      </c>
      <c r="M14" s="35">
        <v>3.8214560582987902</v>
      </c>
      <c r="O14" s="37" t="s">
        <v>474</v>
      </c>
      <c r="P14" s="38" t="s">
        <v>475</v>
      </c>
      <c r="Q14" s="37" t="s">
        <v>74</v>
      </c>
      <c r="R14" s="38" t="s">
        <v>75</v>
      </c>
      <c r="S14" s="37">
        <v>35.785591657658806</v>
      </c>
      <c r="T14" s="37">
        <v>38.123171324664689</v>
      </c>
      <c r="V14" s="39" t="s">
        <v>479</v>
      </c>
      <c r="W14" s="40" t="s">
        <v>480</v>
      </c>
      <c r="X14" s="39" t="s">
        <v>74</v>
      </c>
      <c r="Y14" s="40" t="s">
        <v>75</v>
      </c>
      <c r="Z14" s="39">
        <v>42.538309912888664</v>
      </c>
      <c r="AA14" s="39">
        <v>49.701725103713798</v>
      </c>
    </row>
    <row r="15" spans="1:27" x14ac:dyDescent="0.25">
      <c r="A15" s="35" t="s">
        <v>48</v>
      </c>
      <c r="B15" s="36" t="s">
        <v>49</v>
      </c>
      <c r="C15" s="35" t="s">
        <v>76</v>
      </c>
      <c r="D15" s="36" t="s">
        <v>77</v>
      </c>
      <c r="E15" s="35">
        <v>12076240811.145023</v>
      </c>
      <c r="F15" s="35">
        <v>13856896226.22246</v>
      </c>
      <c r="H15" s="35" t="s">
        <v>471</v>
      </c>
      <c r="I15" s="36" t="s">
        <v>472</v>
      </c>
      <c r="J15" s="35" t="s">
        <v>76</v>
      </c>
      <c r="K15" s="36" t="s">
        <v>77</v>
      </c>
      <c r="L15" s="35" t="s">
        <v>52</v>
      </c>
      <c r="M15" s="35" t="s">
        <v>52</v>
      </c>
      <c r="O15" s="37" t="s">
        <v>474</v>
      </c>
      <c r="P15" s="38" t="s">
        <v>475</v>
      </c>
      <c r="Q15" s="37" t="s">
        <v>76</v>
      </c>
      <c r="R15" s="38" t="s">
        <v>77</v>
      </c>
      <c r="S15" s="37">
        <v>77.671309371544751</v>
      </c>
      <c r="T15" s="37">
        <v>74.833275957312239</v>
      </c>
      <c r="V15" s="39" t="s">
        <v>479</v>
      </c>
      <c r="W15" s="40" t="s">
        <v>480</v>
      </c>
      <c r="X15" s="39" t="s">
        <v>76</v>
      </c>
      <c r="Y15" s="40" t="s">
        <v>77</v>
      </c>
      <c r="Z15" s="39">
        <v>12.148871970056225</v>
      </c>
      <c r="AA15" s="39">
        <v>13.336322223734459</v>
      </c>
    </row>
    <row r="16" spans="1:27" x14ac:dyDescent="0.25">
      <c r="A16" s="35" t="s">
        <v>48</v>
      </c>
      <c r="B16" s="36" t="s">
        <v>49</v>
      </c>
      <c r="C16" s="35" t="s">
        <v>78</v>
      </c>
      <c r="D16" s="36" t="s">
        <v>79</v>
      </c>
      <c r="E16" s="35">
        <v>32835915082.005112</v>
      </c>
      <c r="F16" s="35">
        <v>71282082008.272919</v>
      </c>
      <c r="H16" s="35" t="s">
        <v>471</v>
      </c>
      <c r="I16" s="36" t="s">
        <v>472</v>
      </c>
      <c r="J16" s="35" t="s">
        <v>78</v>
      </c>
      <c r="K16" s="36" t="s">
        <v>79</v>
      </c>
      <c r="L16" s="35">
        <v>3.9616709688485305</v>
      </c>
      <c r="M16" s="35">
        <v>4.3387753104637303</v>
      </c>
      <c r="O16" s="37" t="s">
        <v>474</v>
      </c>
      <c r="P16" s="38" t="s">
        <v>475</v>
      </c>
      <c r="Q16" s="37" t="s">
        <v>78</v>
      </c>
      <c r="R16" s="38" t="s">
        <v>79</v>
      </c>
      <c r="S16" s="37" t="s">
        <v>52</v>
      </c>
      <c r="T16" s="37">
        <v>57.58673998023712</v>
      </c>
      <c r="V16" s="39" t="s">
        <v>479</v>
      </c>
      <c r="W16" s="40" t="s">
        <v>480</v>
      </c>
      <c r="X16" s="39" t="s">
        <v>78</v>
      </c>
      <c r="Y16" s="40" t="s">
        <v>79</v>
      </c>
      <c r="Z16" s="39" t="s">
        <v>52</v>
      </c>
      <c r="AA16" s="39">
        <v>41.176805761522971</v>
      </c>
    </row>
    <row r="17" spans="1:27" x14ac:dyDescent="0.25">
      <c r="A17" s="35" t="s">
        <v>48</v>
      </c>
      <c r="B17" s="36" t="s">
        <v>49</v>
      </c>
      <c r="C17" s="35" t="s">
        <v>80</v>
      </c>
      <c r="D17" s="36" t="s">
        <v>81</v>
      </c>
      <c r="E17" s="35">
        <v>247366365800.34665</v>
      </c>
      <c r="F17" s="35">
        <v>664403662063.26392</v>
      </c>
      <c r="H17" s="35" t="s">
        <v>471</v>
      </c>
      <c r="I17" s="36" t="s">
        <v>472</v>
      </c>
      <c r="J17" s="35" t="s">
        <v>80</v>
      </c>
      <c r="K17" s="36" t="s">
        <v>81</v>
      </c>
      <c r="L17" s="35">
        <v>1.3571191812401999</v>
      </c>
      <c r="M17" s="35">
        <v>1.24291781849732</v>
      </c>
      <c r="O17" s="37" t="s">
        <v>474</v>
      </c>
      <c r="P17" s="38" t="s">
        <v>475</v>
      </c>
      <c r="Q17" s="37" t="s">
        <v>80</v>
      </c>
      <c r="R17" s="38" t="s">
        <v>81</v>
      </c>
      <c r="S17" s="37">
        <v>50.566324299804023</v>
      </c>
      <c r="T17" s="37">
        <v>53.476210730639181</v>
      </c>
      <c r="V17" s="39" t="s">
        <v>479</v>
      </c>
      <c r="W17" s="40" t="s">
        <v>480</v>
      </c>
      <c r="X17" s="39" t="s">
        <v>80</v>
      </c>
      <c r="Y17" s="40" t="s">
        <v>81</v>
      </c>
      <c r="Z17" s="39">
        <v>22.279382681932518</v>
      </c>
      <c r="AA17" s="39">
        <v>27.750899982953868</v>
      </c>
    </row>
    <row r="18" spans="1:27" x14ac:dyDescent="0.25">
      <c r="A18" s="35" t="s">
        <v>48</v>
      </c>
      <c r="B18" s="36" t="s">
        <v>49</v>
      </c>
      <c r="C18" s="35" t="s">
        <v>82</v>
      </c>
      <c r="D18" s="36" t="s">
        <v>83</v>
      </c>
      <c r="E18" s="35">
        <v>4106450807.9677472</v>
      </c>
      <c r="F18" s="35">
        <v>4519281462.8196201</v>
      </c>
      <c r="H18" s="35" t="s">
        <v>471</v>
      </c>
      <c r="I18" s="36" t="s">
        <v>472</v>
      </c>
      <c r="J18" s="35" t="s">
        <v>82</v>
      </c>
      <c r="K18" s="36" t="s">
        <v>83</v>
      </c>
      <c r="L18" s="35" t="s">
        <v>52</v>
      </c>
      <c r="M18" s="35" t="s">
        <v>52</v>
      </c>
      <c r="O18" s="37" t="s">
        <v>474</v>
      </c>
      <c r="P18" s="38" t="s">
        <v>475</v>
      </c>
      <c r="Q18" s="37" t="s">
        <v>82</v>
      </c>
      <c r="R18" s="38" t="s">
        <v>83</v>
      </c>
      <c r="S18" s="37">
        <v>71.263278313449902</v>
      </c>
      <c r="T18" s="37" t="s">
        <v>52</v>
      </c>
      <c r="V18" s="39" t="s">
        <v>479</v>
      </c>
      <c r="W18" s="40" t="s">
        <v>480</v>
      </c>
      <c r="X18" s="39" t="s">
        <v>82</v>
      </c>
      <c r="Y18" s="40" t="s">
        <v>83</v>
      </c>
      <c r="Z18" s="39">
        <v>15.306422618074849</v>
      </c>
      <c r="AA18" s="39" t="s">
        <v>52</v>
      </c>
    </row>
    <row r="19" spans="1:27" x14ac:dyDescent="0.25">
      <c r="A19" s="35" t="s">
        <v>48</v>
      </c>
      <c r="B19" s="36" t="s">
        <v>49</v>
      </c>
      <c r="C19" s="35" t="s">
        <v>84</v>
      </c>
      <c r="D19" s="36" t="s">
        <v>85</v>
      </c>
      <c r="E19" s="35">
        <v>80367532170.351883</v>
      </c>
      <c r="F19" s="35">
        <v>173630155305.78598</v>
      </c>
      <c r="H19" s="35" t="s">
        <v>471</v>
      </c>
      <c r="I19" s="36" t="s">
        <v>472</v>
      </c>
      <c r="J19" s="35" t="s">
        <v>84</v>
      </c>
      <c r="K19" s="36" t="s">
        <v>85</v>
      </c>
      <c r="L19" s="35">
        <v>1.3469841507576499</v>
      </c>
      <c r="M19" s="35">
        <v>1.15637996675121</v>
      </c>
      <c r="O19" s="37" t="s">
        <v>474</v>
      </c>
      <c r="P19" s="38" t="s">
        <v>475</v>
      </c>
      <c r="Q19" s="37" t="s">
        <v>84</v>
      </c>
      <c r="R19" s="38" t="s">
        <v>85</v>
      </c>
      <c r="S19" s="37">
        <v>39.894676914318246</v>
      </c>
      <c r="T19" s="37">
        <v>47.633718588117816</v>
      </c>
      <c r="V19" s="39" t="s">
        <v>479</v>
      </c>
      <c r="W19" s="40" t="s">
        <v>480</v>
      </c>
      <c r="X19" s="39" t="s">
        <v>84</v>
      </c>
      <c r="Y19" s="40" t="s">
        <v>85</v>
      </c>
      <c r="Z19" s="39">
        <v>33.47894633120935</v>
      </c>
      <c r="AA19" s="39">
        <v>31.554485088162259</v>
      </c>
    </row>
    <row r="20" spans="1:27" x14ac:dyDescent="0.25">
      <c r="A20" s="35" t="s">
        <v>48</v>
      </c>
      <c r="B20" s="36" t="s">
        <v>49</v>
      </c>
      <c r="C20" s="35" t="s">
        <v>86</v>
      </c>
      <c r="D20" s="36" t="s">
        <v>87</v>
      </c>
      <c r="E20" s="35">
        <v>442451038675.60669</v>
      </c>
      <c r="F20" s="35">
        <v>575544806089.25781</v>
      </c>
      <c r="H20" s="35" t="s">
        <v>471</v>
      </c>
      <c r="I20" s="36" t="s">
        <v>472</v>
      </c>
      <c r="J20" s="35" t="s">
        <v>86</v>
      </c>
      <c r="K20" s="36" t="s">
        <v>87</v>
      </c>
      <c r="L20" s="35">
        <v>1.3412102764288101</v>
      </c>
      <c r="M20" s="35">
        <v>0.89531609872613305</v>
      </c>
      <c r="O20" s="37" t="s">
        <v>474</v>
      </c>
      <c r="P20" s="38" t="s">
        <v>475</v>
      </c>
      <c r="Q20" s="37" t="s">
        <v>86</v>
      </c>
      <c r="R20" s="38" t="s">
        <v>87</v>
      </c>
      <c r="S20" s="37">
        <v>63.055842893495665</v>
      </c>
      <c r="T20" s="37">
        <v>69.307363675363405</v>
      </c>
      <c r="V20" s="39" t="s">
        <v>479</v>
      </c>
      <c r="W20" s="40" t="s">
        <v>480</v>
      </c>
      <c r="X20" s="39" t="s">
        <v>86</v>
      </c>
      <c r="Y20" s="40" t="s">
        <v>87</v>
      </c>
      <c r="Z20" s="39">
        <v>24.943832583654345</v>
      </c>
      <c r="AA20" s="39">
        <v>19.237935320504164</v>
      </c>
    </row>
    <row r="21" spans="1:27" x14ac:dyDescent="0.25">
      <c r="A21" s="35" t="s">
        <v>48</v>
      </c>
      <c r="B21" s="36" t="s">
        <v>49</v>
      </c>
      <c r="C21" s="35" t="s">
        <v>88</v>
      </c>
      <c r="D21" s="36" t="s">
        <v>89</v>
      </c>
      <c r="E21" s="35">
        <v>1612835269.4625235</v>
      </c>
      <c r="F21" s="35">
        <v>2671291731.0814295</v>
      </c>
      <c r="H21" s="35" t="s">
        <v>471</v>
      </c>
      <c r="I21" s="36" t="s">
        <v>472</v>
      </c>
      <c r="J21" s="35" t="s">
        <v>88</v>
      </c>
      <c r="K21" s="36" t="s">
        <v>89</v>
      </c>
      <c r="L21" s="35">
        <v>0.85525208821585208</v>
      </c>
      <c r="M21" s="35">
        <v>1.2321797568186199</v>
      </c>
      <c r="O21" s="37" t="s">
        <v>474</v>
      </c>
      <c r="P21" s="38" t="s">
        <v>475</v>
      </c>
      <c r="Q21" s="37" t="s">
        <v>88</v>
      </c>
      <c r="R21" s="38" t="s">
        <v>89</v>
      </c>
      <c r="S21" s="37">
        <v>56.398221260741543</v>
      </c>
      <c r="T21" s="37">
        <v>62.223957312425135</v>
      </c>
      <c r="V21" s="39" t="s">
        <v>479</v>
      </c>
      <c r="W21" s="40" t="s">
        <v>480</v>
      </c>
      <c r="X21" s="39" t="s">
        <v>88</v>
      </c>
      <c r="Y21" s="40" t="s">
        <v>89</v>
      </c>
      <c r="Z21" s="39">
        <v>18.536800673036478</v>
      </c>
      <c r="AA21" s="39">
        <v>13.545159533921378</v>
      </c>
    </row>
    <row r="22" spans="1:27" x14ac:dyDescent="0.25">
      <c r="A22" s="35" t="s">
        <v>48</v>
      </c>
      <c r="B22" s="36" t="s">
        <v>49</v>
      </c>
      <c r="C22" s="35" t="s">
        <v>90</v>
      </c>
      <c r="D22" s="36" t="s">
        <v>91</v>
      </c>
      <c r="E22" s="35">
        <v>17015312596.62582</v>
      </c>
      <c r="F22" s="35">
        <v>34023063767.892101</v>
      </c>
      <c r="H22" s="35" t="s">
        <v>471</v>
      </c>
      <c r="I22" s="36" t="s">
        <v>472</v>
      </c>
      <c r="J22" s="35" t="s">
        <v>90</v>
      </c>
      <c r="K22" s="36" t="s">
        <v>91</v>
      </c>
      <c r="L22" s="35">
        <v>0.56423573146730799</v>
      </c>
      <c r="M22" s="35">
        <v>1.26413751708666</v>
      </c>
      <c r="O22" s="37" t="s">
        <v>474</v>
      </c>
      <c r="P22" s="38" t="s">
        <v>475</v>
      </c>
      <c r="Q22" s="37" t="s">
        <v>90</v>
      </c>
      <c r="R22" s="38" t="s">
        <v>91</v>
      </c>
      <c r="S22" s="37">
        <v>35.318663152429316</v>
      </c>
      <c r="T22" s="37">
        <v>48.400979224439517</v>
      </c>
      <c r="V22" s="39" t="s">
        <v>479</v>
      </c>
      <c r="W22" s="40" t="s">
        <v>480</v>
      </c>
      <c r="X22" s="39" t="s">
        <v>90</v>
      </c>
      <c r="Y22" s="40" t="s">
        <v>91</v>
      </c>
      <c r="Z22" s="39">
        <v>18.756348211907074</v>
      </c>
      <c r="AA22" s="39">
        <v>15.107585850284618</v>
      </c>
    </row>
    <row r="23" spans="1:27" x14ac:dyDescent="0.25">
      <c r="A23" s="35" t="s">
        <v>48</v>
      </c>
      <c r="B23" s="36" t="s">
        <v>49</v>
      </c>
      <c r="C23" s="35" t="s">
        <v>92</v>
      </c>
      <c r="D23" s="36" t="s">
        <v>93</v>
      </c>
      <c r="E23" s="35">
        <v>5143363314.7911625</v>
      </c>
      <c r="F23" s="35">
        <v>5227044136.5115328</v>
      </c>
      <c r="H23" s="35" t="s">
        <v>471</v>
      </c>
      <c r="I23" s="36" t="s">
        <v>472</v>
      </c>
      <c r="J23" s="35" t="s">
        <v>92</v>
      </c>
      <c r="K23" s="36" t="s">
        <v>93</v>
      </c>
      <c r="L23" s="35" t="s">
        <v>52</v>
      </c>
      <c r="M23" s="35" t="s">
        <v>52</v>
      </c>
      <c r="O23" s="37" t="s">
        <v>474</v>
      </c>
      <c r="P23" s="38" t="s">
        <v>475</v>
      </c>
      <c r="Q23" s="37" t="s">
        <v>92</v>
      </c>
      <c r="R23" s="38" t="s">
        <v>93</v>
      </c>
      <c r="S23" s="37" t="s">
        <v>52</v>
      </c>
      <c r="T23" s="37">
        <v>89.708268298406296</v>
      </c>
      <c r="V23" s="39" t="s">
        <v>479</v>
      </c>
      <c r="W23" s="40" t="s">
        <v>480</v>
      </c>
      <c r="X23" s="39" t="s">
        <v>92</v>
      </c>
      <c r="Y23" s="40" t="s">
        <v>93</v>
      </c>
      <c r="Z23" s="39">
        <v>11.073010060573774</v>
      </c>
      <c r="AA23" s="39">
        <v>5.5093053849759652</v>
      </c>
    </row>
    <row r="24" spans="1:27" x14ac:dyDescent="0.25">
      <c r="A24" s="35" t="s">
        <v>48</v>
      </c>
      <c r="B24" s="36" t="s">
        <v>49</v>
      </c>
      <c r="C24" s="35" t="s">
        <v>94</v>
      </c>
      <c r="D24" s="36" t="s">
        <v>95</v>
      </c>
      <c r="E24" s="35">
        <v>2400402785.5096345</v>
      </c>
      <c r="F24" s="35">
        <v>8307416844.2273083</v>
      </c>
      <c r="H24" s="35" t="s">
        <v>471</v>
      </c>
      <c r="I24" s="36" t="s">
        <v>472</v>
      </c>
      <c r="J24" s="35" t="s">
        <v>94</v>
      </c>
      <c r="K24" s="36" t="s">
        <v>95</v>
      </c>
      <c r="L24" s="35" t="s">
        <v>52</v>
      </c>
      <c r="M24" s="35" t="s">
        <v>52</v>
      </c>
      <c r="O24" s="37" t="s">
        <v>474</v>
      </c>
      <c r="P24" s="38" t="s">
        <v>475</v>
      </c>
      <c r="Q24" s="37" t="s">
        <v>94</v>
      </c>
      <c r="R24" s="38" t="s">
        <v>95</v>
      </c>
      <c r="S24" s="37">
        <v>37.074031443675651</v>
      </c>
      <c r="T24" s="37">
        <v>38.055682694688002</v>
      </c>
      <c r="V24" s="39" t="s">
        <v>479</v>
      </c>
      <c r="W24" s="40" t="s">
        <v>480</v>
      </c>
      <c r="X24" s="39" t="s">
        <v>94</v>
      </c>
      <c r="Y24" s="40" t="s">
        <v>95</v>
      </c>
      <c r="Z24" s="39">
        <v>36.436802883493577</v>
      </c>
      <c r="AA24" s="39">
        <v>41.842963634512529</v>
      </c>
    </row>
    <row r="25" spans="1:27" x14ac:dyDescent="0.25">
      <c r="A25" s="35" t="s">
        <v>48</v>
      </c>
      <c r="B25" s="36" t="s">
        <v>49</v>
      </c>
      <c r="C25" s="35" t="s">
        <v>96</v>
      </c>
      <c r="D25" s="36" t="s">
        <v>97</v>
      </c>
      <c r="E25" s="35">
        <v>45589360527.676208</v>
      </c>
      <c r="F25" s="35">
        <v>94285208488.04071</v>
      </c>
      <c r="H25" s="35" t="s">
        <v>471</v>
      </c>
      <c r="I25" s="36" t="s">
        <v>472</v>
      </c>
      <c r="J25" s="35" t="s">
        <v>96</v>
      </c>
      <c r="K25" s="36" t="s">
        <v>97</v>
      </c>
      <c r="L25" s="35">
        <v>2.0629712007857002</v>
      </c>
      <c r="M25" s="35">
        <v>1.5362776943485301</v>
      </c>
      <c r="O25" s="37" t="s">
        <v>474</v>
      </c>
      <c r="P25" s="38" t="s">
        <v>475</v>
      </c>
      <c r="Q25" s="37" t="s">
        <v>96</v>
      </c>
      <c r="R25" s="38" t="s">
        <v>97</v>
      </c>
      <c r="S25" s="37">
        <v>52.161818987541565</v>
      </c>
      <c r="T25" s="37">
        <v>48.737853412985757</v>
      </c>
      <c r="V25" s="39" t="s">
        <v>479</v>
      </c>
      <c r="W25" s="40" t="s">
        <v>480</v>
      </c>
      <c r="X25" s="39" t="s">
        <v>96</v>
      </c>
      <c r="Y25" s="40" t="s">
        <v>97</v>
      </c>
      <c r="Z25" s="39">
        <v>25.739023963954121</v>
      </c>
      <c r="AA25" s="39">
        <v>26.369974422322741</v>
      </c>
    </row>
    <row r="26" spans="1:27" x14ac:dyDescent="0.25">
      <c r="A26" s="35" t="s">
        <v>48</v>
      </c>
      <c r="B26" s="36" t="s">
        <v>49</v>
      </c>
      <c r="C26" s="35" t="s">
        <v>98</v>
      </c>
      <c r="D26" s="36" t="s">
        <v>99</v>
      </c>
      <c r="E26" s="35">
        <v>26773180133.105904</v>
      </c>
      <c r="F26" s="35">
        <v>46243666455.406441</v>
      </c>
      <c r="H26" s="35" t="s">
        <v>471</v>
      </c>
      <c r="I26" s="36" t="s">
        <v>472</v>
      </c>
      <c r="J26" s="35" t="s">
        <v>98</v>
      </c>
      <c r="K26" s="36" t="s">
        <v>99</v>
      </c>
      <c r="L26" s="35" t="s">
        <v>52</v>
      </c>
      <c r="M26" s="35">
        <v>0.86418265565322305</v>
      </c>
      <c r="O26" s="37" t="s">
        <v>474</v>
      </c>
      <c r="P26" s="38" t="s">
        <v>475</v>
      </c>
      <c r="Q26" s="37" t="s">
        <v>98</v>
      </c>
      <c r="R26" s="38" t="s">
        <v>99</v>
      </c>
      <c r="S26" s="37">
        <v>55.85776370947044</v>
      </c>
      <c r="T26" s="37">
        <v>55.686448314372441</v>
      </c>
      <c r="V26" s="39" t="s">
        <v>479</v>
      </c>
      <c r="W26" s="40" t="s">
        <v>480</v>
      </c>
      <c r="X26" s="39" t="s">
        <v>98</v>
      </c>
      <c r="Y26" s="40" t="s">
        <v>99</v>
      </c>
      <c r="Z26" s="39">
        <v>19.369757892035246</v>
      </c>
      <c r="AA26" s="39">
        <v>24.002285551323443</v>
      </c>
    </row>
    <row r="27" spans="1:27" x14ac:dyDescent="0.25">
      <c r="A27" s="35" t="s">
        <v>48</v>
      </c>
      <c r="B27" s="36" t="s">
        <v>49</v>
      </c>
      <c r="C27" s="35" t="s">
        <v>100</v>
      </c>
      <c r="D27" s="36" t="s">
        <v>101</v>
      </c>
      <c r="E27" s="35">
        <v>18799578990.817204</v>
      </c>
      <c r="F27" s="35">
        <v>38045692207.087273</v>
      </c>
      <c r="H27" s="35" t="s">
        <v>471</v>
      </c>
      <c r="I27" s="36" t="s">
        <v>472</v>
      </c>
      <c r="J27" s="35" t="s">
        <v>100</v>
      </c>
      <c r="K27" s="36" t="s">
        <v>101</v>
      </c>
      <c r="L27" s="35">
        <v>3.19124295081058</v>
      </c>
      <c r="M27" s="35">
        <v>3.0057007260471402</v>
      </c>
      <c r="O27" s="37" t="s">
        <v>474</v>
      </c>
      <c r="P27" s="38" t="s">
        <v>475</v>
      </c>
      <c r="Q27" s="37" t="s">
        <v>100</v>
      </c>
      <c r="R27" s="38" t="s">
        <v>101</v>
      </c>
      <c r="S27" s="37">
        <v>42.74691052423055</v>
      </c>
      <c r="T27" s="37">
        <v>56.589288542237561</v>
      </c>
      <c r="V27" s="39" t="s">
        <v>479</v>
      </c>
      <c r="W27" s="40" t="s">
        <v>480</v>
      </c>
      <c r="X27" s="39" t="s">
        <v>100</v>
      </c>
      <c r="Y27" s="40" t="s">
        <v>101</v>
      </c>
      <c r="Z27" s="39">
        <v>46.300654568604408</v>
      </c>
      <c r="AA27" s="39">
        <v>29.835220963128666</v>
      </c>
    </row>
    <row r="28" spans="1:27" x14ac:dyDescent="0.25">
      <c r="A28" s="35" t="s">
        <v>48</v>
      </c>
      <c r="B28" s="36" t="s">
        <v>49</v>
      </c>
      <c r="C28" s="35" t="s">
        <v>18</v>
      </c>
      <c r="D28" s="36" t="s">
        <v>102</v>
      </c>
      <c r="E28" s="35">
        <v>2027068628277.9006</v>
      </c>
      <c r="F28" s="35">
        <v>3017715870282.2471</v>
      </c>
      <c r="H28" s="35" t="s">
        <v>471</v>
      </c>
      <c r="I28" s="36" t="s">
        <v>472</v>
      </c>
      <c r="J28" s="35" t="s">
        <v>18</v>
      </c>
      <c r="K28" s="36" t="s">
        <v>102</v>
      </c>
      <c r="L28" s="35">
        <v>1.73072614713627</v>
      </c>
      <c r="M28" s="35">
        <v>1.4195266380701701</v>
      </c>
      <c r="O28" s="37" t="s">
        <v>474</v>
      </c>
      <c r="P28" s="38" t="s">
        <v>475</v>
      </c>
      <c r="Q28" s="37" t="s">
        <v>18</v>
      </c>
      <c r="R28" s="38" t="s">
        <v>102</v>
      </c>
      <c r="S28" s="37">
        <v>58.25186124996501</v>
      </c>
      <c r="T28" s="37">
        <v>63.33984423358492</v>
      </c>
      <c r="V28" s="39" t="s">
        <v>479</v>
      </c>
      <c r="W28" s="40" t="s">
        <v>480</v>
      </c>
      <c r="X28" s="39" t="s">
        <v>18</v>
      </c>
      <c r="Y28" s="40" t="s">
        <v>102</v>
      </c>
      <c r="Z28" s="39">
        <v>23.006618632123924</v>
      </c>
      <c r="AA28" s="39">
        <v>18.18126996428397</v>
      </c>
    </row>
    <row r="29" spans="1:27" x14ac:dyDescent="0.25">
      <c r="A29" s="35" t="s">
        <v>48</v>
      </c>
      <c r="B29" s="36" t="s">
        <v>49</v>
      </c>
      <c r="C29" s="35" t="s">
        <v>103</v>
      </c>
      <c r="D29" s="36" t="s">
        <v>104</v>
      </c>
      <c r="E29" s="35" t="s">
        <v>52</v>
      </c>
      <c r="F29" s="35" t="s">
        <v>52</v>
      </c>
      <c r="H29" s="35" t="s">
        <v>471</v>
      </c>
      <c r="I29" s="36" t="s">
        <v>472</v>
      </c>
      <c r="J29" s="35" t="s">
        <v>103</v>
      </c>
      <c r="K29" s="36" t="s">
        <v>104</v>
      </c>
      <c r="L29" s="35" t="s">
        <v>52</v>
      </c>
      <c r="M29" s="35" t="s">
        <v>52</v>
      </c>
      <c r="O29" s="37" t="s">
        <v>474</v>
      </c>
      <c r="P29" s="38" t="s">
        <v>475</v>
      </c>
      <c r="Q29" s="37" t="s">
        <v>103</v>
      </c>
      <c r="R29" s="38" t="s">
        <v>104</v>
      </c>
      <c r="S29" s="37" t="s">
        <v>52</v>
      </c>
      <c r="T29" s="37" t="s">
        <v>52</v>
      </c>
      <c r="V29" s="39" t="s">
        <v>479</v>
      </c>
      <c r="W29" s="40" t="s">
        <v>480</v>
      </c>
      <c r="X29" s="39" t="s">
        <v>103</v>
      </c>
      <c r="Y29" s="40" t="s">
        <v>104</v>
      </c>
      <c r="Z29" s="39" t="s">
        <v>52</v>
      </c>
      <c r="AA29" s="39" t="s">
        <v>52</v>
      </c>
    </row>
    <row r="30" spans="1:27" x14ac:dyDescent="0.25">
      <c r="A30" s="35" t="s">
        <v>48</v>
      </c>
      <c r="B30" s="36" t="s">
        <v>49</v>
      </c>
      <c r="C30" s="35" t="s">
        <v>105</v>
      </c>
      <c r="D30" s="36" t="s">
        <v>106</v>
      </c>
      <c r="E30" s="35">
        <v>22996076889.889576</v>
      </c>
      <c r="F30" s="35">
        <v>25891019749.56144</v>
      </c>
      <c r="H30" s="35" t="s">
        <v>471</v>
      </c>
      <c r="I30" s="36" t="s">
        <v>472</v>
      </c>
      <c r="J30" s="35" t="s">
        <v>105</v>
      </c>
      <c r="K30" s="36" t="s">
        <v>106</v>
      </c>
      <c r="L30" s="35">
        <v>4.0692054900444603</v>
      </c>
      <c r="M30" s="35">
        <v>2.8651238292701899</v>
      </c>
      <c r="O30" s="37" t="s">
        <v>474</v>
      </c>
      <c r="P30" s="38" t="s">
        <v>475</v>
      </c>
      <c r="Q30" s="37" t="s">
        <v>105</v>
      </c>
      <c r="R30" s="38" t="s">
        <v>106</v>
      </c>
      <c r="S30" s="37">
        <v>35.305814138606749</v>
      </c>
      <c r="T30" s="37">
        <v>40.851022528466594</v>
      </c>
      <c r="V30" s="39" t="s">
        <v>479</v>
      </c>
      <c r="W30" s="40" t="s">
        <v>480</v>
      </c>
      <c r="X30" s="39" t="s">
        <v>105</v>
      </c>
      <c r="Y30" s="40" t="s">
        <v>106</v>
      </c>
      <c r="Z30" s="39">
        <v>63.669773336202205</v>
      </c>
      <c r="AA30" s="39">
        <v>59.720510876120301</v>
      </c>
    </row>
    <row r="31" spans="1:27" x14ac:dyDescent="0.25">
      <c r="A31" s="35" t="s">
        <v>48</v>
      </c>
      <c r="B31" s="36" t="s">
        <v>49</v>
      </c>
      <c r="C31" s="35" t="s">
        <v>107</v>
      </c>
      <c r="D31" s="36" t="s">
        <v>108</v>
      </c>
      <c r="E31" s="35">
        <v>83612314035.548981</v>
      </c>
      <c r="F31" s="35">
        <v>151818436289.68344</v>
      </c>
      <c r="H31" s="35" t="s">
        <v>471</v>
      </c>
      <c r="I31" s="36" t="s">
        <v>472</v>
      </c>
      <c r="J31" s="35" t="s">
        <v>107</v>
      </c>
      <c r="K31" s="36" t="s">
        <v>108</v>
      </c>
      <c r="L31" s="35">
        <v>2.6711704653622999</v>
      </c>
      <c r="M31" s="35">
        <v>1.24205121858981</v>
      </c>
      <c r="O31" s="37" t="s">
        <v>474</v>
      </c>
      <c r="P31" s="38" t="s">
        <v>475</v>
      </c>
      <c r="Q31" s="37" t="s">
        <v>107</v>
      </c>
      <c r="R31" s="38" t="s">
        <v>108</v>
      </c>
      <c r="S31" s="37">
        <v>54.016257278831311</v>
      </c>
      <c r="T31" s="37">
        <v>58.057224131764272</v>
      </c>
      <c r="V31" s="39" t="s">
        <v>479</v>
      </c>
      <c r="W31" s="40" t="s">
        <v>480</v>
      </c>
      <c r="X31" s="39" t="s">
        <v>107</v>
      </c>
      <c r="Y31" s="40" t="s">
        <v>108</v>
      </c>
      <c r="Z31" s="39">
        <v>22.867184601931974</v>
      </c>
      <c r="AA31" s="39">
        <v>24.252579073810626</v>
      </c>
    </row>
    <row r="32" spans="1:27" x14ac:dyDescent="0.25">
      <c r="A32" s="35" t="s">
        <v>48</v>
      </c>
      <c r="B32" s="36" t="s">
        <v>49</v>
      </c>
      <c r="C32" s="35" t="s">
        <v>109</v>
      </c>
      <c r="D32" s="36" t="s">
        <v>110</v>
      </c>
      <c r="E32" s="35">
        <v>15052586780.690687</v>
      </c>
      <c r="F32" s="35">
        <v>39238401912.358978</v>
      </c>
      <c r="H32" s="35" t="s">
        <v>471</v>
      </c>
      <c r="I32" s="36" t="s">
        <v>472</v>
      </c>
      <c r="J32" s="35" t="s">
        <v>109</v>
      </c>
      <c r="K32" s="36" t="s">
        <v>110</v>
      </c>
      <c r="L32" s="35">
        <v>1.3921627531069201</v>
      </c>
      <c r="M32" s="35">
        <v>1.5297481150005401</v>
      </c>
      <c r="O32" s="37" t="s">
        <v>474</v>
      </c>
      <c r="P32" s="38" t="s">
        <v>475</v>
      </c>
      <c r="Q32" s="37" t="s">
        <v>109</v>
      </c>
      <c r="R32" s="38" t="s">
        <v>110</v>
      </c>
      <c r="S32" s="37">
        <v>47.743132354429498</v>
      </c>
      <c r="T32" s="37">
        <v>43.967983588439388</v>
      </c>
      <c r="V32" s="39" t="s">
        <v>479</v>
      </c>
      <c r="W32" s="40" t="s">
        <v>480</v>
      </c>
      <c r="X32" s="39" t="s">
        <v>109</v>
      </c>
      <c r="Y32" s="40" t="s">
        <v>110</v>
      </c>
      <c r="Z32" s="39">
        <v>21.87075454759141</v>
      </c>
      <c r="AA32" s="39">
        <v>25.140237220006252</v>
      </c>
    </row>
    <row r="33" spans="1:27" x14ac:dyDescent="0.25">
      <c r="A33" s="35" t="s">
        <v>48</v>
      </c>
      <c r="B33" s="36" t="s">
        <v>49</v>
      </c>
      <c r="C33" s="35" t="s">
        <v>111</v>
      </c>
      <c r="D33" s="36" t="s">
        <v>112</v>
      </c>
      <c r="E33" s="35">
        <v>5281708122.0469732</v>
      </c>
      <c r="F33" s="35">
        <v>8375481076.5591965</v>
      </c>
      <c r="H33" s="35" t="s">
        <v>471</v>
      </c>
      <c r="I33" s="36" t="s">
        <v>472</v>
      </c>
      <c r="J33" s="35" t="s">
        <v>111</v>
      </c>
      <c r="K33" s="36" t="s">
        <v>112</v>
      </c>
      <c r="L33" s="35">
        <v>4.8624022131155797</v>
      </c>
      <c r="M33" s="35">
        <v>1.8706521577989002</v>
      </c>
      <c r="O33" s="37" t="s">
        <v>474</v>
      </c>
      <c r="P33" s="38" t="s">
        <v>475</v>
      </c>
      <c r="Q33" s="37" t="s">
        <v>111</v>
      </c>
      <c r="R33" s="38" t="s">
        <v>112</v>
      </c>
      <c r="S33" s="37">
        <v>32.12899770279985</v>
      </c>
      <c r="T33" s="37">
        <v>49.333701436335872</v>
      </c>
      <c r="V33" s="39" t="s">
        <v>479</v>
      </c>
      <c r="W33" s="40" t="s">
        <v>480</v>
      </c>
      <c r="X33" s="39" t="s">
        <v>111</v>
      </c>
      <c r="Y33" s="40" t="s">
        <v>112</v>
      </c>
      <c r="Z33" s="39">
        <v>15.539570689424753</v>
      </c>
      <c r="AA33" s="39">
        <v>10.993129835400397</v>
      </c>
    </row>
    <row r="34" spans="1:27" x14ac:dyDescent="0.25">
      <c r="A34" s="35" t="s">
        <v>48</v>
      </c>
      <c r="B34" s="36" t="s">
        <v>49</v>
      </c>
      <c r="C34" s="35" t="s">
        <v>113</v>
      </c>
      <c r="D34" s="36" t="s">
        <v>114</v>
      </c>
      <c r="E34" s="35">
        <v>1740748844.0548701</v>
      </c>
      <c r="F34" s="35">
        <v>3570702548.1228285</v>
      </c>
      <c r="H34" s="35" t="s">
        <v>471</v>
      </c>
      <c r="I34" s="36" t="s">
        <v>472</v>
      </c>
      <c r="J34" s="35" t="s">
        <v>113</v>
      </c>
      <c r="K34" s="36" t="s">
        <v>114</v>
      </c>
      <c r="L34" s="35">
        <v>1.15402591313906</v>
      </c>
      <c r="M34" s="35">
        <v>0.52998299156168094</v>
      </c>
      <c r="O34" s="37" t="s">
        <v>474</v>
      </c>
      <c r="P34" s="38" t="s">
        <v>475</v>
      </c>
      <c r="Q34" s="37" t="s">
        <v>113</v>
      </c>
      <c r="R34" s="38" t="s">
        <v>114</v>
      </c>
      <c r="S34" s="37">
        <v>65.381026515825397</v>
      </c>
      <c r="T34" s="37">
        <v>61.236866933926926</v>
      </c>
      <c r="V34" s="39" t="s">
        <v>479</v>
      </c>
      <c r="W34" s="40" t="s">
        <v>480</v>
      </c>
      <c r="X34" s="39" t="s">
        <v>113</v>
      </c>
      <c r="Y34" s="40" t="s">
        <v>114</v>
      </c>
      <c r="Z34" s="39">
        <v>21.747190780897181</v>
      </c>
      <c r="AA34" s="39">
        <v>18.191962901309964</v>
      </c>
    </row>
    <row r="35" spans="1:27" x14ac:dyDescent="0.25">
      <c r="A35" s="35" t="s">
        <v>48</v>
      </c>
      <c r="B35" s="36" t="s">
        <v>49</v>
      </c>
      <c r="C35" s="35" t="s">
        <v>115</v>
      </c>
      <c r="D35" s="36" t="s">
        <v>116</v>
      </c>
      <c r="E35" s="35">
        <v>18127526050.169964</v>
      </c>
      <c r="F35" s="35">
        <v>62890960721.928314</v>
      </c>
      <c r="H35" s="35" t="s">
        <v>471</v>
      </c>
      <c r="I35" s="36" t="s">
        <v>472</v>
      </c>
      <c r="J35" s="35" t="s">
        <v>115</v>
      </c>
      <c r="K35" s="36" t="s">
        <v>116</v>
      </c>
      <c r="L35" s="35">
        <v>2.20981320983564</v>
      </c>
      <c r="M35" s="35">
        <v>2.09646106124702</v>
      </c>
      <c r="O35" s="37" t="s">
        <v>474</v>
      </c>
      <c r="P35" s="38" t="s">
        <v>475</v>
      </c>
      <c r="Q35" s="37" t="s">
        <v>115</v>
      </c>
      <c r="R35" s="38" t="s">
        <v>116</v>
      </c>
      <c r="S35" s="37">
        <v>36.903227004227318</v>
      </c>
      <c r="T35" s="37">
        <v>39.721906345084648</v>
      </c>
      <c r="V35" s="39" t="s">
        <v>479</v>
      </c>
      <c r="W35" s="40" t="s">
        <v>480</v>
      </c>
      <c r="X35" s="39" t="s">
        <v>115</v>
      </c>
      <c r="Y35" s="40" t="s">
        <v>116</v>
      </c>
      <c r="Z35" s="39">
        <v>21.714825789788776</v>
      </c>
      <c r="AA35" s="39">
        <v>30.848927613557496</v>
      </c>
    </row>
    <row r="36" spans="1:27" x14ac:dyDescent="0.25">
      <c r="A36" s="35" t="s">
        <v>48</v>
      </c>
      <c r="B36" s="36" t="s">
        <v>49</v>
      </c>
      <c r="C36" s="35" t="s">
        <v>117</v>
      </c>
      <c r="D36" s="36" t="s">
        <v>118</v>
      </c>
      <c r="E36" s="35">
        <v>42671276190.535667</v>
      </c>
      <c r="F36" s="35">
        <v>87320624933.341324</v>
      </c>
      <c r="H36" s="35" t="s">
        <v>471</v>
      </c>
      <c r="I36" s="36" t="s">
        <v>472</v>
      </c>
      <c r="J36" s="35" t="s">
        <v>117</v>
      </c>
      <c r="K36" s="36" t="s">
        <v>118</v>
      </c>
      <c r="L36" s="35">
        <v>1.3247488647241399</v>
      </c>
      <c r="M36" s="35">
        <v>1.17379348253472</v>
      </c>
      <c r="O36" s="37" t="s">
        <v>474</v>
      </c>
      <c r="P36" s="38" t="s">
        <v>475</v>
      </c>
      <c r="Q36" s="37" t="s">
        <v>117</v>
      </c>
      <c r="R36" s="38" t="s">
        <v>118</v>
      </c>
      <c r="S36" s="37">
        <v>45.463119145828884</v>
      </c>
      <c r="T36" s="37">
        <v>52.145025155247367</v>
      </c>
      <c r="V36" s="39" t="s">
        <v>479</v>
      </c>
      <c r="W36" s="40" t="s">
        <v>480</v>
      </c>
      <c r="X36" s="39" t="s">
        <v>117</v>
      </c>
      <c r="Y36" s="40" t="s">
        <v>118</v>
      </c>
      <c r="Z36" s="39">
        <v>29.915143229528638</v>
      </c>
      <c r="AA36" s="39">
        <v>25.288278254377889</v>
      </c>
    </row>
    <row r="37" spans="1:27" x14ac:dyDescent="0.25">
      <c r="A37" s="35" t="s">
        <v>48</v>
      </c>
      <c r="B37" s="36" t="s">
        <v>49</v>
      </c>
      <c r="C37" s="35" t="s">
        <v>119</v>
      </c>
      <c r="D37" s="36" t="s">
        <v>120</v>
      </c>
      <c r="E37" s="35">
        <v>1143915914911.3147</v>
      </c>
      <c r="F37" s="35">
        <v>1771999503434.5693</v>
      </c>
      <c r="H37" s="35" t="s">
        <v>471</v>
      </c>
      <c r="I37" s="36" t="s">
        <v>472</v>
      </c>
      <c r="J37" s="35" t="s">
        <v>119</v>
      </c>
      <c r="K37" s="36" t="s">
        <v>120</v>
      </c>
      <c r="L37" s="35">
        <v>1.11808087955152</v>
      </c>
      <c r="M37" s="35">
        <v>1.3495298207652999</v>
      </c>
      <c r="O37" s="37" t="s">
        <v>474</v>
      </c>
      <c r="P37" s="38" t="s">
        <v>475</v>
      </c>
      <c r="Q37" s="37" t="s">
        <v>119</v>
      </c>
      <c r="R37" s="38" t="s">
        <v>120</v>
      </c>
      <c r="S37" s="37">
        <v>61.119955587123528</v>
      </c>
      <c r="T37" s="37" t="s">
        <v>52</v>
      </c>
      <c r="V37" s="39" t="s">
        <v>479</v>
      </c>
      <c r="W37" s="40" t="s">
        <v>480</v>
      </c>
      <c r="X37" s="39" t="s">
        <v>119</v>
      </c>
      <c r="Y37" s="40" t="s">
        <v>120</v>
      </c>
      <c r="Z37" s="39">
        <v>29.883080562744528</v>
      </c>
      <c r="AA37" s="39" t="s">
        <v>52</v>
      </c>
    </row>
    <row r="38" spans="1:27" x14ac:dyDescent="0.25">
      <c r="A38" s="35" t="s">
        <v>48</v>
      </c>
      <c r="B38" s="36" t="s">
        <v>49</v>
      </c>
      <c r="C38" s="35" t="s">
        <v>121</v>
      </c>
      <c r="D38" s="36" t="s">
        <v>122</v>
      </c>
      <c r="E38" s="35" t="s">
        <v>52</v>
      </c>
      <c r="F38" s="35">
        <v>4409643995.5251865</v>
      </c>
      <c r="H38" s="35" t="s">
        <v>471</v>
      </c>
      <c r="I38" s="36" t="s">
        <v>472</v>
      </c>
      <c r="J38" s="35" t="s">
        <v>121</v>
      </c>
      <c r="K38" s="36" t="s">
        <v>122</v>
      </c>
      <c r="L38" s="35" t="s">
        <v>52</v>
      </c>
      <c r="M38" s="35" t="s">
        <v>52</v>
      </c>
      <c r="O38" s="37" t="s">
        <v>474</v>
      </c>
      <c r="P38" s="38" t="s">
        <v>475</v>
      </c>
      <c r="Q38" s="37" t="s">
        <v>121</v>
      </c>
      <c r="R38" s="38" t="s">
        <v>122</v>
      </c>
      <c r="S38" s="37" t="s">
        <v>52</v>
      </c>
      <c r="T38" s="37">
        <v>87.122821389394929</v>
      </c>
      <c r="V38" s="39" t="s">
        <v>479</v>
      </c>
      <c r="W38" s="40" t="s">
        <v>480</v>
      </c>
      <c r="X38" s="39" t="s">
        <v>121</v>
      </c>
      <c r="Y38" s="40" t="s">
        <v>122</v>
      </c>
      <c r="Z38" s="39" t="s">
        <v>52</v>
      </c>
      <c r="AA38" s="39">
        <v>7.1764263985229393</v>
      </c>
    </row>
    <row r="39" spans="1:27" x14ac:dyDescent="0.25">
      <c r="A39" s="35" t="s">
        <v>48</v>
      </c>
      <c r="B39" s="36" t="s">
        <v>49</v>
      </c>
      <c r="C39" s="35" t="s">
        <v>123</v>
      </c>
      <c r="D39" s="36" t="s">
        <v>124</v>
      </c>
      <c r="E39" s="35">
        <v>3786415841.7519898</v>
      </c>
      <c r="F39" s="35">
        <v>4195263790.8298717</v>
      </c>
      <c r="H39" s="35" t="s">
        <v>471</v>
      </c>
      <c r="I39" s="36" t="s">
        <v>472</v>
      </c>
      <c r="J39" s="35" t="s">
        <v>123</v>
      </c>
      <c r="K39" s="36" t="s">
        <v>124</v>
      </c>
      <c r="L39" s="35" t="s">
        <v>52</v>
      </c>
      <c r="M39" s="35">
        <v>1.43596760684367</v>
      </c>
      <c r="O39" s="37" t="s">
        <v>474</v>
      </c>
      <c r="P39" s="38" t="s">
        <v>475</v>
      </c>
      <c r="Q39" s="37" t="s">
        <v>123</v>
      </c>
      <c r="R39" s="38" t="s">
        <v>124</v>
      </c>
      <c r="S39" s="37" t="s">
        <v>52</v>
      </c>
      <c r="T39" s="37">
        <v>41.87957690530564</v>
      </c>
      <c r="V39" s="39" t="s">
        <v>479</v>
      </c>
      <c r="W39" s="40" t="s">
        <v>480</v>
      </c>
      <c r="X39" s="39" t="s">
        <v>123</v>
      </c>
      <c r="Y39" s="40" t="s">
        <v>124</v>
      </c>
      <c r="Z39" s="39" t="s">
        <v>52</v>
      </c>
      <c r="AA39" s="39">
        <v>20.737224554650286</v>
      </c>
    </row>
    <row r="40" spans="1:27" x14ac:dyDescent="0.25">
      <c r="A40" s="35" t="s">
        <v>48</v>
      </c>
      <c r="B40" s="36" t="s">
        <v>49</v>
      </c>
      <c r="C40" s="35" t="s">
        <v>125</v>
      </c>
      <c r="D40" s="36" t="s">
        <v>126</v>
      </c>
      <c r="E40" s="35">
        <v>7497921362.1845303</v>
      </c>
      <c r="F40" s="35">
        <v>23832085166.556019</v>
      </c>
      <c r="H40" s="35" t="s">
        <v>471</v>
      </c>
      <c r="I40" s="36" t="s">
        <v>472</v>
      </c>
      <c r="J40" s="35" t="s">
        <v>125</v>
      </c>
      <c r="K40" s="36" t="s">
        <v>126</v>
      </c>
      <c r="L40" s="35">
        <v>1.36204531679744</v>
      </c>
      <c r="M40" s="35">
        <v>2.2385892474668601</v>
      </c>
      <c r="O40" s="37" t="s">
        <v>474</v>
      </c>
      <c r="P40" s="38" t="s">
        <v>475</v>
      </c>
      <c r="Q40" s="37" t="s">
        <v>125</v>
      </c>
      <c r="R40" s="38" t="s">
        <v>126</v>
      </c>
      <c r="S40" s="37">
        <v>44.579494728495419</v>
      </c>
      <c r="T40" s="37">
        <v>33.50713082505991</v>
      </c>
      <c r="V40" s="39" t="s">
        <v>479</v>
      </c>
      <c r="W40" s="40" t="s">
        <v>480</v>
      </c>
      <c r="X40" s="39" t="s">
        <v>125</v>
      </c>
      <c r="Y40" s="40" t="s">
        <v>126</v>
      </c>
      <c r="Z40" s="39">
        <v>10.912661726286132</v>
      </c>
      <c r="AA40" s="39">
        <v>14.628547771563891</v>
      </c>
    </row>
    <row r="41" spans="1:27" x14ac:dyDescent="0.25">
      <c r="A41" s="35" t="s">
        <v>48</v>
      </c>
      <c r="B41" s="36" t="s">
        <v>49</v>
      </c>
      <c r="C41" s="35" t="s">
        <v>127</v>
      </c>
      <c r="D41" s="36" t="s">
        <v>128</v>
      </c>
      <c r="E41" s="35" t="s">
        <v>52</v>
      </c>
      <c r="F41" s="35" t="s">
        <v>52</v>
      </c>
      <c r="H41" s="35" t="s">
        <v>471</v>
      </c>
      <c r="I41" s="36" t="s">
        <v>472</v>
      </c>
      <c r="J41" s="35" t="s">
        <v>127</v>
      </c>
      <c r="K41" s="36" t="s">
        <v>128</v>
      </c>
      <c r="L41" s="35" t="s">
        <v>52</v>
      </c>
      <c r="M41" s="35" t="s">
        <v>52</v>
      </c>
      <c r="O41" s="37" t="s">
        <v>474</v>
      </c>
      <c r="P41" s="38" t="s">
        <v>475</v>
      </c>
      <c r="Q41" s="37" t="s">
        <v>127</v>
      </c>
      <c r="R41" s="38" t="s">
        <v>128</v>
      </c>
      <c r="S41" s="37" t="s">
        <v>52</v>
      </c>
      <c r="T41" s="37" t="s">
        <v>52</v>
      </c>
      <c r="V41" s="39" t="s">
        <v>479</v>
      </c>
      <c r="W41" s="40" t="s">
        <v>480</v>
      </c>
      <c r="X41" s="39" t="s">
        <v>127</v>
      </c>
      <c r="Y41" s="40" t="s">
        <v>128</v>
      </c>
      <c r="Z41" s="39" t="s">
        <v>52</v>
      </c>
      <c r="AA41" s="39" t="s">
        <v>52</v>
      </c>
    </row>
    <row r="42" spans="1:27" x14ac:dyDescent="0.25">
      <c r="A42" s="35" t="s">
        <v>48</v>
      </c>
      <c r="B42" s="36" t="s">
        <v>49</v>
      </c>
      <c r="C42" s="35" t="s">
        <v>129</v>
      </c>
      <c r="D42" s="36" t="s">
        <v>130</v>
      </c>
      <c r="E42" s="35">
        <v>240673850089.61679</v>
      </c>
      <c r="F42" s="35">
        <v>453415803473.34888</v>
      </c>
      <c r="H42" s="35" t="s">
        <v>471</v>
      </c>
      <c r="I42" s="36" t="s">
        <v>472</v>
      </c>
      <c r="J42" s="35" t="s">
        <v>129</v>
      </c>
      <c r="K42" s="36" t="s">
        <v>130</v>
      </c>
      <c r="L42" s="35">
        <v>2.7032820463964198</v>
      </c>
      <c r="M42" s="35">
        <v>1.9309399298791501</v>
      </c>
      <c r="O42" s="37" t="s">
        <v>474</v>
      </c>
      <c r="P42" s="38" t="s">
        <v>475</v>
      </c>
      <c r="Q42" s="37" t="s">
        <v>129</v>
      </c>
      <c r="R42" s="38" t="s">
        <v>130</v>
      </c>
      <c r="S42" s="37">
        <v>54.095610369665195</v>
      </c>
      <c r="T42" s="37">
        <v>57.942649732979135</v>
      </c>
      <c r="V42" s="39" t="s">
        <v>479</v>
      </c>
      <c r="W42" s="40" t="s">
        <v>480</v>
      </c>
      <c r="X42" s="39" t="s">
        <v>129</v>
      </c>
      <c r="Y42" s="40" t="s">
        <v>130</v>
      </c>
      <c r="Z42" s="39">
        <v>31.422296588235486</v>
      </c>
      <c r="AA42" s="39">
        <v>29.442438450413981</v>
      </c>
    </row>
    <row r="43" spans="1:27" x14ac:dyDescent="0.25">
      <c r="A43" s="35" t="s">
        <v>48</v>
      </c>
      <c r="B43" s="36" t="s">
        <v>49</v>
      </c>
      <c r="C43" s="35" t="s">
        <v>29</v>
      </c>
      <c r="D43" s="36" t="s">
        <v>131</v>
      </c>
      <c r="E43" s="35">
        <v>4358245522543.2354</v>
      </c>
      <c r="F43" s="35">
        <v>19887033884254.363</v>
      </c>
      <c r="H43" s="35" t="s">
        <v>471</v>
      </c>
      <c r="I43" s="36" t="s">
        <v>472</v>
      </c>
      <c r="J43" s="35" t="s">
        <v>29</v>
      </c>
      <c r="K43" s="36" t="s">
        <v>131</v>
      </c>
      <c r="L43" s="35">
        <v>1.8873537833821101</v>
      </c>
      <c r="M43" s="35">
        <v>1.8960295976144101</v>
      </c>
      <c r="O43" s="37" t="s">
        <v>474</v>
      </c>
      <c r="P43" s="38" t="s">
        <v>475</v>
      </c>
      <c r="Q43" s="37" t="s">
        <v>29</v>
      </c>
      <c r="R43" s="38" t="s">
        <v>131</v>
      </c>
      <c r="S43" s="37">
        <v>39.787655166870159</v>
      </c>
      <c r="T43" s="37">
        <v>52.684736534186158</v>
      </c>
      <c r="V43" s="39" t="s">
        <v>479</v>
      </c>
      <c r="W43" s="40" t="s">
        <v>480</v>
      </c>
      <c r="X43" s="39" t="s">
        <v>29</v>
      </c>
      <c r="Y43" s="40" t="s">
        <v>131</v>
      </c>
      <c r="Z43" s="39">
        <v>45.536103177830171</v>
      </c>
      <c r="AA43" s="39">
        <v>39.851698449244203</v>
      </c>
    </row>
    <row r="44" spans="1:27" x14ac:dyDescent="0.25">
      <c r="A44" s="35" t="s">
        <v>48</v>
      </c>
      <c r="B44" s="36" t="s">
        <v>49</v>
      </c>
      <c r="C44" s="35" t="s">
        <v>132</v>
      </c>
      <c r="D44" s="36" t="s">
        <v>133</v>
      </c>
      <c r="E44" s="35">
        <v>359579589608.34052</v>
      </c>
      <c r="F44" s="35">
        <v>695475131899.14575</v>
      </c>
      <c r="H44" s="35" t="s">
        <v>471</v>
      </c>
      <c r="I44" s="36" t="s">
        <v>472</v>
      </c>
      <c r="J44" s="35" t="s">
        <v>132</v>
      </c>
      <c r="K44" s="36" t="s">
        <v>133</v>
      </c>
      <c r="L44" s="35">
        <v>3.0316835386585201</v>
      </c>
      <c r="M44" s="35">
        <v>3.2090624368339697</v>
      </c>
      <c r="O44" s="37" t="s">
        <v>474</v>
      </c>
      <c r="P44" s="38" t="s">
        <v>475</v>
      </c>
      <c r="Q44" s="37" t="s">
        <v>132</v>
      </c>
      <c r="R44" s="38" t="s">
        <v>133</v>
      </c>
      <c r="S44" s="37">
        <v>57.194373977969704</v>
      </c>
      <c r="T44" s="37">
        <v>57.608333125106604</v>
      </c>
      <c r="V44" s="39" t="s">
        <v>479</v>
      </c>
      <c r="W44" s="40" t="s">
        <v>480</v>
      </c>
      <c r="X44" s="39" t="s">
        <v>132</v>
      </c>
      <c r="Y44" s="40" t="s">
        <v>133</v>
      </c>
      <c r="Z44" s="39">
        <v>27.305772283257646</v>
      </c>
      <c r="AA44" s="39">
        <v>26.814858914620881</v>
      </c>
    </row>
    <row r="45" spans="1:27" x14ac:dyDescent="0.25">
      <c r="A45" s="35" t="s">
        <v>48</v>
      </c>
      <c r="B45" s="36" t="s">
        <v>49</v>
      </c>
      <c r="C45" s="35" t="s">
        <v>134</v>
      </c>
      <c r="D45" s="36" t="s">
        <v>135</v>
      </c>
      <c r="E45" s="35">
        <v>1536820756.1327829</v>
      </c>
      <c r="F45" s="35">
        <v>2467927827.4933958</v>
      </c>
      <c r="H45" s="35" t="s">
        <v>471</v>
      </c>
      <c r="I45" s="36" t="s">
        <v>472</v>
      </c>
      <c r="J45" s="35" t="s">
        <v>134</v>
      </c>
      <c r="K45" s="36" t="s">
        <v>135</v>
      </c>
      <c r="L45" s="35" t="s">
        <v>52</v>
      </c>
      <c r="M45" s="35" t="s">
        <v>52</v>
      </c>
      <c r="O45" s="37" t="s">
        <v>474</v>
      </c>
      <c r="P45" s="38" t="s">
        <v>475</v>
      </c>
      <c r="Q45" s="37" t="s">
        <v>134</v>
      </c>
      <c r="R45" s="38" t="s">
        <v>135</v>
      </c>
      <c r="S45" s="37">
        <v>54.534178095008954</v>
      </c>
      <c r="T45" s="37">
        <v>54.199442901685146</v>
      </c>
      <c r="V45" s="39" t="s">
        <v>479</v>
      </c>
      <c r="W45" s="40" t="s">
        <v>480</v>
      </c>
      <c r="X45" s="39" t="s">
        <v>134</v>
      </c>
      <c r="Y45" s="40" t="s">
        <v>135</v>
      </c>
      <c r="Z45" s="39">
        <v>12.206271553452561</v>
      </c>
      <c r="AA45" s="39">
        <v>9.1373500960110139</v>
      </c>
    </row>
    <row r="46" spans="1:27" x14ac:dyDescent="0.25">
      <c r="A46" s="35" t="s">
        <v>48</v>
      </c>
      <c r="B46" s="36" t="s">
        <v>49</v>
      </c>
      <c r="C46" s="35" t="s">
        <v>136</v>
      </c>
      <c r="D46" s="36" t="s">
        <v>137</v>
      </c>
      <c r="E46" s="35">
        <v>35402751926.292633</v>
      </c>
      <c r="F46" s="35">
        <v>86267287184.001678</v>
      </c>
      <c r="H46" s="35" t="s">
        <v>471</v>
      </c>
      <c r="I46" s="36" t="s">
        <v>472</v>
      </c>
      <c r="J46" s="35" t="s">
        <v>136</v>
      </c>
      <c r="K46" s="36" t="s">
        <v>137</v>
      </c>
      <c r="L46" s="35">
        <v>0.22026077257230597</v>
      </c>
      <c r="M46" s="35">
        <v>0.73751200778256998</v>
      </c>
      <c r="O46" s="37" t="s">
        <v>474</v>
      </c>
      <c r="P46" s="38" t="s">
        <v>475</v>
      </c>
      <c r="Q46" s="37" t="s">
        <v>136</v>
      </c>
      <c r="R46" s="38" t="s">
        <v>137</v>
      </c>
      <c r="S46" s="37">
        <v>44.513418617339198</v>
      </c>
      <c r="T46" s="37">
        <v>33.75029293237607</v>
      </c>
      <c r="V46" s="39" t="s">
        <v>479</v>
      </c>
      <c r="W46" s="40" t="s">
        <v>480</v>
      </c>
      <c r="X46" s="39" t="s">
        <v>136</v>
      </c>
      <c r="Y46" s="40" t="s">
        <v>137</v>
      </c>
      <c r="Z46" s="39">
        <v>22.405706302713739</v>
      </c>
      <c r="AA46" s="39">
        <v>42.191716222881794</v>
      </c>
    </row>
    <row r="47" spans="1:27" x14ac:dyDescent="0.25">
      <c r="A47" s="35" t="s">
        <v>48</v>
      </c>
      <c r="B47" s="36" t="s">
        <v>49</v>
      </c>
      <c r="C47" s="35" t="s">
        <v>138</v>
      </c>
      <c r="D47" s="36" t="s">
        <v>139</v>
      </c>
      <c r="E47" s="35">
        <v>13887534949.510332</v>
      </c>
      <c r="F47" s="35">
        <v>21844655233.981659</v>
      </c>
      <c r="H47" s="35" t="s">
        <v>471</v>
      </c>
      <c r="I47" s="36" t="s">
        <v>472</v>
      </c>
      <c r="J47" s="35" t="s">
        <v>138</v>
      </c>
      <c r="K47" s="36" t="s">
        <v>139</v>
      </c>
      <c r="L47" s="35" t="s">
        <v>52</v>
      </c>
      <c r="M47" s="35">
        <v>4.3121304542549996</v>
      </c>
      <c r="O47" s="37" t="s">
        <v>474</v>
      </c>
      <c r="P47" s="38" t="s">
        <v>475</v>
      </c>
      <c r="Q47" s="37" t="s">
        <v>138</v>
      </c>
      <c r="R47" s="38" t="s">
        <v>139</v>
      </c>
      <c r="S47" s="37">
        <v>22.543075245365323</v>
      </c>
      <c r="T47" s="37">
        <v>47.558498234759568</v>
      </c>
      <c r="V47" s="39" t="s">
        <v>479</v>
      </c>
      <c r="W47" s="40" t="s">
        <v>480</v>
      </c>
      <c r="X47" s="39" t="s">
        <v>138</v>
      </c>
      <c r="Y47" s="40" t="s">
        <v>139</v>
      </c>
      <c r="Z47" s="39">
        <v>72.152671755725194</v>
      </c>
      <c r="AA47" s="39">
        <v>41.967717235825688</v>
      </c>
    </row>
    <row r="48" spans="1:27" x14ac:dyDescent="0.25">
      <c r="A48" s="35" t="s">
        <v>48</v>
      </c>
      <c r="B48" s="36" t="s">
        <v>49</v>
      </c>
      <c r="C48" s="35" t="s">
        <v>140</v>
      </c>
      <c r="D48" s="36" t="s">
        <v>141</v>
      </c>
      <c r="E48" s="35">
        <v>49408778878.854202</v>
      </c>
      <c r="F48" s="35">
        <v>97757470348.320374</v>
      </c>
      <c r="H48" s="35" t="s">
        <v>471</v>
      </c>
      <c r="I48" s="36" t="s">
        <v>472</v>
      </c>
      <c r="J48" s="35" t="s">
        <v>140</v>
      </c>
      <c r="K48" s="36" t="s">
        <v>141</v>
      </c>
      <c r="L48" s="35">
        <v>0</v>
      </c>
      <c r="M48" s="35">
        <v>0</v>
      </c>
      <c r="O48" s="37" t="s">
        <v>474</v>
      </c>
      <c r="P48" s="38" t="s">
        <v>475</v>
      </c>
      <c r="Q48" s="37" t="s">
        <v>140</v>
      </c>
      <c r="R48" s="38" t="s">
        <v>141</v>
      </c>
      <c r="S48" s="37">
        <v>55.695932365849721</v>
      </c>
      <c r="T48" s="37">
        <v>68.233160890476242</v>
      </c>
      <c r="V48" s="39" t="s">
        <v>479</v>
      </c>
      <c r="W48" s="40" t="s">
        <v>480</v>
      </c>
      <c r="X48" s="39" t="s">
        <v>140</v>
      </c>
      <c r="Y48" s="40" t="s">
        <v>141</v>
      </c>
      <c r="Z48" s="39">
        <v>25.55236039971598</v>
      </c>
      <c r="AA48" s="39">
        <v>18.893514127786879</v>
      </c>
    </row>
    <row r="49" spans="1:27" x14ac:dyDescent="0.25">
      <c r="A49" s="35" t="s">
        <v>48</v>
      </c>
      <c r="B49" s="36" t="s">
        <v>49</v>
      </c>
      <c r="C49" s="35" t="s">
        <v>142</v>
      </c>
      <c r="D49" s="36" t="s">
        <v>143</v>
      </c>
      <c r="E49" s="35">
        <v>67363317619.345505</v>
      </c>
      <c r="F49" s="35">
        <v>118051344947.09152</v>
      </c>
      <c r="H49" s="35" t="s">
        <v>471</v>
      </c>
      <c r="I49" s="36" t="s">
        <v>472</v>
      </c>
      <c r="J49" s="35" t="s">
        <v>142</v>
      </c>
      <c r="K49" s="36" t="s">
        <v>143</v>
      </c>
      <c r="L49" s="35" t="s">
        <v>52</v>
      </c>
      <c r="M49" s="35">
        <v>1.2527200937985599</v>
      </c>
      <c r="O49" s="37" t="s">
        <v>474</v>
      </c>
      <c r="P49" s="38" t="s">
        <v>475</v>
      </c>
      <c r="Q49" s="37" t="s">
        <v>142</v>
      </c>
      <c r="R49" s="38" t="s">
        <v>143</v>
      </c>
      <c r="S49" s="37">
        <v>53.506404625998627</v>
      </c>
      <c r="T49" s="37">
        <v>46.201988260517027</v>
      </c>
      <c r="V49" s="39" t="s">
        <v>479</v>
      </c>
      <c r="W49" s="40" t="s">
        <v>480</v>
      </c>
      <c r="X49" s="39" t="s">
        <v>142</v>
      </c>
      <c r="Y49" s="40" t="s">
        <v>143</v>
      </c>
      <c r="Z49" s="39">
        <v>21.504479660342117</v>
      </c>
      <c r="AA49" s="39">
        <v>20.463798877049282</v>
      </c>
    </row>
    <row r="50" spans="1:27" x14ac:dyDescent="0.25">
      <c r="A50" s="35" t="s">
        <v>48</v>
      </c>
      <c r="B50" s="36" t="s">
        <v>49</v>
      </c>
      <c r="C50" s="35" t="s">
        <v>144</v>
      </c>
      <c r="D50" s="36" t="s">
        <v>145</v>
      </c>
      <c r="E50" s="35">
        <v>81509092527.368851</v>
      </c>
      <c r="F50" s="35">
        <v>110890731552.2413</v>
      </c>
      <c r="H50" s="35" t="s">
        <v>471</v>
      </c>
      <c r="I50" s="36" t="s">
        <v>472</v>
      </c>
      <c r="J50" s="35" t="s">
        <v>144</v>
      </c>
      <c r="K50" s="36" t="s">
        <v>145</v>
      </c>
      <c r="L50" s="35">
        <v>3.0300557771282097</v>
      </c>
      <c r="M50" s="35">
        <v>1.6737630704675801</v>
      </c>
      <c r="O50" s="37" t="s">
        <v>474</v>
      </c>
      <c r="P50" s="38" t="s">
        <v>475</v>
      </c>
      <c r="Q50" s="37" t="s">
        <v>144</v>
      </c>
      <c r="R50" s="38" t="s">
        <v>145</v>
      </c>
      <c r="S50" s="37">
        <v>53.189861786590612</v>
      </c>
      <c r="T50" s="37">
        <v>58.781509722700598</v>
      </c>
      <c r="V50" s="39" t="s">
        <v>479</v>
      </c>
      <c r="W50" s="40" t="s">
        <v>480</v>
      </c>
      <c r="X50" s="39" t="s">
        <v>144</v>
      </c>
      <c r="Y50" s="40" t="s">
        <v>145</v>
      </c>
      <c r="Z50" s="39">
        <v>24.398784281881909</v>
      </c>
      <c r="AA50" s="39">
        <v>20.925900796099008</v>
      </c>
    </row>
    <row r="51" spans="1:27" x14ac:dyDescent="0.25">
      <c r="A51" s="35" t="s">
        <v>48</v>
      </c>
      <c r="B51" s="36" t="s">
        <v>49</v>
      </c>
      <c r="C51" s="35" t="s">
        <v>17</v>
      </c>
      <c r="D51" s="36" t="s">
        <v>146</v>
      </c>
      <c r="E51" s="35" t="s">
        <v>52</v>
      </c>
      <c r="F51" s="35" t="s">
        <v>52</v>
      </c>
      <c r="H51" s="35" t="s">
        <v>471</v>
      </c>
      <c r="I51" s="36" t="s">
        <v>472</v>
      </c>
      <c r="J51" s="35" t="s">
        <v>17</v>
      </c>
      <c r="K51" s="36" t="s">
        <v>146</v>
      </c>
      <c r="L51" s="35" t="s">
        <v>52</v>
      </c>
      <c r="M51" s="35">
        <v>2.8724032394613901</v>
      </c>
      <c r="O51" s="37" t="s">
        <v>474</v>
      </c>
      <c r="P51" s="38" t="s">
        <v>475</v>
      </c>
      <c r="Q51" s="37" t="s">
        <v>17</v>
      </c>
      <c r="R51" s="38" t="s">
        <v>146</v>
      </c>
      <c r="S51" s="37">
        <v>66.569388916879873</v>
      </c>
      <c r="T51" s="37">
        <v>70.817028218603838</v>
      </c>
      <c r="V51" s="39" t="s">
        <v>479</v>
      </c>
      <c r="W51" s="40" t="s">
        <v>480</v>
      </c>
      <c r="X51" s="39" t="s">
        <v>17</v>
      </c>
      <c r="Y51" s="40" t="s">
        <v>146</v>
      </c>
      <c r="Z51" s="39">
        <v>25.535082151714029</v>
      </c>
      <c r="AA51" s="39">
        <v>24.355969478890255</v>
      </c>
    </row>
    <row r="52" spans="1:27" x14ac:dyDescent="0.25">
      <c r="A52" s="35" t="s">
        <v>48</v>
      </c>
      <c r="B52" s="36" t="s">
        <v>49</v>
      </c>
      <c r="C52" s="35" t="s">
        <v>147</v>
      </c>
      <c r="D52" s="36" t="s">
        <v>148</v>
      </c>
      <c r="E52" s="35">
        <v>3971608076.2638474</v>
      </c>
      <c r="F52" s="35">
        <v>4080536556.8691998</v>
      </c>
      <c r="H52" s="35" t="s">
        <v>471</v>
      </c>
      <c r="I52" s="36" t="s">
        <v>472</v>
      </c>
      <c r="J52" s="35" t="s">
        <v>147</v>
      </c>
      <c r="K52" s="36" t="s">
        <v>148</v>
      </c>
      <c r="L52" s="35" t="s">
        <v>52</v>
      </c>
      <c r="M52" s="35" t="s">
        <v>52</v>
      </c>
      <c r="O52" s="37" t="s">
        <v>474</v>
      </c>
      <c r="P52" s="38" t="s">
        <v>475</v>
      </c>
      <c r="Q52" s="37" t="s">
        <v>147</v>
      </c>
      <c r="R52" s="38" t="s">
        <v>148</v>
      </c>
      <c r="S52" s="37">
        <v>76.710889075947776</v>
      </c>
      <c r="T52" s="37">
        <v>71.688004161375659</v>
      </c>
      <c r="V52" s="39" t="s">
        <v>479</v>
      </c>
      <c r="W52" s="40" t="s">
        <v>480</v>
      </c>
      <c r="X52" s="39" t="s">
        <v>147</v>
      </c>
      <c r="Y52" s="40" t="s">
        <v>148</v>
      </c>
      <c r="Z52" s="39">
        <v>14.789921930652802</v>
      </c>
      <c r="AA52" s="39">
        <v>18.23908339316025</v>
      </c>
    </row>
    <row r="53" spans="1:27" x14ac:dyDescent="0.25">
      <c r="A53" s="35" t="s">
        <v>48</v>
      </c>
      <c r="B53" s="36" t="s">
        <v>49</v>
      </c>
      <c r="C53" s="35" t="s">
        <v>149</v>
      </c>
      <c r="D53" s="36" t="s">
        <v>150</v>
      </c>
      <c r="E53" s="35">
        <v>22985630127.988594</v>
      </c>
      <c r="F53" s="35">
        <v>32809874274.280529</v>
      </c>
      <c r="H53" s="35" t="s">
        <v>471</v>
      </c>
      <c r="I53" s="36" t="s">
        <v>472</v>
      </c>
      <c r="J53" s="35" t="s">
        <v>149</v>
      </c>
      <c r="K53" s="36" t="s">
        <v>150</v>
      </c>
      <c r="L53" s="35">
        <v>2.8220901513395398</v>
      </c>
      <c r="M53" s="35">
        <v>1.58944526903003</v>
      </c>
      <c r="O53" s="37" t="s">
        <v>474</v>
      </c>
      <c r="P53" s="38" t="s">
        <v>475</v>
      </c>
      <c r="Q53" s="37" t="s">
        <v>149</v>
      </c>
      <c r="R53" s="38" t="s">
        <v>150</v>
      </c>
      <c r="S53" s="37">
        <v>69.782305414233406</v>
      </c>
      <c r="T53" s="37">
        <v>74.116398542058462</v>
      </c>
      <c r="V53" s="39" t="s">
        <v>479</v>
      </c>
      <c r="W53" s="40" t="s">
        <v>480</v>
      </c>
      <c r="X53" s="39" t="s">
        <v>149</v>
      </c>
      <c r="Y53" s="40" t="s">
        <v>150</v>
      </c>
      <c r="Z53" s="39">
        <v>17.686034547867525</v>
      </c>
      <c r="AA53" s="39">
        <v>11.260025783461666</v>
      </c>
    </row>
    <row r="54" spans="1:27" x14ac:dyDescent="0.25">
      <c r="A54" s="35" t="s">
        <v>48</v>
      </c>
      <c r="B54" s="36" t="s">
        <v>49</v>
      </c>
      <c r="C54" s="35" t="s">
        <v>151</v>
      </c>
      <c r="D54" s="36" t="s">
        <v>152</v>
      </c>
      <c r="E54" s="35">
        <v>256953534488.9476</v>
      </c>
      <c r="F54" s="35">
        <v>412641314149.83582</v>
      </c>
      <c r="H54" s="35" t="s">
        <v>471</v>
      </c>
      <c r="I54" s="36" t="s">
        <v>472</v>
      </c>
      <c r="J54" s="35" t="s">
        <v>151</v>
      </c>
      <c r="K54" s="36" t="s">
        <v>152</v>
      </c>
      <c r="L54" s="35">
        <v>1.87735695616487</v>
      </c>
      <c r="M54" s="35">
        <v>0.96868661792609689</v>
      </c>
      <c r="O54" s="37" t="s">
        <v>474</v>
      </c>
      <c r="P54" s="38" t="s">
        <v>475</v>
      </c>
      <c r="Q54" s="37" t="s">
        <v>151</v>
      </c>
      <c r="R54" s="38" t="s">
        <v>152</v>
      </c>
      <c r="S54" s="37">
        <v>54.353517113811442</v>
      </c>
      <c r="T54" s="37">
        <v>55.096176818126054</v>
      </c>
      <c r="V54" s="39" t="s">
        <v>479</v>
      </c>
      <c r="W54" s="40" t="s">
        <v>480</v>
      </c>
      <c r="X54" s="39" t="s">
        <v>151</v>
      </c>
      <c r="Y54" s="40" t="s">
        <v>152</v>
      </c>
      <c r="Z54" s="39">
        <v>33.491207477384336</v>
      </c>
      <c r="AA54" s="39">
        <v>32.70829701278268</v>
      </c>
    </row>
    <row r="55" spans="1:27" x14ac:dyDescent="0.25">
      <c r="A55" s="35" t="s">
        <v>48</v>
      </c>
      <c r="B55" s="36" t="s">
        <v>49</v>
      </c>
      <c r="C55" s="35" t="s">
        <v>153</v>
      </c>
      <c r="D55" s="36" t="s">
        <v>154</v>
      </c>
      <c r="E55" s="35">
        <v>261978555330.14478</v>
      </c>
      <c r="F55" s="35">
        <v>320149213276.98767</v>
      </c>
      <c r="H55" s="35" t="s">
        <v>471</v>
      </c>
      <c r="I55" s="36" t="s">
        <v>472</v>
      </c>
      <c r="J55" s="35" t="s">
        <v>153</v>
      </c>
      <c r="K55" s="36" t="s">
        <v>154</v>
      </c>
      <c r="L55" s="35">
        <v>1.45744405054744</v>
      </c>
      <c r="M55" s="35">
        <v>1.1460161115053999</v>
      </c>
      <c r="O55" s="37" t="s">
        <v>474</v>
      </c>
      <c r="P55" s="38" t="s">
        <v>475</v>
      </c>
      <c r="Q55" s="37" t="s">
        <v>153</v>
      </c>
      <c r="R55" s="38" t="s">
        <v>154</v>
      </c>
      <c r="S55" s="37">
        <v>60.344567786639672</v>
      </c>
      <c r="T55" s="37">
        <v>64.906321442337003</v>
      </c>
      <c r="V55" s="39" t="s">
        <v>479</v>
      </c>
      <c r="W55" s="40" t="s">
        <v>480</v>
      </c>
      <c r="X55" s="39" t="s">
        <v>153</v>
      </c>
      <c r="Y55" s="40" t="s">
        <v>154</v>
      </c>
      <c r="Z55" s="39">
        <v>23.652709623354053</v>
      </c>
      <c r="AA55" s="39">
        <v>20.743237842237672</v>
      </c>
    </row>
    <row r="56" spans="1:27" x14ac:dyDescent="0.25">
      <c r="A56" s="35" t="s">
        <v>48</v>
      </c>
      <c r="B56" s="36" t="s">
        <v>49</v>
      </c>
      <c r="C56" s="35" t="s">
        <v>155</v>
      </c>
      <c r="D56" s="36" t="s">
        <v>156</v>
      </c>
      <c r="E56" s="35" t="s">
        <v>52</v>
      </c>
      <c r="F56" s="35">
        <v>4612122077.4331121</v>
      </c>
      <c r="H56" s="35" t="s">
        <v>471</v>
      </c>
      <c r="I56" s="36" t="s">
        <v>472</v>
      </c>
      <c r="J56" s="35" t="s">
        <v>155</v>
      </c>
      <c r="K56" s="36" t="s">
        <v>156</v>
      </c>
      <c r="L56" s="35">
        <v>5.0691011913242701</v>
      </c>
      <c r="M56" s="35" t="s">
        <v>52</v>
      </c>
      <c r="O56" s="37" t="s">
        <v>474</v>
      </c>
      <c r="P56" s="38" t="s">
        <v>475</v>
      </c>
      <c r="Q56" s="37" t="s">
        <v>155</v>
      </c>
      <c r="R56" s="38" t="s">
        <v>156</v>
      </c>
      <c r="S56" s="37" t="s">
        <v>52</v>
      </c>
      <c r="T56" s="37">
        <v>79.188891284585992</v>
      </c>
      <c r="V56" s="39" t="s">
        <v>479</v>
      </c>
      <c r="W56" s="40" t="s">
        <v>480</v>
      </c>
      <c r="X56" s="39" t="s">
        <v>155</v>
      </c>
      <c r="Y56" s="40" t="s">
        <v>156</v>
      </c>
      <c r="Z56" s="39" t="s">
        <v>52</v>
      </c>
      <c r="AA56" s="39">
        <v>12.320914362044173</v>
      </c>
    </row>
    <row r="57" spans="1:27" x14ac:dyDescent="0.25">
      <c r="A57" s="35" t="s">
        <v>48</v>
      </c>
      <c r="B57" s="36" t="s">
        <v>49</v>
      </c>
      <c r="C57" s="35" t="s">
        <v>157</v>
      </c>
      <c r="D57" s="36" t="s">
        <v>158</v>
      </c>
      <c r="E57" s="35">
        <v>669439808.77807438</v>
      </c>
      <c r="F57" s="35">
        <v>807786936.21085358</v>
      </c>
      <c r="H57" s="35" t="s">
        <v>471</v>
      </c>
      <c r="I57" s="36" t="s">
        <v>472</v>
      </c>
      <c r="J57" s="35" t="s">
        <v>157</v>
      </c>
      <c r="K57" s="36" t="s">
        <v>158</v>
      </c>
      <c r="L57" s="35" t="s">
        <v>52</v>
      </c>
      <c r="M57" s="35" t="s">
        <v>52</v>
      </c>
      <c r="O57" s="37" t="s">
        <v>474</v>
      </c>
      <c r="P57" s="38" t="s">
        <v>475</v>
      </c>
      <c r="Q57" s="37" t="s">
        <v>157</v>
      </c>
      <c r="R57" s="38" t="s">
        <v>158</v>
      </c>
      <c r="S57" s="37">
        <v>62.137108686911766</v>
      </c>
      <c r="T57" s="37">
        <v>60.585938613240621</v>
      </c>
      <c r="V57" s="39" t="s">
        <v>479</v>
      </c>
      <c r="W57" s="40" t="s">
        <v>480</v>
      </c>
      <c r="X57" s="39" t="s">
        <v>157</v>
      </c>
      <c r="Y57" s="40" t="s">
        <v>158</v>
      </c>
      <c r="Z57" s="39">
        <v>15.860327911093933</v>
      </c>
      <c r="AA57" s="39">
        <v>11.108894525349825</v>
      </c>
    </row>
    <row r="58" spans="1:27" x14ac:dyDescent="0.25">
      <c r="A58" s="35" t="s">
        <v>48</v>
      </c>
      <c r="B58" s="36" t="s">
        <v>49</v>
      </c>
      <c r="C58" s="35" t="s">
        <v>159</v>
      </c>
      <c r="D58" s="36" t="s">
        <v>160</v>
      </c>
      <c r="E58" s="35">
        <v>78970796249.179993</v>
      </c>
      <c r="F58" s="35">
        <v>175940743804.62482</v>
      </c>
      <c r="H58" s="35" t="s">
        <v>471</v>
      </c>
      <c r="I58" s="36" t="s">
        <v>472</v>
      </c>
      <c r="J58" s="35" t="s">
        <v>159</v>
      </c>
      <c r="K58" s="36" t="s">
        <v>160</v>
      </c>
      <c r="L58" s="35">
        <v>1.0300964715532299</v>
      </c>
      <c r="M58" s="35">
        <v>0.70099829842036698</v>
      </c>
      <c r="O58" s="37" t="s">
        <v>474</v>
      </c>
      <c r="P58" s="38" t="s">
        <v>475</v>
      </c>
      <c r="Q58" s="37" t="s">
        <v>159</v>
      </c>
      <c r="R58" s="38" t="s">
        <v>160</v>
      </c>
      <c r="S58" s="37">
        <v>52.136273181711303</v>
      </c>
      <c r="T58" s="37">
        <v>59.426002577355199</v>
      </c>
      <c r="V58" s="39" t="s">
        <v>479</v>
      </c>
      <c r="W58" s="40" t="s">
        <v>480</v>
      </c>
      <c r="X58" s="39" t="s">
        <v>159</v>
      </c>
      <c r="Y58" s="40" t="s">
        <v>160</v>
      </c>
      <c r="Z58" s="39">
        <v>31.670424501584556</v>
      </c>
      <c r="AA58" s="39">
        <v>28.068774001233589</v>
      </c>
    </row>
    <row r="59" spans="1:27" x14ac:dyDescent="0.25">
      <c r="A59" s="35" t="s">
        <v>48</v>
      </c>
      <c r="B59" s="36" t="s">
        <v>49</v>
      </c>
      <c r="C59" s="35" t="s">
        <v>161</v>
      </c>
      <c r="D59" s="36" t="s">
        <v>162</v>
      </c>
      <c r="E59" s="35">
        <v>103685229632.35788</v>
      </c>
      <c r="F59" s="35">
        <v>195010792573.62756</v>
      </c>
      <c r="H59" s="35" t="s">
        <v>471</v>
      </c>
      <c r="I59" s="36" t="s">
        <v>472</v>
      </c>
      <c r="J59" s="35" t="s">
        <v>161</v>
      </c>
      <c r="K59" s="36" t="s">
        <v>162</v>
      </c>
      <c r="L59" s="35">
        <v>1.45207595274333</v>
      </c>
      <c r="M59" s="35">
        <v>2.3612633835846699</v>
      </c>
      <c r="O59" s="37" t="s">
        <v>474</v>
      </c>
      <c r="P59" s="38" t="s">
        <v>475</v>
      </c>
      <c r="Q59" s="37" t="s">
        <v>161</v>
      </c>
      <c r="R59" s="38" t="s">
        <v>162</v>
      </c>
      <c r="S59" s="37">
        <v>45.267960146083212</v>
      </c>
      <c r="T59" s="37">
        <v>51.231127463139423</v>
      </c>
      <c r="V59" s="39" t="s">
        <v>479</v>
      </c>
      <c r="W59" s="40" t="s">
        <v>480</v>
      </c>
      <c r="X59" s="39" t="s">
        <v>161</v>
      </c>
      <c r="Y59" s="40" t="s">
        <v>162</v>
      </c>
      <c r="Z59" s="39">
        <v>33.617594487701325</v>
      </c>
      <c r="AA59" s="39">
        <v>32.523587560933152</v>
      </c>
    </row>
    <row r="60" spans="1:27" x14ac:dyDescent="0.25">
      <c r="A60" s="35" t="s">
        <v>48</v>
      </c>
      <c r="B60" s="36" t="s">
        <v>49</v>
      </c>
      <c r="C60" s="35" t="s">
        <v>163</v>
      </c>
      <c r="D60" s="36" t="s">
        <v>164</v>
      </c>
      <c r="E60" s="35">
        <v>533080839338.43549</v>
      </c>
      <c r="F60" s="35">
        <v>1062265603571.5619</v>
      </c>
      <c r="H60" s="35" t="s">
        <v>471</v>
      </c>
      <c r="I60" s="36" t="s">
        <v>472</v>
      </c>
      <c r="J60" s="35" t="s">
        <v>163</v>
      </c>
      <c r="K60" s="36" t="s">
        <v>164</v>
      </c>
      <c r="L60" s="35">
        <v>2.55126513982739</v>
      </c>
      <c r="M60" s="35">
        <v>1.4220317002881799</v>
      </c>
      <c r="O60" s="37" t="s">
        <v>474</v>
      </c>
      <c r="P60" s="38" t="s">
        <v>475</v>
      </c>
      <c r="Q60" s="37" t="s">
        <v>163</v>
      </c>
      <c r="R60" s="38" t="s">
        <v>164</v>
      </c>
      <c r="S60" s="37">
        <v>46.525992355189651</v>
      </c>
      <c r="T60" s="37">
        <v>53.240873198847261</v>
      </c>
      <c r="V60" s="39" t="s">
        <v>479</v>
      </c>
      <c r="W60" s="40" t="s">
        <v>480</v>
      </c>
      <c r="X60" s="39" t="s">
        <v>163</v>
      </c>
      <c r="Y60" s="40" t="s">
        <v>164</v>
      </c>
      <c r="Z60" s="39">
        <v>30.751867097912378</v>
      </c>
      <c r="AA60" s="39">
        <v>33.750763688760806</v>
      </c>
    </row>
    <row r="61" spans="1:27" x14ac:dyDescent="0.25">
      <c r="A61" s="35" t="s">
        <v>48</v>
      </c>
      <c r="B61" s="36" t="s">
        <v>49</v>
      </c>
      <c r="C61" s="35" t="s">
        <v>165</v>
      </c>
      <c r="D61" s="36" t="s">
        <v>166</v>
      </c>
      <c r="E61" s="35">
        <v>38557835418.802628</v>
      </c>
      <c r="F61" s="35">
        <v>54005555164.872681</v>
      </c>
      <c r="H61" s="35" t="s">
        <v>471</v>
      </c>
      <c r="I61" s="36" t="s">
        <v>472</v>
      </c>
      <c r="J61" s="35" t="s">
        <v>165</v>
      </c>
      <c r="K61" s="36" t="s">
        <v>166</v>
      </c>
      <c r="L61" s="35">
        <v>0.84033103810209497</v>
      </c>
      <c r="M61" s="35">
        <v>1.05178543005197</v>
      </c>
      <c r="O61" s="37" t="s">
        <v>474</v>
      </c>
      <c r="P61" s="38" t="s">
        <v>475</v>
      </c>
      <c r="Q61" s="37" t="s">
        <v>165</v>
      </c>
      <c r="R61" s="38" t="s">
        <v>166</v>
      </c>
      <c r="S61" s="37">
        <v>58.573940169357172</v>
      </c>
      <c r="T61" s="37">
        <v>60.116056559057142</v>
      </c>
      <c r="V61" s="39" t="s">
        <v>479</v>
      </c>
      <c r="W61" s="40" t="s">
        <v>480</v>
      </c>
      <c r="X61" s="39" t="s">
        <v>165</v>
      </c>
      <c r="Y61" s="40" t="s">
        <v>166</v>
      </c>
      <c r="Z61" s="39">
        <v>26.877721108123559</v>
      </c>
      <c r="AA61" s="39">
        <v>25.171382590315144</v>
      </c>
    </row>
    <row r="62" spans="1:27" x14ac:dyDescent="0.25">
      <c r="A62" s="35" t="s">
        <v>48</v>
      </c>
      <c r="B62" s="36" t="s">
        <v>49</v>
      </c>
      <c r="C62" s="35" t="s">
        <v>167</v>
      </c>
      <c r="D62" s="36" t="s">
        <v>168</v>
      </c>
      <c r="E62" s="35">
        <v>6774982262.8289862</v>
      </c>
      <c r="F62" s="35">
        <v>28459489607.002689</v>
      </c>
      <c r="H62" s="35" t="s">
        <v>471</v>
      </c>
      <c r="I62" s="36" t="s">
        <v>472</v>
      </c>
      <c r="J62" s="35" t="s">
        <v>167</v>
      </c>
      <c r="K62" s="36" t="s">
        <v>168</v>
      </c>
      <c r="L62" s="35" t="s">
        <v>52</v>
      </c>
      <c r="M62" s="35">
        <v>1.10036882579998</v>
      </c>
      <c r="O62" s="37" t="s">
        <v>474</v>
      </c>
      <c r="P62" s="38" t="s">
        <v>475</v>
      </c>
      <c r="Q62" s="37" t="s">
        <v>167</v>
      </c>
      <c r="R62" s="38" t="s">
        <v>168</v>
      </c>
      <c r="S62" s="37" t="s">
        <v>52</v>
      </c>
      <c r="T62" s="37">
        <v>40.8999564262649</v>
      </c>
      <c r="V62" s="39" t="s">
        <v>479</v>
      </c>
      <c r="W62" s="40" t="s">
        <v>480</v>
      </c>
      <c r="X62" s="39" t="s">
        <v>167</v>
      </c>
      <c r="Y62" s="40" t="s">
        <v>168</v>
      </c>
      <c r="Z62" s="39" t="s">
        <v>52</v>
      </c>
      <c r="AA62" s="39">
        <v>56.862228092905923</v>
      </c>
    </row>
    <row r="63" spans="1:27" x14ac:dyDescent="0.25">
      <c r="A63" s="35" t="s">
        <v>48</v>
      </c>
      <c r="B63" s="36" t="s">
        <v>49</v>
      </c>
      <c r="C63" s="35" t="s">
        <v>169</v>
      </c>
      <c r="D63" s="36" t="s">
        <v>170</v>
      </c>
      <c r="E63" s="35" t="s">
        <v>52</v>
      </c>
      <c r="F63" s="35" t="s">
        <v>52</v>
      </c>
      <c r="H63" s="35" t="s">
        <v>471</v>
      </c>
      <c r="I63" s="36" t="s">
        <v>472</v>
      </c>
      <c r="J63" s="35" t="s">
        <v>169</v>
      </c>
      <c r="K63" s="36" t="s">
        <v>170</v>
      </c>
      <c r="L63" s="35">
        <v>32.655671193803698</v>
      </c>
      <c r="M63" s="35" t="s">
        <v>52</v>
      </c>
      <c r="O63" s="37" t="s">
        <v>474</v>
      </c>
      <c r="P63" s="38" t="s">
        <v>475</v>
      </c>
      <c r="Q63" s="37" t="s">
        <v>169</v>
      </c>
      <c r="R63" s="38" t="s">
        <v>170</v>
      </c>
      <c r="S63" s="37" t="s">
        <v>52</v>
      </c>
      <c r="T63" s="37" t="s">
        <v>52</v>
      </c>
      <c r="V63" s="39" t="s">
        <v>479</v>
      </c>
      <c r="W63" s="40" t="s">
        <v>480</v>
      </c>
      <c r="X63" s="39" t="s">
        <v>169</v>
      </c>
      <c r="Y63" s="40" t="s">
        <v>170</v>
      </c>
      <c r="Z63" s="39">
        <v>19.160680418750957</v>
      </c>
      <c r="AA63" s="39" t="s">
        <v>52</v>
      </c>
    </row>
    <row r="64" spans="1:27" x14ac:dyDescent="0.25">
      <c r="A64" s="35" t="s">
        <v>48</v>
      </c>
      <c r="B64" s="36" t="s">
        <v>49</v>
      </c>
      <c r="C64" s="35" t="s">
        <v>171</v>
      </c>
      <c r="D64" s="36" t="s">
        <v>172</v>
      </c>
      <c r="E64" s="35">
        <v>24908743614.326126</v>
      </c>
      <c r="F64" s="35">
        <v>44744044035.595879</v>
      </c>
      <c r="H64" s="35" t="s">
        <v>471</v>
      </c>
      <c r="I64" s="36" t="s">
        <v>472</v>
      </c>
      <c r="J64" s="35" t="s">
        <v>171</v>
      </c>
      <c r="K64" s="36" t="s">
        <v>172</v>
      </c>
      <c r="L64" s="35">
        <v>1.3763271152776801</v>
      </c>
      <c r="M64" s="35">
        <v>2.01465150878371</v>
      </c>
      <c r="O64" s="37" t="s">
        <v>474</v>
      </c>
      <c r="P64" s="38" t="s">
        <v>475</v>
      </c>
      <c r="Q64" s="37" t="s">
        <v>171</v>
      </c>
      <c r="R64" s="38" t="s">
        <v>172</v>
      </c>
      <c r="S64" s="37">
        <v>60.609708380921376</v>
      </c>
      <c r="T64" s="37">
        <v>60.775673378727944</v>
      </c>
      <c r="V64" s="39" t="s">
        <v>479</v>
      </c>
      <c r="W64" s="40" t="s">
        <v>480</v>
      </c>
      <c r="X64" s="39" t="s">
        <v>171</v>
      </c>
      <c r="Y64" s="40" t="s">
        <v>172</v>
      </c>
      <c r="Z64" s="39">
        <v>24.849970241630196</v>
      </c>
      <c r="AA64" s="39">
        <v>23.615942292625437</v>
      </c>
    </row>
    <row r="65" spans="1:27" x14ac:dyDescent="0.25">
      <c r="A65" s="35" t="s">
        <v>48</v>
      </c>
      <c r="B65" s="36" t="s">
        <v>49</v>
      </c>
      <c r="C65" s="35" t="s">
        <v>173</v>
      </c>
      <c r="D65" s="36" t="s">
        <v>174</v>
      </c>
      <c r="E65" s="35">
        <v>5609442429.2637997</v>
      </c>
      <c r="F65" s="35">
        <v>9457434167.5166378</v>
      </c>
      <c r="H65" s="35" t="s">
        <v>471</v>
      </c>
      <c r="I65" s="36" t="s">
        <v>472</v>
      </c>
      <c r="J65" s="35" t="s">
        <v>173</v>
      </c>
      <c r="K65" s="36" t="s">
        <v>174</v>
      </c>
      <c r="L65" s="35">
        <v>1.4352057909750799</v>
      </c>
      <c r="M65" s="35">
        <v>1.8869985058532199</v>
      </c>
      <c r="O65" s="37" t="s">
        <v>474</v>
      </c>
      <c r="P65" s="38" t="s">
        <v>475</v>
      </c>
      <c r="Q65" s="37" t="s">
        <v>173</v>
      </c>
      <c r="R65" s="38" t="s">
        <v>174</v>
      </c>
      <c r="S65" s="37">
        <v>45.557536576861672</v>
      </c>
      <c r="T65" s="37">
        <v>53.068090458120921</v>
      </c>
      <c r="V65" s="39" t="s">
        <v>479</v>
      </c>
      <c r="W65" s="40" t="s">
        <v>480</v>
      </c>
      <c r="X65" s="39" t="s">
        <v>173</v>
      </c>
      <c r="Y65" s="40" t="s">
        <v>174</v>
      </c>
      <c r="Z65" s="39">
        <v>39.394108092023295</v>
      </c>
      <c r="AA65" s="39">
        <v>33.878946759762087</v>
      </c>
    </row>
    <row r="66" spans="1:27" x14ac:dyDescent="0.25">
      <c r="A66" s="35" t="s">
        <v>48</v>
      </c>
      <c r="B66" s="36" t="s">
        <v>49</v>
      </c>
      <c r="C66" s="35" t="s">
        <v>175</v>
      </c>
      <c r="D66" s="36" t="s">
        <v>176</v>
      </c>
      <c r="E66" s="35">
        <v>48196209693.787949</v>
      </c>
      <c r="F66" s="35">
        <v>215094143811.29831</v>
      </c>
      <c r="H66" s="35" t="s">
        <v>471</v>
      </c>
      <c r="I66" s="36" t="s">
        <v>472</v>
      </c>
      <c r="J66" s="35" t="s">
        <v>175</v>
      </c>
      <c r="K66" s="36" t="s">
        <v>176</v>
      </c>
      <c r="L66" s="35">
        <v>7.6138439057772596</v>
      </c>
      <c r="M66" s="35">
        <v>0.66636921732269694</v>
      </c>
      <c r="O66" s="37" t="s">
        <v>474</v>
      </c>
      <c r="P66" s="38" t="s">
        <v>475</v>
      </c>
      <c r="Q66" s="37" t="s">
        <v>175</v>
      </c>
      <c r="R66" s="38" t="s">
        <v>176</v>
      </c>
      <c r="S66" s="37">
        <v>37.447992781030521</v>
      </c>
      <c r="T66" s="37">
        <v>36.633654556505782</v>
      </c>
      <c r="V66" s="39" t="s">
        <v>479</v>
      </c>
      <c r="W66" s="40" t="s">
        <v>480</v>
      </c>
      <c r="X66" s="39" t="s">
        <v>175</v>
      </c>
      <c r="Y66" s="40" t="s">
        <v>176</v>
      </c>
      <c r="Z66" s="39">
        <v>11.410467117123698</v>
      </c>
      <c r="AA66" s="39">
        <v>23.581906179990465</v>
      </c>
    </row>
    <row r="67" spans="1:27" x14ac:dyDescent="0.25">
      <c r="A67" s="35" t="s">
        <v>48</v>
      </c>
      <c r="B67" s="36" t="s">
        <v>49</v>
      </c>
      <c r="C67" s="35" t="s">
        <v>177</v>
      </c>
      <c r="D67" s="36" t="s">
        <v>178</v>
      </c>
      <c r="E67" s="35" t="s">
        <v>52</v>
      </c>
      <c r="F67" s="35" t="s">
        <v>52</v>
      </c>
      <c r="H67" s="35" t="s">
        <v>471</v>
      </c>
      <c r="I67" s="36" t="s">
        <v>472</v>
      </c>
      <c r="J67" s="35" t="s">
        <v>177</v>
      </c>
      <c r="K67" s="36" t="s">
        <v>178</v>
      </c>
      <c r="L67" s="35" t="s">
        <v>52</v>
      </c>
      <c r="M67" s="35" t="s">
        <v>52</v>
      </c>
      <c r="O67" s="37" t="s">
        <v>474</v>
      </c>
      <c r="P67" s="38" t="s">
        <v>475</v>
      </c>
      <c r="Q67" s="37" t="s">
        <v>177</v>
      </c>
      <c r="R67" s="38" t="s">
        <v>178</v>
      </c>
      <c r="S67" s="37">
        <v>50.892773674862113</v>
      </c>
      <c r="T67" s="37">
        <v>52.926426199425499</v>
      </c>
      <c r="V67" s="39" t="s">
        <v>479</v>
      </c>
      <c r="W67" s="40" t="s">
        <v>480</v>
      </c>
      <c r="X67" s="39" t="s">
        <v>177</v>
      </c>
      <c r="Y67" s="40" t="s">
        <v>178</v>
      </c>
      <c r="Z67" s="39">
        <v>17.565672618491167</v>
      </c>
      <c r="AA67" s="39">
        <v>16.951220147950433</v>
      </c>
    </row>
    <row r="68" spans="1:27" x14ac:dyDescent="0.25">
      <c r="A68" s="35" t="s">
        <v>48</v>
      </c>
      <c r="B68" s="36" t="s">
        <v>49</v>
      </c>
      <c r="C68" s="35" t="s">
        <v>179</v>
      </c>
      <c r="D68" s="36" t="s">
        <v>180</v>
      </c>
      <c r="E68" s="35">
        <v>7766143068.4579144</v>
      </c>
      <c r="F68" s="35">
        <v>11783674116.467411</v>
      </c>
      <c r="H68" s="35" t="s">
        <v>471</v>
      </c>
      <c r="I68" s="36" t="s">
        <v>472</v>
      </c>
      <c r="J68" s="35" t="s">
        <v>179</v>
      </c>
      <c r="K68" s="36" t="s">
        <v>180</v>
      </c>
      <c r="L68" s="35">
        <v>1.90247924847048</v>
      </c>
      <c r="M68" s="35">
        <v>1.54313704307805</v>
      </c>
      <c r="O68" s="37" t="s">
        <v>474</v>
      </c>
      <c r="P68" s="38" t="s">
        <v>475</v>
      </c>
      <c r="Q68" s="37" t="s">
        <v>179</v>
      </c>
      <c r="R68" s="38" t="s">
        <v>180</v>
      </c>
      <c r="S68" s="37">
        <v>53.085838078373214</v>
      </c>
      <c r="T68" s="37">
        <v>54.486365795295711</v>
      </c>
      <c r="V68" s="39" t="s">
        <v>479</v>
      </c>
      <c r="W68" s="40" t="s">
        <v>480</v>
      </c>
      <c r="X68" s="39" t="s">
        <v>179</v>
      </c>
      <c r="Y68" s="40" t="s">
        <v>180</v>
      </c>
      <c r="Z68" s="39">
        <v>19.51907444663518</v>
      </c>
      <c r="AA68" s="39">
        <v>15.694049679426399</v>
      </c>
    </row>
    <row r="69" spans="1:27" x14ac:dyDescent="0.25">
      <c r="A69" s="35" t="s">
        <v>48</v>
      </c>
      <c r="B69" s="36" t="s">
        <v>49</v>
      </c>
      <c r="C69" s="35" t="s">
        <v>181</v>
      </c>
      <c r="D69" s="36" t="s">
        <v>182</v>
      </c>
      <c r="E69" s="35">
        <v>206667461849.08609</v>
      </c>
      <c r="F69" s="35">
        <v>262435707415.8923</v>
      </c>
      <c r="H69" s="35" t="s">
        <v>471</v>
      </c>
      <c r="I69" s="36" t="s">
        <v>472</v>
      </c>
      <c r="J69" s="35" t="s">
        <v>181</v>
      </c>
      <c r="K69" s="36" t="s">
        <v>182</v>
      </c>
      <c r="L69" s="35">
        <v>1.2411475036877799</v>
      </c>
      <c r="M69" s="35">
        <v>1.3656785073107101</v>
      </c>
      <c r="O69" s="37" t="s">
        <v>474</v>
      </c>
      <c r="P69" s="38" t="s">
        <v>475</v>
      </c>
      <c r="Q69" s="37" t="s">
        <v>181</v>
      </c>
      <c r="R69" s="38" t="s">
        <v>182</v>
      </c>
      <c r="S69" s="37">
        <v>52.952170152885479</v>
      </c>
      <c r="T69" s="37">
        <v>59.78586572125365</v>
      </c>
      <c r="V69" s="39" t="s">
        <v>479</v>
      </c>
      <c r="W69" s="40" t="s">
        <v>480</v>
      </c>
      <c r="X69" s="39" t="s">
        <v>181</v>
      </c>
      <c r="Y69" s="40" t="s">
        <v>182</v>
      </c>
      <c r="Z69" s="39">
        <v>31.58997962504214</v>
      </c>
      <c r="AA69" s="39">
        <v>24.353237464203989</v>
      </c>
    </row>
    <row r="70" spans="1:27" x14ac:dyDescent="0.25">
      <c r="A70" s="35" t="s">
        <v>48</v>
      </c>
      <c r="B70" s="36" t="s">
        <v>49</v>
      </c>
      <c r="C70" s="35" t="s">
        <v>183</v>
      </c>
      <c r="D70" s="36" t="s">
        <v>184</v>
      </c>
      <c r="E70" s="35">
        <v>2427923076608.0107</v>
      </c>
      <c r="F70" s="35">
        <v>2992537031512.7847</v>
      </c>
      <c r="H70" s="35" t="s">
        <v>471</v>
      </c>
      <c r="I70" s="36" t="s">
        <v>472</v>
      </c>
      <c r="J70" s="35" t="s">
        <v>183</v>
      </c>
      <c r="K70" s="36" t="s">
        <v>184</v>
      </c>
      <c r="L70" s="35">
        <v>2.0850182448033299</v>
      </c>
      <c r="M70" s="35">
        <v>1.9104541329462401</v>
      </c>
      <c r="O70" s="37" t="s">
        <v>474</v>
      </c>
      <c r="P70" s="38" t="s">
        <v>475</v>
      </c>
      <c r="Q70" s="37" t="s">
        <v>183</v>
      </c>
      <c r="R70" s="38" t="s">
        <v>184</v>
      </c>
      <c r="S70" s="37">
        <v>66.311101492305141</v>
      </c>
      <c r="T70" s="37">
        <v>70.285368280747079</v>
      </c>
      <c r="V70" s="39" t="s">
        <v>479</v>
      </c>
      <c r="W70" s="40" t="s">
        <v>480</v>
      </c>
      <c r="X70" s="39" t="s">
        <v>183</v>
      </c>
      <c r="Y70" s="40" t="s">
        <v>184</v>
      </c>
      <c r="Z70" s="39">
        <v>21.293939814079003</v>
      </c>
      <c r="AA70" s="39">
        <v>17.241152651745008</v>
      </c>
    </row>
    <row r="71" spans="1:27" x14ac:dyDescent="0.25">
      <c r="A71" s="35" t="s">
        <v>48</v>
      </c>
      <c r="B71" s="36" t="s">
        <v>49</v>
      </c>
      <c r="C71" s="35" t="s">
        <v>185</v>
      </c>
      <c r="D71" s="36" t="s">
        <v>186</v>
      </c>
      <c r="E71" s="35" t="s">
        <v>52</v>
      </c>
      <c r="F71" s="35" t="s">
        <v>52</v>
      </c>
      <c r="H71" s="35" t="s">
        <v>471</v>
      </c>
      <c r="I71" s="36" t="s">
        <v>472</v>
      </c>
      <c r="J71" s="35" t="s">
        <v>185</v>
      </c>
      <c r="K71" s="36" t="s">
        <v>186</v>
      </c>
      <c r="L71" s="35" t="s">
        <v>52</v>
      </c>
      <c r="M71" s="35" t="s">
        <v>52</v>
      </c>
      <c r="O71" s="37" t="s">
        <v>474</v>
      </c>
      <c r="P71" s="38" t="s">
        <v>475</v>
      </c>
      <c r="Q71" s="37" t="s">
        <v>185</v>
      </c>
      <c r="R71" s="38" t="s">
        <v>186</v>
      </c>
      <c r="S71" s="37" t="s">
        <v>52</v>
      </c>
      <c r="T71" s="37" t="s">
        <v>52</v>
      </c>
      <c r="V71" s="39" t="s">
        <v>479</v>
      </c>
      <c r="W71" s="40" t="s">
        <v>480</v>
      </c>
      <c r="X71" s="39" t="s">
        <v>185</v>
      </c>
      <c r="Y71" s="40" t="s">
        <v>186</v>
      </c>
      <c r="Z71" s="39" t="s">
        <v>52</v>
      </c>
      <c r="AA71" s="39" t="s">
        <v>52</v>
      </c>
    </row>
    <row r="72" spans="1:27" x14ac:dyDescent="0.25">
      <c r="A72" s="35" t="s">
        <v>48</v>
      </c>
      <c r="B72" s="36" t="s">
        <v>49</v>
      </c>
      <c r="C72" s="35" t="s">
        <v>187</v>
      </c>
      <c r="D72" s="36" t="s">
        <v>188</v>
      </c>
      <c r="E72" s="35">
        <v>20350525244.255074</v>
      </c>
      <c r="F72" s="35">
        <v>30986311650.755707</v>
      </c>
      <c r="H72" s="35" t="s">
        <v>471</v>
      </c>
      <c r="I72" s="36" t="s">
        <v>472</v>
      </c>
      <c r="J72" s="35" t="s">
        <v>187</v>
      </c>
      <c r="K72" s="36" t="s">
        <v>188</v>
      </c>
      <c r="L72" s="35">
        <v>1.8014522476581099</v>
      </c>
      <c r="M72" s="35">
        <v>1.8104894688118101</v>
      </c>
      <c r="O72" s="37" t="s">
        <v>474</v>
      </c>
      <c r="P72" s="38" t="s">
        <v>475</v>
      </c>
      <c r="Q72" s="37" t="s">
        <v>187</v>
      </c>
      <c r="R72" s="38" t="s">
        <v>188</v>
      </c>
      <c r="S72" s="37">
        <v>37.531178981209464</v>
      </c>
      <c r="T72" s="37">
        <v>42.649691255208488</v>
      </c>
      <c r="V72" s="39" t="s">
        <v>479</v>
      </c>
      <c r="W72" s="40" t="s">
        <v>480</v>
      </c>
      <c r="X72" s="39" t="s">
        <v>187</v>
      </c>
      <c r="Y72" s="40" t="s">
        <v>188</v>
      </c>
      <c r="Z72" s="39">
        <v>56.255196496868244</v>
      </c>
      <c r="AA72" s="39">
        <v>45.467308993816069</v>
      </c>
    </row>
    <row r="73" spans="1:27" x14ac:dyDescent="0.25">
      <c r="A73" s="35" t="s">
        <v>48</v>
      </c>
      <c r="B73" s="36" t="s">
        <v>49</v>
      </c>
      <c r="C73" s="35" t="s">
        <v>189</v>
      </c>
      <c r="D73" s="36" t="s">
        <v>190</v>
      </c>
      <c r="E73" s="35">
        <v>2991838218.6277509</v>
      </c>
      <c r="F73" s="35">
        <v>4588632823.2290659</v>
      </c>
      <c r="H73" s="35" t="s">
        <v>471</v>
      </c>
      <c r="I73" s="36" t="s">
        <v>472</v>
      </c>
      <c r="J73" s="35" t="s">
        <v>189</v>
      </c>
      <c r="K73" s="36" t="s">
        <v>190</v>
      </c>
      <c r="L73" s="35">
        <v>0.31579359886356001</v>
      </c>
      <c r="M73" s="35" t="s">
        <v>52</v>
      </c>
      <c r="O73" s="37" t="s">
        <v>474</v>
      </c>
      <c r="P73" s="38" t="s">
        <v>475</v>
      </c>
      <c r="Q73" s="37" t="s">
        <v>189</v>
      </c>
      <c r="R73" s="38" t="s">
        <v>190</v>
      </c>
      <c r="S73" s="37">
        <v>60.645042170544215</v>
      </c>
      <c r="T73" s="37">
        <v>53.425357066348269</v>
      </c>
      <c r="V73" s="39" t="s">
        <v>479</v>
      </c>
      <c r="W73" s="40" t="s">
        <v>480</v>
      </c>
      <c r="X73" s="39" t="s">
        <v>189</v>
      </c>
      <c r="Y73" s="40" t="s">
        <v>190</v>
      </c>
      <c r="Z73" s="39">
        <v>14.82267335849812</v>
      </c>
      <c r="AA73" s="39">
        <v>17.892755019581781</v>
      </c>
    </row>
    <row r="74" spans="1:27" x14ac:dyDescent="0.25">
      <c r="A74" s="35" t="s">
        <v>48</v>
      </c>
      <c r="B74" s="36" t="s">
        <v>49</v>
      </c>
      <c r="C74" s="35" t="s">
        <v>191</v>
      </c>
      <c r="D74" s="36" t="s">
        <v>192</v>
      </c>
      <c r="E74" s="35">
        <v>20056352793.957558</v>
      </c>
      <c r="F74" s="35">
        <v>50662483514.40094</v>
      </c>
      <c r="H74" s="35" t="s">
        <v>471</v>
      </c>
      <c r="I74" s="36" t="s">
        <v>472</v>
      </c>
      <c r="J74" s="35" t="s">
        <v>191</v>
      </c>
      <c r="K74" s="36" t="s">
        <v>192</v>
      </c>
      <c r="L74" s="35">
        <v>0.615582490752135</v>
      </c>
      <c r="M74" s="35">
        <v>2.0625356833310402</v>
      </c>
      <c r="O74" s="37" t="s">
        <v>474</v>
      </c>
      <c r="P74" s="38" t="s">
        <v>475</v>
      </c>
      <c r="Q74" s="37" t="s">
        <v>191</v>
      </c>
      <c r="R74" s="38" t="s">
        <v>192</v>
      </c>
      <c r="S74" s="37">
        <v>53.245850639572403</v>
      </c>
      <c r="T74" s="37">
        <v>60.263581409954469</v>
      </c>
      <c r="V74" s="39" t="s">
        <v>479</v>
      </c>
      <c r="W74" s="40" t="s">
        <v>480</v>
      </c>
      <c r="X74" s="39" t="s">
        <v>191</v>
      </c>
      <c r="Y74" s="40" t="s">
        <v>192</v>
      </c>
      <c r="Z74" s="39">
        <v>20.997501282454369</v>
      </c>
      <c r="AA74" s="39">
        <v>20.214368425184489</v>
      </c>
    </row>
    <row r="75" spans="1:27" x14ac:dyDescent="0.25">
      <c r="A75" s="35" t="s">
        <v>48</v>
      </c>
      <c r="B75" s="36" t="s">
        <v>49</v>
      </c>
      <c r="C75" s="35" t="s">
        <v>19</v>
      </c>
      <c r="D75" s="36" t="s">
        <v>193</v>
      </c>
      <c r="E75" s="35">
        <v>3535245146895.1909</v>
      </c>
      <c r="F75" s="35">
        <v>4390904241849.5264</v>
      </c>
      <c r="H75" s="35" t="s">
        <v>471</v>
      </c>
      <c r="I75" s="36" t="s">
        <v>472</v>
      </c>
      <c r="J75" s="35" t="s">
        <v>19</v>
      </c>
      <c r="K75" s="36" t="s">
        <v>193</v>
      </c>
      <c r="L75" s="35">
        <v>1.3807951998721602</v>
      </c>
      <c r="M75" s="35">
        <v>1.1636091328478699</v>
      </c>
      <c r="O75" s="37" t="s">
        <v>474</v>
      </c>
      <c r="P75" s="38" t="s">
        <v>475</v>
      </c>
      <c r="Q75" s="37" t="s">
        <v>19</v>
      </c>
      <c r="R75" s="38" t="s">
        <v>193</v>
      </c>
      <c r="S75" s="37">
        <v>61.464849769331799</v>
      </c>
      <c r="T75" s="37">
        <v>61.749522985649683</v>
      </c>
      <c r="V75" s="39" t="s">
        <v>479</v>
      </c>
      <c r="W75" s="40" t="s">
        <v>480</v>
      </c>
      <c r="X75" s="39" t="s">
        <v>19</v>
      </c>
      <c r="Y75" s="40" t="s">
        <v>193</v>
      </c>
      <c r="Z75" s="39">
        <v>27.712378324301</v>
      </c>
      <c r="AA75" s="39">
        <v>27.511089433288543</v>
      </c>
    </row>
    <row r="76" spans="1:27" x14ac:dyDescent="0.25">
      <c r="A76" s="35" t="s">
        <v>48</v>
      </c>
      <c r="B76" s="36" t="s">
        <v>49</v>
      </c>
      <c r="C76" s="35" t="s">
        <v>194</v>
      </c>
      <c r="D76" s="36" t="s">
        <v>195</v>
      </c>
      <c r="E76" s="35">
        <v>52765024658.989731</v>
      </c>
      <c r="F76" s="35">
        <v>145509469176.38367</v>
      </c>
      <c r="H76" s="35" t="s">
        <v>471</v>
      </c>
      <c r="I76" s="36" t="s">
        <v>472</v>
      </c>
      <c r="J76" s="35" t="s">
        <v>194</v>
      </c>
      <c r="K76" s="36" t="s">
        <v>195</v>
      </c>
      <c r="L76" s="35">
        <v>0.62727900612154697</v>
      </c>
      <c r="M76" s="35">
        <v>0.40162902072554901</v>
      </c>
      <c r="O76" s="37" t="s">
        <v>474</v>
      </c>
      <c r="P76" s="38" t="s">
        <v>475</v>
      </c>
      <c r="Q76" s="37" t="s">
        <v>194</v>
      </c>
      <c r="R76" s="38" t="s">
        <v>195</v>
      </c>
      <c r="S76" s="37">
        <v>28.815026240677653</v>
      </c>
      <c r="T76" s="37">
        <v>42.738536515112216</v>
      </c>
      <c r="V76" s="39" t="s">
        <v>479</v>
      </c>
      <c r="W76" s="40" t="s">
        <v>480</v>
      </c>
      <c r="X76" s="39" t="s">
        <v>194</v>
      </c>
      <c r="Y76" s="40" t="s">
        <v>195</v>
      </c>
      <c r="Z76" s="39">
        <v>25.403922290765124</v>
      </c>
      <c r="AA76" s="39">
        <v>30.394934570006026</v>
      </c>
    </row>
    <row r="77" spans="1:27" x14ac:dyDescent="0.25">
      <c r="A77" s="35" t="s">
        <v>48</v>
      </c>
      <c r="B77" s="36" t="s">
        <v>49</v>
      </c>
      <c r="C77" s="35" t="s">
        <v>196</v>
      </c>
      <c r="D77" s="36" t="s">
        <v>197</v>
      </c>
      <c r="E77" s="35" t="s">
        <v>52</v>
      </c>
      <c r="F77" s="35" t="s">
        <v>52</v>
      </c>
      <c r="H77" s="35" t="s">
        <v>471</v>
      </c>
      <c r="I77" s="36" t="s">
        <v>472</v>
      </c>
      <c r="J77" s="35" t="s">
        <v>196</v>
      </c>
      <c r="K77" s="36" t="s">
        <v>197</v>
      </c>
      <c r="L77" s="35" t="s">
        <v>52</v>
      </c>
      <c r="M77" s="35" t="s">
        <v>52</v>
      </c>
      <c r="O77" s="37" t="s">
        <v>474</v>
      </c>
      <c r="P77" s="38" t="s">
        <v>475</v>
      </c>
      <c r="Q77" s="37" t="s">
        <v>196</v>
      </c>
      <c r="R77" s="38" t="s">
        <v>197</v>
      </c>
      <c r="S77" s="37" t="s">
        <v>52</v>
      </c>
      <c r="T77" s="37" t="s">
        <v>52</v>
      </c>
      <c r="V77" s="39" t="s">
        <v>479</v>
      </c>
      <c r="W77" s="40" t="s">
        <v>480</v>
      </c>
      <c r="X77" s="39" t="s">
        <v>196</v>
      </c>
      <c r="Y77" s="40" t="s">
        <v>197</v>
      </c>
      <c r="Z77" s="39" t="s">
        <v>52</v>
      </c>
      <c r="AA77" s="39" t="s">
        <v>52</v>
      </c>
    </row>
    <row r="78" spans="1:27" x14ac:dyDescent="0.25">
      <c r="A78" s="35" t="s">
        <v>48</v>
      </c>
      <c r="B78" s="36" t="s">
        <v>49</v>
      </c>
      <c r="C78" s="35" t="s">
        <v>198</v>
      </c>
      <c r="D78" s="36" t="s">
        <v>199</v>
      </c>
      <c r="E78" s="35">
        <v>318943132948.85168</v>
      </c>
      <c r="F78" s="35">
        <v>314400098741.99902</v>
      </c>
      <c r="H78" s="35" t="s">
        <v>471</v>
      </c>
      <c r="I78" s="36" t="s">
        <v>472</v>
      </c>
      <c r="J78" s="35" t="s">
        <v>198</v>
      </c>
      <c r="K78" s="36" t="s">
        <v>199</v>
      </c>
      <c r="L78" s="35">
        <v>3.4653553200888103</v>
      </c>
      <c r="M78" s="35">
        <v>2.5163469807951597</v>
      </c>
      <c r="O78" s="37" t="s">
        <v>474</v>
      </c>
      <c r="P78" s="38" t="s">
        <v>475</v>
      </c>
      <c r="Q78" s="37" t="s">
        <v>198</v>
      </c>
      <c r="R78" s="38" t="s">
        <v>199</v>
      </c>
      <c r="S78" s="37">
        <v>65.150835192035856</v>
      </c>
      <c r="T78" s="37">
        <v>68.667851771077068</v>
      </c>
      <c r="V78" s="39" t="s">
        <v>479</v>
      </c>
      <c r="W78" s="40" t="s">
        <v>480</v>
      </c>
      <c r="X78" s="39" t="s">
        <v>198</v>
      </c>
      <c r="Y78" s="40" t="s">
        <v>199</v>
      </c>
      <c r="Z78" s="39">
        <v>18.74760260863367</v>
      </c>
      <c r="AA78" s="39">
        <v>15.038229202870006</v>
      </c>
    </row>
    <row r="79" spans="1:27" x14ac:dyDescent="0.25">
      <c r="A79" s="35" t="s">
        <v>48</v>
      </c>
      <c r="B79" s="36" t="s">
        <v>49</v>
      </c>
      <c r="C79" s="35" t="s">
        <v>200</v>
      </c>
      <c r="D79" s="36" t="s">
        <v>201</v>
      </c>
      <c r="E79" s="35" t="s">
        <v>52</v>
      </c>
      <c r="F79" s="35" t="s">
        <v>52</v>
      </c>
      <c r="H79" s="35" t="s">
        <v>471</v>
      </c>
      <c r="I79" s="36" t="s">
        <v>472</v>
      </c>
      <c r="J79" s="35" t="s">
        <v>200</v>
      </c>
      <c r="K79" s="36" t="s">
        <v>201</v>
      </c>
      <c r="L79" s="35" t="s">
        <v>52</v>
      </c>
      <c r="M79" s="35" t="s">
        <v>52</v>
      </c>
      <c r="O79" s="37" t="s">
        <v>474</v>
      </c>
      <c r="P79" s="38" t="s">
        <v>475</v>
      </c>
      <c r="Q79" s="37" t="s">
        <v>200</v>
      </c>
      <c r="R79" s="38" t="s">
        <v>201</v>
      </c>
      <c r="S79" s="37" t="s">
        <v>52</v>
      </c>
      <c r="T79" s="37">
        <v>60.337224939857805</v>
      </c>
      <c r="V79" s="39" t="s">
        <v>479</v>
      </c>
      <c r="W79" s="40" t="s">
        <v>480</v>
      </c>
      <c r="X79" s="39" t="s">
        <v>200</v>
      </c>
      <c r="Y79" s="40" t="s">
        <v>201</v>
      </c>
      <c r="Z79" s="39" t="s">
        <v>52</v>
      </c>
      <c r="AA79" s="39">
        <v>17.077169539383096</v>
      </c>
    </row>
    <row r="80" spans="1:27" x14ac:dyDescent="0.25">
      <c r="A80" s="35" t="s">
        <v>48</v>
      </c>
      <c r="B80" s="36" t="s">
        <v>49</v>
      </c>
      <c r="C80" s="35" t="s">
        <v>202</v>
      </c>
      <c r="D80" s="36" t="s">
        <v>203</v>
      </c>
      <c r="E80" s="35">
        <v>1194288798.3820019</v>
      </c>
      <c r="F80" s="35">
        <v>1798099078.351284</v>
      </c>
      <c r="H80" s="35" t="s">
        <v>471</v>
      </c>
      <c r="I80" s="36" t="s">
        <v>472</v>
      </c>
      <c r="J80" s="35" t="s">
        <v>202</v>
      </c>
      <c r="K80" s="36" t="s">
        <v>203</v>
      </c>
      <c r="L80" s="35" t="s">
        <v>52</v>
      </c>
      <c r="M80" s="35" t="s">
        <v>52</v>
      </c>
      <c r="O80" s="37" t="s">
        <v>474</v>
      </c>
      <c r="P80" s="38" t="s">
        <v>475</v>
      </c>
      <c r="Q80" s="37" t="s">
        <v>202</v>
      </c>
      <c r="R80" s="38" t="s">
        <v>203</v>
      </c>
      <c r="S80" s="37">
        <v>64.705661155123664</v>
      </c>
      <c r="T80" s="37">
        <v>67.022225146824155</v>
      </c>
      <c r="V80" s="39" t="s">
        <v>479</v>
      </c>
      <c r="W80" s="40" t="s">
        <v>480</v>
      </c>
      <c r="X80" s="39" t="s">
        <v>202</v>
      </c>
      <c r="Y80" s="40" t="s">
        <v>203</v>
      </c>
      <c r="Z80" s="39">
        <v>17.909518831655248</v>
      </c>
      <c r="AA80" s="39">
        <v>12.715876749962984</v>
      </c>
    </row>
    <row r="81" spans="1:27" x14ac:dyDescent="0.25">
      <c r="A81" s="35" t="s">
        <v>48</v>
      </c>
      <c r="B81" s="36" t="s">
        <v>49</v>
      </c>
      <c r="C81" s="35" t="s">
        <v>204</v>
      </c>
      <c r="D81" s="36" t="s">
        <v>205</v>
      </c>
      <c r="E81" s="35" t="s">
        <v>52</v>
      </c>
      <c r="F81" s="35" t="s">
        <v>52</v>
      </c>
      <c r="H81" s="35" t="s">
        <v>471</v>
      </c>
      <c r="I81" s="36" t="s">
        <v>472</v>
      </c>
      <c r="J81" s="35" t="s">
        <v>204</v>
      </c>
      <c r="K81" s="36" t="s">
        <v>205</v>
      </c>
      <c r="L81" s="35" t="s">
        <v>52</v>
      </c>
      <c r="M81" s="35" t="s">
        <v>52</v>
      </c>
      <c r="O81" s="37" t="s">
        <v>474</v>
      </c>
      <c r="P81" s="38" t="s">
        <v>475</v>
      </c>
      <c r="Q81" s="37" t="s">
        <v>204</v>
      </c>
      <c r="R81" s="38" t="s">
        <v>205</v>
      </c>
      <c r="S81" s="37" t="s">
        <v>52</v>
      </c>
      <c r="T81" s="37" t="s">
        <v>52</v>
      </c>
      <c r="V81" s="39" t="s">
        <v>479</v>
      </c>
      <c r="W81" s="40" t="s">
        <v>480</v>
      </c>
      <c r="X81" s="39" t="s">
        <v>204</v>
      </c>
      <c r="Y81" s="40" t="s">
        <v>205</v>
      </c>
      <c r="Z81" s="39" t="s">
        <v>52</v>
      </c>
      <c r="AA81" s="39" t="s">
        <v>52</v>
      </c>
    </row>
    <row r="82" spans="1:27" x14ac:dyDescent="0.25">
      <c r="A82" s="35" t="s">
        <v>48</v>
      </c>
      <c r="B82" s="36" t="s">
        <v>49</v>
      </c>
      <c r="C82" s="35" t="s">
        <v>206</v>
      </c>
      <c r="D82" s="36" t="s">
        <v>207</v>
      </c>
      <c r="E82" s="35">
        <v>75322007222.459579</v>
      </c>
      <c r="F82" s="35">
        <v>133804912953.52869</v>
      </c>
      <c r="H82" s="35" t="s">
        <v>471</v>
      </c>
      <c r="I82" s="36" t="s">
        <v>472</v>
      </c>
      <c r="J82" s="35" t="s">
        <v>206</v>
      </c>
      <c r="K82" s="36" t="s">
        <v>207</v>
      </c>
      <c r="L82" s="35">
        <v>0.91840163471874903</v>
      </c>
      <c r="M82" s="35">
        <v>0.363718887952446</v>
      </c>
      <c r="O82" s="37" t="s">
        <v>474</v>
      </c>
      <c r="P82" s="38" t="s">
        <v>475</v>
      </c>
      <c r="Q82" s="37" t="s">
        <v>206</v>
      </c>
      <c r="R82" s="38" t="s">
        <v>207</v>
      </c>
      <c r="S82" s="37">
        <v>57.387735787863711</v>
      </c>
      <c r="T82" s="37">
        <v>62.488165012932363</v>
      </c>
      <c r="V82" s="39" t="s">
        <v>479</v>
      </c>
      <c r="W82" s="40" t="s">
        <v>480</v>
      </c>
      <c r="X82" s="39" t="s">
        <v>206</v>
      </c>
      <c r="Y82" s="40" t="s">
        <v>207</v>
      </c>
      <c r="Z82" s="39">
        <v>19.791116277918338</v>
      </c>
      <c r="AA82" s="39">
        <v>21.902484621039996</v>
      </c>
    </row>
    <row r="83" spans="1:27" x14ac:dyDescent="0.25">
      <c r="A83" s="35" t="s">
        <v>48</v>
      </c>
      <c r="B83" s="36" t="s">
        <v>49</v>
      </c>
      <c r="C83" s="35" t="s">
        <v>208</v>
      </c>
      <c r="D83" s="36" t="s">
        <v>209</v>
      </c>
      <c r="E83" s="35">
        <v>14050333017.245516</v>
      </c>
      <c r="F83" s="35">
        <v>29176885979.995335</v>
      </c>
      <c r="H83" s="35" t="s">
        <v>471</v>
      </c>
      <c r="I83" s="36" t="s">
        <v>472</v>
      </c>
      <c r="J83" s="35" t="s">
        <v>208</v>
      </c>
      <c r="K83" s="36" t="s">
        <v>209</v>
      </c>
      <c r="L83" s="35">
        <v>1.53463751403247</v>
      </c>
      <c r="M83" s="35">
        <v>2.4680839313060696</v>
      </c>
      <c r="O83" s="37" t="s">
        <v>474</v>
      </c>
      <c r="P83" s="38" t="s">
        <v>475</v>
      </c>
      <c r="Q83" s="37" t="s">
        <v>208</v>
      </c>
      <c r="R83" s="38" t="s">
        <v>209</v>
      </c>
      <c r="S83" s="37">
        <v>41.407915491660916</v>
      </c>
      <c r="T83" s="37">
        <v>37.941511057572669</v>
      </c>
      <c r="V83" s="39" t="s">
        <v>479</v>
      </c>
      <c r="W83" s="40" t="s">
        <v>480</v>
      </c>
      <c r="X83" s="39" t="s">
        <v>208</v>
      </c>
      <c r="Y83" s="40" t="s">
        <v>209</v>
      </c>
      <c r="Z83" s="39">
        <v>31.382262580330501</v>
      </c>
      <c r="AA83" s="39">
        <v>31.653984495974296</v>
      </c>
    </row>
    <row r="84" spans="1:27" x14ac:dyDescent="0.25">
      <c r="A84" s="35" t="s">
        <v>48</v>
      </c>
      <c r="B84" s="36" t="s">
        <v>49</v>
      </c>
      <c r="C84" s="35" t="s">
        <v>210</v>
      </c>
      <c r="D84" s="36" t="s">
        <v>211</v>
      </c>
      <c r="E84" s="35">
        <v>2069557175.8252182</v>
      </c>
      <c r="F84" s="35">
        <v>3519615667.2134504</v>
      </c>
      <c r="H84" s="35" t="s">
        <v>471</v>
      </c>
      <c r="I84" s="36" t="s">
        <v>472</v>
      </c>
      <c r="J84" s="35" t="s">
        <v>210</v>
      </c>
      <c r="K84" s="36" t="s">
        <v>211</v>
      </c>
      <c r="L84" s="35">
        <v>2.6280303617070699</v>
      </c>
      <c r="M84" s="35">
        <v>1.4246748828860401</v>
      </c>
      <c r="O84" s="37" t="s">
        <v>474</v>
      </c>
      <c r="P84" s="38" t="s">
        <v>475</v>
      </c>
      <c r="Q84" s="37" t="s">
        <v>210</v>
      </c>
      <c r="R84" s="38" t="s">
        <v>211</v>
      </c>
      <c r="S84" s="37">
        <v>41.800383221718427</v>
      </c>
      <c r="T84" s="37">
        <v>32.523303252390306</v>
      </c>
      <c r="V84" s="39" t="s">
        <v>479</v>
      </c>
      <c r="W84" s="40" t="s">
        <v>480</v>
      </c>
      <c r="X84" s="39" t="s">
        <v>210</v>
      </c>
      <c r="Y84" s="40" t="s">
        <v>211</v>
      </c>
      <c r="Z84" s="39">
        <v>14.109388932101458</v>
      </c>
      <c r="AA84" s="39">
        <v>12.600170434983943</v>
      </c>
    </row>
    <row r="85" spans="1:27" x14ac:dyDescent="0.25">
      <c r="A85" s="35" t="s">
        <v>48</v>
      </c>
      <c r="B85" s="36" t="s">
        <v>49</v>
      </c>
      <c r="C85" s="35" t="s">
        <v>212</v>
      </c>
      <c r="D85" s="36" t="s">
        <v>213</v>
      </c>
      <c r="E85" s="35">
        <v>5806709573.5380678</v>
      </c>
      <c r="F85" s="35">
        <v>9306806134.435564</v>
      </c>
      <c r="H85" s="35" t="s">
        <v>471</v>
      </c>
      <c r="I85" s="36" t="s">
        <v>472</v>
      </c>
      <c r="J85" s="35" t="s">
        <v>212</v>
      </c>
      <c r="K85" s="36" t="s">
        <v>213</v>
      </c>
      <c r="L85" s="35">
        <v>1.7659772484290002</v>
      </c>
      <c r="M85" s="35">
        <v>1.6412869698509798</v>
      </c>
      <c r="O85" s="37" t="s">
        <v>474</v>
      </c>
      <c r="P85" s="38" t="s">
        <v>475</v>
      </c>
      <c r="Q85" s="37" t="s">
        <v>212</v>
      </c>
      <c r="R85" s="38" t="s">
        <v>213</v>
      </c>
      <c r="S85" s="37">
        <v>33.15186178300317</v>
      </c>
      <c r="T85" s="37">
        <v>44.323143892185399</v>
      </c>
      <c r="V85" s="39" t="s">
        <v>479</v>
      </c>
      <c r="W85" s="40" t="s">
        <v>480</v>
      </c>
      <c r="X85" s="39" t="s">
        <v>212</v>
      </c>
      <c r="Y85" s="40" t="s">
        <v>213</v>
      </c>
      <c r="Z85" s="39">
        <v>20.001229978729565</v>
      </c>
      <c r="AA85" s="39">
        <v>26.207147949307391</v>
      </c>
    </row>
    <row r="86" spans="1:27" x14ac:dyDescent="0.25">
      <c r="A86" s="35" t="s">
        <v>48</v>
      </c>
      <c r="B86" s="36" t="s">
        <v>49</v>
      </c>
      <c r="C86" s="35" t="s">
        <v>214</v>
      </c>
      <c r="D86" s="36" t="s">
        <v>215</v>
      </c>
      <c r="E86" s="35">
        <v>22721515956.948967</v>
      </c>
      <c r="F86" s="35">
        <v>32738003150.268398</v>
      </c>
      <c r="H86" s="35" t="s">
        <v>471</v>
      </c>
      <c r="I86" s="36" t="s">
        <v>472</v>
      </c>
      <c r="J86" s="35" t="s">
        <v>214</v>
      </c>
      <c r="K86" s="36" t="s">
        <v>215</v>
      </c>
      <c r="L86" s="35" t="s">
        <v>52</v>
      </c>
      <c r="M86" s="35">
        <v>8.8102973124289997E-4</v>
      </c>
      <c r="O86" s="37" t="s">
        <v>474</v>
      </c>
      <c r="P86" s="38" t="s">
        <v>475</v>
      </c>
      <c r="Q86" s="37" t="s">
        <v>214</v>
      </c>
      <c r="R86" s="38" t="s">
        <v>215</v>
      </c>
      <c r="S86" s="37">
        <v>57.184333143121435</v>
      </c>
      <c r="T86" s="37">
        <v>53.487438190880901</v>
      </c>
      <c r="V86" s="39" t="s">
        <v>479</v>
      </c>
      <c r="W86" s="40" t="s">
        <v>480</v>
      </c>
      <c r="X86" s="39" t="s">
        <v>214</v>
      </c>
      <c r="Y86" s="40" t="s">
        <v>215</v>
      </c>
      <c r="Z86" s="39">
        <v>23.053409466711464</v>
      </c>
      <c r="AA86" s="39">
        <v>23.508389315175876</v>
      </c>
    </row>
    <row r="87" spans="1:27" x14ac:dyDescent="0.25">
      <c r="A87" s="35" t="s">
        <v>48</v>
      </c>
      <c r="B87" s="36" t="s">
        <v>49</v>
      </c>
      <c r="C87" s="35" t="s">
        <v>216</v>
      </c>
      <c r="D87" s="36" t="s">
        <v>217</v>
      </c>
      <c r="E87" s="35">
        <v>27013182175.280704</v>
      </c>
      <c r="F87" s="35">
        <v>52444135530.233864</v>
      </c>
      <c r="H87" s="35" t="s">
        <v>471</v>
      </c>
      <c r="I87" s="36" t="s">
        <v>472</v>
      </c>
      <c r="J87" s="35" t="s">
        <v>216</v>
      </c>
      <c r="K87" s="36" t="s">
        <v>217</v>
      </c>
      <c r="L87" s="35">
        <v>0.72992906045894101</v>
      </c>
      <c r="M87" s="35">
        <v>1.7335770987945001</v>
      </c>
      <c r="O87" s="37" t="s">
        <v>474</v>
      </c>
      <c r="P87" s="38" t="s">
        <v>475</v>
      </c>
      <c r="Q87" s="37" t="s">
        <v>216</v>
      </c>
      <c r="R87" s="38" t="s">
        <v>217</v>
      </c>
      <c r="S87" s="37">
        <v>50.739680200123395</v>
      </c>
      <c r="T87" s="37">
        <v>56.84950211905344</v>
      </c>
      <c r="V87" s="39" t="s">
        <v>479</v>
      </c>
      <c r="W87" s="40" t="s">
        <v>480</v>
      </c>
      <c r="X87" s="39" t="s">
        <v>216</v>
      </c>
      <c r="Y87" s="40" t="s">
        <v>217</v>
      </c>
      <c r="Z87" s="39">
        <v>29.380933896649168</v>
      </c>
      <c r="AA87" s="39">
        <v>26.538922309961482</v>
      </c>
    </row>
    <row r="88" spans="1:27" x14ac:dyDescent="0.25">
      <c r="A88" s="35" t="s">
        <v>48</v>
      </c>
      <c r="B88" s="36" t="s">
        <v>49</v>
      </c>
      <c r="C88" s="35" t="s">
        <v>218</v>
      </c>
      <c r="D88" s="36" t="s">
        <v>219</v>
      </c>
      <c r="E88" s="35">
        <v>242053257536.8631</v>
      </c>
      <c r="F88" s="35">
        <v>442387687745.00964</v>
      </c>
      <c r="H88" s="35" t="s">
        <v>471</v>
      </c>
      <c r="I88" s="36" t="s">
        <v>472</v>
      </c>
      <c r="J88" s="35" t="s">
        <v>218</v>
      </c>
      <c r="K88" s="36" t="s">
        <v>219</v>
      </c>
      <c r="L88" s="35" t="s">
        <v>52</v>
      </c>
      <c r="M88" s="35" t="s">
        <v>52</v>
      </c>
      <c r="O88" s="37" t="s">
        <v>474</v>
      </c>
      <c r="P88" s="38" t="s">
        <v>475</v>
      </c>
      <c r="Q88" s="37" t="s">
        <v>218</v>
      </c>
      <c r="R88" s="38" t="s">
        <v>219</v>
      </c>
      <c r="S88" s="37">
        <v>83.758068218266757</v>
      </c>
      <c r="T88" s="37">
        <v>88.643046660429633</v>
      </c>
      <c r="V88" s="39" t="s">
        <v>479</v>
      </c>
      <c r="W88" s="40" t="s">
        <v>480</v>
      </c>
      <c r="X88" s="39" t="s">
        <v>218</v>
      </c>
      <c r="Y88" s="40" t="s">
        <v>219</v>
      </c>
      <c r="Z88" s="39">
        <v>12.082383489806736</v>
      </c>
      <c r="AA88" s="39">
        <v>7.2193786230194661</v>
      </c>
    </row>
    <row r="89" spans="1:27" x14ac:dyDescent="0.25">
      <c r="A89" s="35" t="s">
        <v>48</v>
      </c>
      <c r="B89" s="36" t="s">
        <v>49</v>
      </c>
      <c r="C89" s="35" t="s">
        <v>220</v>
      </c>
      <c r="D89" s="36" t="s">
        <v>221</v>
      </c>
      <c r="E89" s="35">
        <v>198792190592.71585</v>
      </c>
      <c r="F89" s="35">
        <v>289324586224.58173</v>
      </c>
      <c r="H89" s="35" t="s">
        <v>471</v>
      </c>
      <c r="I89" s="36" t="s">
        <v>472</v>
      </c>
      <c r="J89" s="35" t="s">
        <v>220</v>
      </c>
      <c r="K89" s="36" t="s">
        <v>221</v>
      </c>
      <c r="L89" s="35">
        <v>1.51310022700998</v>
      </c>
      <c r="M89" s="35">
        <v>1.0501676243181599</v>
      </c>
      <c r="O89" s="37" t="s">
        <v>474</v>
      </c>
      <c r="P89" s="38" t="s">
        <v>475</v>
      </c>
      <c r="Q89" s="37" t="s">
        <v>220</v>
      </c>
      <c r="R89" s="38" t="s">
        <v>221</v>
      </c>
      <c r="S89" s="37">
        <v>53.259511445917504</v>
      </c>
      <c r="T89" s="37">
        <v>55.860010200484631</v>
      </c>
      <c r="V89" s="39" t="s">
        <v>479</v>
      </c>
      <c r="W89" s="40" t="s">
        <v>480</v>
      </c>
      <c r="X89" s="39" t="s">
        <v>220</v>
      </c>
      <c r="Y89" s="40" t="s">
        <v>221</v>
      </c>
      <c r="Z89" s="39">
        <v>27.04855099634856</v>
      </c>
      <c r="AA89" s="39">
        <v>25.219602262662221</v>
      </c>
    </row>
    <row r="90" spans="1:27" x14ac:dyDescent="0.25">
      <c r="A90" s="35" t="s">
        <v>48</v>
      </c>
      <c r="B90" s="36" t="s">
        <v>49</v>
      </c>
      <c r="C90" s="35" t="s">
        <v>222</v>
      </c>
      <c r="D90" s="36" t="s">
        <v>223</v>
      </c>
      <c r="E90" s="35">
        <v>11408149081.023258</v>
      </c>
      <c r="F90" s="35">
        <v>18981156544.482571</v>
      </c>
      <c r="H90" s="35" t="s">
        <v>471</v>
      </c>
      <c r="I90" s="36" t="s">
        <v>472</v>
      </c>
      <c r="J90" s="35" t="s">
        <v>222</v>
      </c>
      <c r="K90" s="36" t="s">
        <v>223</v>
      </c>
      <c r="L90" s="35">
        <v>0</v>
      </c>
      <c r="M90" s="35">
        <v>0</v>
      </c>
      <c r="O90" s="37" t="s">
        <v>474</v>
      </c>
      <c r="P90" s="38" t="s">
        <v>475</v>
      </c>
      <c r="Q90" s="37" t="s">
        <v>222</v>
      </c>
      <c r="R90" s="38" t="s">
        <v>223</v>
      </c>
      <c r="S90" s="37">
        <v>56.629530228347967</v>
      </c>
      <c r="T90" s="37">
        <v>65.266679683007027</v>
      </c>
      <c r="V90" s="39" t="s">
        <v>479</v>
      </c>
      <c r="W90" s="40" t="s">
        <v>480</v>
      </c>
      <c r="X90" s="39" t="s">
        <v>222</v>
      </c>
      <c r="Y90" s="40" t="s">
        <v>223</v>
      </c>
      <c r="Z90" s="39">
        <v>22.870546040657317</v>
      </c>
      <c r="AA90" s="39">
        <v>19.540297548669933</v>
      </c>
    </row>
    <row r="91" spans="1:27" x14ac:dyDescent="0.25">
      <c r="A91" s="35" t="s">
        <v>48</v>
      </c>
      <c r="B91" s="36" t="s">
        <v>49</v>
      </c>
      <c r="C91" s="35" t="s">
        <v>28</v>
      </c>
      <c r="D91" s="36" t="s">
        <v>224</v>
      </c>
      <c r="E91" s="35">
        <v>2719467508259.8696</v>
      </c>
      <c r="F91" s="35">
        <v>8280935377565.5234</v>
      </c>
      <c r="H91" s="35" t="s">
        <v>471</v>
      </c>
      <c r="I91" s="36" t="s">
        <v>472</v>
      </c>
      <c r="J91" s="35" t="s">
        <v>28</v>
      </c>
      <c r="K91" s="36" t="s">
        <v>224</v>
      </c>
      <c r="L91" s="35">
        <v>2.9489299062257199</v>
      </c>
      <c r="M91" s="35">
        <v>2.5096245584148202</v>
      </c>
      <c r="O91" s="37" t="s">
        <v>474</v>
      </c>
      <c r="P91" s="38" t="s">
        <v>475</v>
      </c>
      <c r="Q91" s="37" t="s">
        <v>28</v>
      </c>
      <c r="R91" s="38" t="s">
        <v>224</v>
      </c>
      <c r="S91" s="37">
        <v>42.732926642954581</v>
      </c>
      <c r="T91" s="37">
        <v>47.89239125883352</v>
      </c>
      <c r="V91" s="39" t="s">
        <v>479</v>
      </c>
      <c r="W91" s="40" t="s">
        <v>480</v>
      </c>
      <c r="X91" s="39" t="s">
        <v>28</v>
      </c>
      <c r="Y91" s="40" t="s">
        <v>224</v>
      </c>
      <c r="Z91" s="39">
        <v>27.325828377208655</v>
      </c>
      <c r="AA91" s="39">
        <v>26.478809656721619</v>
      </c>
    </row>
    <row r="92" spans="1:27" x14ac:dyDescent="0.25">
      <c r="A92" s="35" t="s">
        <v>48</v>
      </c>
      <c r="B92" s="36" t="s">
        <v>49</v>
      </c>
      <c r="C92" s="35" t="s">
        <v>225</v>
      </c>
      <c r="D92" s="36" t="s">
        <v>226</v>
      </c>
      <c r="E92" s="35">
        <v>1203357174106.1865</v>
      </c>
      <c r="F92" s="35">
        <v>2894125530220.3696</v>
      </c>
      <c r="H92" s="35" t="s">
        <v>471</v>
      </c>
      <c r="I92" s="36" t="s">
        <v>472</v>
      </c>
      <c r="J92" s="35" t="s">
        <v>225</v>
      </c>
      <c r="K92" s="36" t="s">
        <v>226</v>
      </c>
      <c r="L92" s="35">
        <v>0.68448376350043494</v>
      </c>
      <c r="M92" s="35">
        <v>0.86525685389390594</v>
      </c>
      <c r="O92" s="37" t="s">
        <v>474</v>
      </c>
      <c r="P92" s="38" t="s">
        <v>475</v>
      </c>
      <c r="Q92" s="37" t="s">
        <v>225</v>
      </c>
      <c r="R92" s="38" t="s">
        <v>226</v>
      </c>
      <c r="S92" s="37">
        <v>33.368636507403131</v>
      </c>
      <c r="T92" s="37">
        <v>43.614055329642675</v>
      </c>
      <c r="V92" s="39" t="s">
        <v>479</v>
      </c>
      <c r="W92" s="40" t="s">
        <v>480</v>
      </c>
      <c r="X92" s="39" t="s">
        <v>225</v>
      </c>
      <c r="Y92" s="40" t="s">
        <v>226</v>
      </c>
      <c r="Z92" s="39">
        <v>41.969074643356429</v>
      </c>
      <c r="AA92" s="39">
        <v>39.37915480402372</v>
      </c>
    </row>
    <row r="93" spans="1:27" x14ac:dyDescent="0.25">
      <c r="A93" s="35" t="s">
        <v>48</v>
      </c>
      <c r="B93" s="36" t="s">
        <v>49</v>
      </c>
      <c r="C93" s="35" t="s">
        <v>227</v>
      </c>
      <c r="D93" s="36" t="s">
        <v>228</v>
      </c>
      <c r="E93" s="35">
        <v>661165243825.96838</v>
      </c>
      <c r="F93" s="35">
        <v>1172665437001.4907</v>
      </c>
      <c r="H93" s="35" t="s">
        <v>471</v>
      </c>
      <c r="I93" s="36" t="s">
        <v>472</v>
      </c>
      <c r="J93" s="35" t="s">
        <v>227</v>
      </c>
      <c r="K93" s="36" t="s">
        <v>228</v>
      </c>
      <c r="L93" s="35">
        <v>2.29504222152572</v>
      </c>
      <c r="M93" s="35">
        <v>3.1051841694763103</v>
      </c>
      <c r="O93" s="37" t="s">
        <v>474</v>
      </c>
      <c r="P93" s="38" t="s">
        <v>475</v>
      </c>
      <c r="Q93" s="37" t="s">
        <v>227</v>
      </c>
      <c r="R93" s="38" t="s">
        <v>228</v>
      </c>
      <c r="S93" s="37">
        <v>51.416644262233589</v>
      </c>
      <c r="T93" s="37">
        <v>54.352923490590143</v>
      </c>
      <c r="V93" s="39" t="s">
        <v>479</v>
      </c>
      <c r="W93" s="40" t="s">
        <v>480</v>
      </c>
      <c r="X93" s="39" t="s">
        <v>227</v>
      </c>
      <c r="Y93" s="40" t="s">
        <v>228</v>
      </c>
      <c r="Z93" s="39">
        <v>40.305910160131972</v>
      </c>
      <c r="AA93" s="39">
        <v>34.910109015400067</v>
      </c>
    </row>
    <row r="94" spans="1:27" x14ac:dyDescent="0.25">
      <c r="A94" s="35" t="s">
        <v>48</v>
      </c>
      <c r="B94" s="36" t="s">
        <v>49</v>
      </c>
      <c r="C94" s="35" t="s">
        <v>229</v>
      </c>
      <c r="D94" s="36" t="s">
        <v>230</v>
      </c>
      <c r="E94" s="35">
        <v>197718931444.53729</v>
      </c>
      <c r="F94" s="35">
        <v>412027987017.23535</v>
      </c>
      <c r="H94" s="35" t="s">
        <v>471</v>
      </c>
      <c r="I94" s="36" t="s">
        <v>472</v>
      </c>
      <c r="J94" s="35" t="s">
        <v>229</v>
      </c>
      <c r="K94" s="36" t="s">
        <v>230</v>
      </c>
      <c r="L94" s="35" t="s">
        <v>52</v>
      </c>
      <c r="M94" s="35">
        <v>3.8620320191056496</v>
      </c>
      <c r="O94" s="37" t="s">
        <v>474</v>
      </c>
      <c r="P94" s="38" t="s">
        <v>475</v>
      </c>
      <c r="Q94" s="37" t="s">
        <v>229</v>
      </c>
      <c r="R94" s="38" t="s">
        <v>230</v>
      </c>
      <c r="S94" s="37">
        <v>10.569275338342475</v>
      </c>
      <c r="T94" s="37">
        <v>47.89909851168224</v>
      </c>
      <c r="V94" s="39" t="s">
        <v>479</v>
      </c>
      <c r="W94" s="40" t="s">
        <v>480</v>
      </c>
      <c r="X94" s="39" t="s">
        <v>229</v>
      </c>
      <c r="Y94" s="40" t="s">
        <v>230</v>
      </c>
      <c r="Z94" s="39">
        <v>84.795979154684829</v>
      </c>
      <c r="AA94" s="39">
        <v>49.245065427367209</v>
      </c>
    </row>
    <row r="95" spans="1:27" x14ac:dyDescent="0.25">
      <c r="A95" s="35" t="s">
        <v>48</v>
      </c>
      <c r="B95" s="36" t="s">
        <v>49</v>
      </c>
      <c r="C95" s="35" t="s">
        <v>231</v>
      </c>
      <c r="D95" s="36" t="s">
        <v>232</v>
      </c>
      <c r="E95" s="35">
        <v>182535510644.62796</v>
      </c>
      <c r="F95" s="35">
        <v>375223945415.69763</v>
      </c>
      <c r="H95" s="35" t="s">
        <v>471</v>
      </c>
      <c r="I95" s="36" t="s">
        <v>472</v>
      </c>
      <c r="J95" s="35" t="s">
        <v>231</v>
      </c>
      <c r="K95" s="36" t="s">
        <v>232</v>
      </c>
      <c r="L95" s="35">
        <v>0.69569774211354696</v>
      </c>
      <c r="M95" s="35">
        <v>0.30747397588866998</v>
      </c>
      <c r="O95" s="37" t="s">
        <v>474</v>
      </c>
      <c r="P95" s="38" t="s">
        <v>475</v>
      </c>
      <c r="Q95" s="37" t="s">
        <v>231</v>
      </c>
      <c r="R95" s="38" t="s">
        <v>232</v>
      </c>
      <c r="S95" s="37">
        <v>54.909759929749654</v>
      </c>
      <c r="T95" s="37">
        <v>56.380654627240858</v>
      </c>
      <c r="V95" s="39" t="s">
        <v>479</v>
      </c>
      <c r="W95" s="40" t="s">
        <v>480</v>
      </c>
      <c r="X95" s="39" t="s">
        <v>231</v>
      </c>
      <c r="Y95" s="40" t="s">
        <v>232</v>
      </c>
      <c r="Z95" s="39">
        <v>31.488374913837053</v>
      </c>
      <c r="AA95" s="39">
        <v>35.754419525294843</v>
      </c>
    </row>
    <row r="96" spans="1:27" x14ac:dyDescent="0.25">
      <c r="A96" s="35" t="s">
        <v>48</v>
      </c>
      <c r="B96" s="36" t="s">
        <v>49</v>
      </c>
      <c r="C96" s="35" t="s">
        <v>233</v>
      </c>
      <c r="D96" s="36" t="s">
        <v>234</v>
      </c>
      <c r="E96" s="35" t="s">
        <v>52</v>
      </c>
      <c r="F96" s="35" t="s">
        <v>52</v>
      </c>
      <c r="H96" s="35" t="s">
        <v>471</v>
      </c>
      <c r="I96" s="36" t="s">
        <v>472</v>
      </c>
      <c r="J96" s="35" t="s">
        <v>233</v>
      </c>
      <c r="K96" s="36" t="s">
        <v>234</v>
      </c>
      <c r="L96" s="35" t="s">
        <v>52</v>
      </c>
      <c r="M96" s="35" t="s">
        <v>52</v>
      </c>
      <c r="O96" s="37" t="s">
        <v>474</v>
      </c>
      <c r="P96" s="38" t="s">
        <v>475</v>
      </c>
      <c r="Q96" s="37" t="s">
        <v>233</v>
      </c>
      <c r="R96" s="38" t="s">
        <v>234</v>
      </c>
      <c r="S96" s="37" t="s">
        <v>52</v>
      </c>
      <c r="T96" s="37">
        <v>93.662429572562729</v>
      </c>
      <c r="V96" s="39" t="s">
        <v>479</v>
      </c>
      <c r="W96" s="40" t="s">
        <v>480</v>
      </c>
      <c r="X96" s="39" t="s">
        <v>233</v>
      </c>
      <c r="Y96" s="40" t="s">
        <v>234</v>
      </c>
      <c r="Z96" s="39" t="s">
        <v>52</v>
      </c>
      <c r="AA96" s="39">
        <v>7.4319558705435131</v>
      </c>
    </row>
    <row r="97" spans="1:27" x14ac:dyDescent="0.25">
      <c r="A97" s="35" t="s">
        <v>48</v>
      </c>
      <c r="B97" s="36" t="s">
        <v>49</v>
      </c>
      <c r="C97" s="35" t="s">
        <v>235</v>
      </c>
      <c r="D97" s="36" t="s">
        <v>236</v>
      </c>
      <c r="E97" s="35">
        <v>198817887968.474</v>
      </c>
      <c r="F97" s="35">
        <v>340018130214.19543</v>
      </c>
      <c r="H97" s="35" t="s">
        <v>471</v>
      </c>
      <c r="I97" s="36" t="s">
        <v>472</v>
      </c>
      <c r="J97" s="35" t="s">
        <v>235</v>
      </c>
      <c r="K97" s="36" t="s">
        <v>236</v>
      </c>
      <c r="L97" s="35">
        <v>6.2971649834627303</v>
      </c>
      <c r="M97" s="35">
        <v>5.5285063789662399</v>
      </c>
      <c r="O97" s="37" t="s">
        <v>474</v>
      </c>
      <c r="P97" s="38" t="s">
        <v>475</v>
      </c>
      <c r="Q97" s="37" t="s">
        <v>235</v>
      </c>
      <c r="R97" s="38" t="s">
        <v>236</v>
      </c>
      <c r="S97" s="37">
        <v>64.954633216825798</v>
      </c>
      <c r="T97" s="37">
        <v>69.674009236787697</v>
      </c>
      <c r="V97" s="39" t="s">
        <v>479</v>
      </c>
      <c r="W97" s="40" t="s">
        <v>480</v>
      </c>
      <c r="X97" s="39" t="s">
        <v>235</v>
      </c>
      <c r="Y97" s="40" t="s">
        <v>236</v>
      </c>
      <c r="Z97" s="39">
        <v>23.241662199920103</v>
      </c>
      <c r="AA97" s="39">
        <v>19.402560357933197</v>
      </c>
    </row>
    <row r="98" spans="1:27" x14ac:dyDescent="0.25">
      <c r="A98" s="35" t="s">
        <v>48</v>
      </c>
      <c r="B98" s="36" t="s">
        <v>49</v>
      </c>
      <c r="C98" s="35" t="s">
        <v>237</v>
      </c>
      <c r="D98" s="36" t="s">
        <v>238</v>
      </c>
      <c r="E98" s="35">
        <v>2459410238079.7642</v>
      </c>
      <c r="F98" s="35">
        <v>2525222226584.5962</v>
      </c>
      <c r="H98" s="35" t="s">
        <v>471</v>
      </c>
      <c r="I98" s="36" t="s">
        <v>472</v>
      </c>
      <c r="J98" s="35" t="s">
        <v>237</v>
      </c>
      <c r="K98" s="36" t="s">
        <v>238</v>
      </c>
      <c r="L98" s="35">
        <v>1.74105950432123</v>
      </c>
      <c r="M98" s="35">
        <v>1.36460876766366</v>
      </c>
      <c r="O98" s="37" t="s">
        <v>474</v>
      </c>
      <c r="P98" s="38" t="s">
        <v>475</v>
      </c>
      <c r="Q98" s="37" t="s">
        <v>237</v>
      </c>
      <c r="R98" s="38" t="s">
        <v>238</v>
      </c>
      <c r="S98" s="37">
        <v>62.731937783328704</v>
      </c>
      <c r="T98" s="37">
        <v>66.431059716474692</v>
      </c>
      <c r="V98" s="39" t="s">
        <v>479</v>
      </c>
      <c r="W98" s="40" t="s">
        <v>480</v>
      </c>
      <c r="X98" s="39" t="s">
        <v>237</v>
      </c>
      <c r="Y98" s="40" t="s">
        <v>238</v>
      </c>
      <c r="Z98" s="39">
        <v>24.309308425228608</v>
      </c>
      <c r="AA98" s="39">
        <v>21.300405022985238</v>
      </c>
    </row>
    <row r="99" spans="1:27" x14ac:dyDescent="0.25">
      <c r="A99" s="35" t="s">
        <v>48</v>
      </c>
      <c r="B99" s="36" t="s">
        <v>49</v>
      </c>
      <c r="C99" s="35" t="s">
        <v>239</v>
      </c>
      <c r="D99" s="36" t="s">
        <v>240</v>
      </c>
      <c r="E99" s="35">
        <v>24804122879.405167</v>
      </c>
      <c r="F99" s="35">
        <v>28035430606.17942</v>
      </c>
      <c r="H99" s="35" t="s">
        <v>471</v>
      </c>
      <c r="I99" s="36" t="s">
        <v>472</v>
      </c>
      <c r="J99" s="35" t="s">
        <v>239</v>
      </c>
      <c r="K99" s="36" t="s">
        <v>240</v>
      </c>
      <c r="L99" s="35">
        <v>0.48631976129697396</v>
      </c>
      <c r="M99" s="35">
        <v>0.9722643141343259</v>
      </c>
      <c r="O99" s="37" t="s">
        <v>474</v>
      </c>
      <c r="P99" s="38" t="s">
        <v>475</v>
      </c>
      <c r="Q99" s="37" t="s">
        <v>239</v>
      </c>
      <c r="R99" s="38" t="s">
        <v>240</v>
      </c>
      <c r="S99" s="37">
        <v>63.877816212808938</v>
      </c>
      <c r="T99" s="37">
        <v>59.777820704855579</v>
      </c>
      <c r="V99" s="39" t="s">
        <v>479</v>
      </c>
      <c r="W99" s="40" t="s">
        <v>480</v>
      </c>
      <c r="X99" s="39" t="s">
        <v>239</v>
      </c>
      <c r="Y99" s="40" t="s">
        <v>240</v>
      </c>
      <c r="Z99" s="39">
        <v>22.563544817858425</v>
      </c>
      <c r="AA99" s="39">
        <v>19.432349212481643</v>
      </c>
    </row>
    <row r="100" spans="1:27" x14ac:dyDescent="0.25">
      <c r="A100" s="35" t="s">
        <v>48</v>
      </c>
      <c r="B100" s="36" t="s">
        <v>49</v>
      </c>
      <c r="C100" s="35" t="s">
        <v>31</v>
      </c>
      <c r="D100" s="36" t="s">
        <v>241</v>
      </c>
      <c r="E100" s="35">
        <v>4531101261674.8672</v>
      </c>
      <c r="F100" s="35">
        <v>5210072229467.9063</v>
      </c>
      <c r="H100" s="35" t="s">
        <v>471</v>
      </c>
      <c r="I100" s="36" t="s">
        <v>472</v>
      </c>
      <c r="J100" s="35" t="s">
        <v>31</v>
      </c>
      <c r="K100" s="36" t="s">
        <v>241</v>
      </c>
      <c r="L100" s="35">
        <v>0.93113615565419794</v>
      </c>
      <c r="M100" s="35">
        <v>0.93330611006455599</v>
      </c>
      <c r="O100" s="37" t="s">
        <v>474</v>
      </c>
      <c r="P100" s="38" t="s">
        <v>475</v>
      </c>
      <c r="Q100" s="37" t="s">
        <v>31</v>
      </c>
      <c r="R100" s="38" t="s">
        <v>241</v>
      </c>
      <c r="S100" s="37">
        <v>65.861581223680759</v>
      </c>
      <c r="T100" s="37">
        <v>68.980911064973014</v>
      </c>
      <c r="V100" s="39" t="s">
        <v>479</v>
      </c>
      <c r="W100" s="40" t="s">
        <v>480</v>
      </c>
      <c r="X100" s="39" t="s">
        <v>31</v>
      </c>
      <c r="Y100" s="40" t="s">
        <v>241</v>
      </c>
      <c r="Z100" s="39">
        <v>32.758256028980114</v>
      </c>
      <c r="AA100" s="39">
        <v>29.162512955731241</v>
      </c>
    </row>
    <row r="101" spans="1:27" x14ac:dyDescent="0.25">
      <c r="A101" s="35" t="s">
        <v>48</v>
      </c>
      <c r="B101" s="36" t="s">
        <v>49</v>
      </c>
      <c r="C101" s="35" t="s">
        <v>242</v>
      </c>
      <c r="D101" s="36" t="s">
        <v>243</v>
      </c>
      <c r="E101" s="35">
        <v>44779454819.841171</v>
      </c>
      <c r="F101" s="35">
        <v>97893384071.248093</v>
      </c>
      <c r="H101" s="35" t="s">
        <v>471</v>
      </c>
      <c r="I101" s="36" t="s">
        <v>472</v>
      </c>
      <c r="J101" s="35" t="s">
        <v>242</v>
      </c>
      <c r="K101" s="36" t="s">
        <v>243</v>
      </c>
      <c r="L101" s="35">
        <v>6.2565564256482604</v>
      </c>
      <c r="M101" s="35">
        <v>4.8410286874756698</v>
      </c>
      <c r="O101" s="37" t="s">
        <v>474</v>
      </c>
      <c r="P101" s="38" t="s">
        <v>475</v>
      </c>
      <c r="Q101" s="37" t="s">
        <v>242</v>
      </c>
      <c r="R101" s="38" t="s">
        <v>243</v>
      </c>
      <c r="S101" s="37">
        <v>63.811564768438409</v>
      </c>
      <c r="T101" s="37">
        <v>60.607638206623115</v>
      </c>
      <c r="V101" s="39" t="s">
        <v>479</v>
      </c>
      <c r="W101" s="40" t="s">
        <v>480</v>
      </c>
      <c r="X101" s="39" t="s">
        <v>242</v>
      </c>
      <c r="Y101" s="40" t="s">
        <v>243</v>
      </c>
      <c r="Z101" s="39">
        <v>21.945819287808604</v>
      </c>
      <c r="AA101" s="39">
        <v>24.603546967726633</v>
      </c>
    </row>
    <row r="102" spans="1:27" x14ac:dyDescent="0.25">
      <c r="A102" s="35" t="s">
        <v>48</v>
      </c>
      <c r="B102" s="36" t="s">
        <v>49</v>
      </c>
      <c r="C102" s="35" t="s">
        <v>244</v>
      </c>
      <c r="D102" s="36" t="s">
        <v>245</v>
      </c>
      <c r="E102" s="35">
        <v>152940596557.46622</v>
      </c>
      <c r="F102" s="35">
        <v>448472613650.92255</v>
      </c>
      <c r="H102" s="35" t="s">
        <v>471</v>
      </c>
      <c r="I102" s="36" t="s">
        <v>472</v>
      </c>
      <c r="J102" s="35" t="s">
        <v>244</v>
      </c>
      <c r="K102" s="36" t="s">
        <v>245</v>
      </c>
      <c r="L102" s="35">
        <v>0.78464508041381309</v>
      </c>
      <c r="M102" s="35">
        <v>0.87050737374347698</v>
      </c>
      <c r="O102" s="37" t="s">
        <v>474</v>
      </c>
      <c r="P102" s="38" t="s">
        <v>475</v>
      </c>
      <c r="Q102" s="37" t="s">
        <v>244</v>
      </c>
      <c r="R102" s="38" t="s">
        <v>245</v>
      </c>
      <c r="S102" s="37">
        <v>48.381538747466443</v>
      </c>
      <c r="T102" s="37">
        <v>57.304415099355033</v>
      </c>
      <c r="V102" s="39" t="s">
        <v>479</v>
      </c>
      <c r="W102" s="40" t="s">
        <v>480</v>
      </c>
      <c r="X102" s="39" t="s">
        <v>244</v>
      </c>
      <c r="Y102" s="40" t="s">
        <v>245</v>
      </c>
      <c r="Z102" s="39">
        <v>37.775829669861352</v>
      </c>
      <c r="AA102" s="39">
        <v>32.325225301072805</v>
      </c>
    </row>
    <row r="103" spans="1:27" x14ac:dyDescent="0.25">
      <c r="A103" s="35" t="s">
        <v>48</v>
      </c>
      <c r="B103" s="36" t="s">
        <v>49</v>
      </c>
      <c r="C103" s="35" t="s">
        <v>246</v>
      </c>
      <c r="D103" s="36" t="s">
        <v>247</v>
      </c>
      <c r="E103" s="35">
        <v>91666253120.59845</v>
      </c>
      <c r="F103" s="35">
        <v>203206547190.57095</v>
      </c>
      <c r="H103" s="35" t="s">
        <v>471</v>
      </c>
      <c r="I103" s="36" t="s">
        <v>472</v>
      </c>
      <c r="J103" s="35" t="s">
        <v>246</v>
      </c>
      <c r="K103" s="36" t="s">
        <v>247</v>
      </c>
      <c r="L103" s="35">
        <v>1.3137420322459701</v>
      </c>
      <c r="M103" s="35">
        <v>1.28102938901278</v>
      </c>
      <c r="O103" s="37" t="s">
        <v>474</v>
      </c>
      <c r="P103" s="38" t="s">
        <v>475</v>
      </c>
      <c r="Q103" s="37" t="s">
        <v>246</v>
      </c>
      <c r="R103" s="38" t="s">
        <v>247</v>
      </c>
      <c r="S103" s="37" t="s">
        <v>52</v>
      </c>
      <c r="T103" s="37">
        <v>42.328741057474758</v>
      </c>
      <c r="V103" s="39" t="s">
        <v>479</v>
      </c>
      <c r="W103" s="40" t="s">
        <v>480</v>
      </c>
      <c r="X103" s="39" t="s">
        <v>246</v>
      </c>
      <c r="Y103" s="40" t="s">
        <v>247</v>
      </c>
      <c r="Z103" s="39">
        <v>15.015856028556382</v>
      </c>
      <c r="AA103" s="39">
        <v>16.789435387326002</v>
      </c>
    </row>
    <row r="104" spans="1:27" x14ac:dyDescent="0.25">
      <c r="A104" s="35" t="s">
        <v>48</v>
      </c>
      <c r="B104" s="36" t="s">
        <v>49</v>
      </c>
      <c r="C104" s="35" t="s">
        <v>248</v>
      </c>
      <c r="D104" s="36" t="s">
        <v>249</v>
      </c>
      <c r="E104" s="35">
        <v>184456490.58677438</v>
      </c>
      <c r="F104" s="35">
        <v>255409849.76733696</v>
      </c>
      <c r="H104" s="35" t="s">
        <v>471</v>
      </c>
      <c r="I104" s="36" t="s">
        <v>472</v>
      </c>
      <c r="J104" s="35" t="s">
        <v>248</v>
      </c>
      <c r="K104" s="36" t="s">
        <v>249</v>
      </c>
      <c r="L104" s="35" t="s">
        <v>52</v>
      </c>
      <c r="M104" s="35" t="s">
        <v>52</v>
      </c>
      <c r="O104" s="37" t="s">
        <v>474</v>
      </c>
      <c r="P104" s="38" t="s">
        <v>475</v>
      </c>
      <c r="Q104" s="37" t="s">
        <v>248</v>
      </c>
      <c r="R104" s="38" t="s">
        <v>249</v>
      </c>
      <c r="S104" s="37">
        <v>58.287327586206892</v>
      </c>
      <c r="T104" s="37">
        <v>63.306214652272487</v>
      </c>
      <c r="V104" s="39" t="s">
        <v>479</v>
      </c>
      <c r="W104" s="40" t="s">
        <v>480</v>
      </c>
      <c r="X104" s="39" t="s">
        <v>248</v>
      </c>
      <c r="Y104" s="40" t="s">
        <v>249</v>
      </c>
      <c r="Z104" s="39">
        <v>10.493362068965517</v>
      </c>
      <c r="AA104" s="39">
        <v>12.486188297497932</v>
      </c>
    </row>
    <row r="105" spans="1:27" x14ac:dyDescent="0.25">
      <c r="A105" s="35" t="s">
        <v>48</v>
      </c>
      <c r="B105" s="36" t="s">
        <v>49</v>
      </c>
      <c r="C105" s="35" t="s">
        <v>250</v>
      </c>
      <c r="D105" s="36" t="s">
        <v>251</v>
      </c>
      <c r="E105" s="35" t="s">
        <v>52</v>
      </c>
      <c r="F105" s="35" t="s">
        <v>52</v>
      </c>
      <c r="H105" s="35" t="s">
        <v>471</v>
      </c>
      <c r="I105" s="36" t="s">
        <v>472</v>
      </c>
      <c r="J105" s="35" t="s">
        <v>250</v>
      </c>
      <c r="K105" s="36" t="s">
        <v>251</v>
      </c>
      <c r="L105" s="35" t="s">
        <v>52</v>
      </c>
      <c r="M105" s="35" t="s">
        <v>52</v>
      </c>
      <c r="O105" s="37" t="s">
        <v>474</v>
      </c>
      <c r="P105" s="38" t="s">
        <v>475</v>
      </c>
      <c r="Q105" s="37" t="s">
        <v>250</v>
      </c>
      <c r="R105" s="38" t="s">
        <v>251</v>
      </c>
      <c r="S105" s="37" t="s">
        <v>52</v>
      </c>
      <c r="T105" s="37" t="s">
        <v>52</v>
      </c>
      <c r="V105" s="39" t="s">
        <v>479</v>
      </c>
      <c r="W105" s="40" t="s">
        <v>480</v>
      </c>
      <c r="X105" s="39" t="s">
        <v>250</v>
      </c>
      <c r="Y105" s="40" t="s">
        <v>251</v>
      </c>
      <c r="Z105" s="39" t="s">
        <v>52</v>
      </c>
      <c r="AA105" s="39" t="s">
        <v>52</v>
      </c>
    </row>
    <row r="106" spans="1:27" x14ac:dyDescent="0.25">
      <c r="A106" s="35" t="s">
        <v>48</v>
      </c>
      <c r="B106" s="36" t="s">
        <v>49</v>
      </c>
      <c r="C106" s="35" t="s">
        <v>252</v>
      </c>
      <c r="D106" s="36" t="s">
        <v>253</v>
      </c>
      <c r="E106" s="35">
        <v>1083515726994.0109</v>
      </c>
      <c r="F106" s="35">
        <v>2111521279567.0005</v>
      </c>
      <c r="H106" s="35" t="s">
        <v>471</v>
      </c>
      <c r="I106" s="36" t="s">
        <v>472</v>
      </c>
      <c r="J106" s="35" t="s">
        <v>252</v>
      </c>
      <c r="K106" s="36" t="s">
        <v>253</v>
      </c>
      <c r="L106" s="35">
        <v>2.4573175195553398</v>
      </c>
      <c r="M106" s="35">
        <v>2.4214890007518699</v>
      </c>
      <c r="O106" s="37" t="s">
        <v>474</v>
      </c>
      <c r="P106" s="38" t="s">
        <v>475</v>
      </c>
      <c r="Q106" s="37" t="s">
        <v>252</v>
      </c>
      <c r="R106" s="38" t="s">
        <v>253</v>
      </c>
      <c r="S106" s="37">
        <v>51.618438191722227</v>
      </c>
      <c r="T106" s="37">
        <v>54.84779033939239</v>
      </c>
      <c r="V106" s="39" t="s">
        <v>479</v>
      </c>
      <c r="W106" s="40" t="s">
        <v>480</v>
      </c>
      <c r="X106" s="39" t="s">
        <v>252</v>
      </c>
      <c r="Y106" s="40" t="s">
        <v>253</v>
      </c>
      <c r="Z106" s="39">
        <v>34.755316784994776</v>
      </c>
      <c r="AA106" s="39">
        <v>34.766308535902034</v>
      </c>
    </row>
    <row r="107" spans="1:27" x14ac:dyDescent="0.25">
      <c r="A107" s="35" t="s">
        <v>48</v>
      </c>
      <c r="B107" s="36" t="s">
        <v>49</v>
      </c>
      <c r="C107" s="35" t="s">
        <v>254</v>
      </c>
      <c r="D107" s="36" t="s">
        <v>255</v>
      </c>
      <c r="E107" s="35">
        <v>8016355163.4747496</v>
      </c>
      <c r="F107" s="35">
        <v>18860124253.050232</v>
      </c>
      <c r="H107" s="35" t="s">
        <v>471</v>
      </c>
      <c r="I107" s="36" t="s">
        <v>472</v>
      </c>
      <c r="J107" s="35" t="s">
        <v>254</v>
      </c>
      <c r="K107" s="36" t="s">
        <v>255</v>
      </c>
      <c r="L107" s="35" t="s">
        <v>52</v>
      </c>
      <c r="M107" s="35">
        <v>0.79572420631827101</v>
      </c>
      <c r="O107" s="37" t="s">
        <v>474</v>
      </c>
      <c r="P107" s="38" t="s">
        <v>475</v>
      </c>
      <c r="Q107" s="37" t="s">
        <v>254</v>
      </c>
      <c r="R107" s="38" t="s">
        <v>255</v>
      </c>
      <c r="S107" s="37" t="s">
        <v>52</v>
      </c>
      <c r="T107" s="37">
        <v>45.79959151218447</v>
      </c>
      <c r="V107" s="39" t="s">
        <v>479</v>
      </c>
      <c r="W107" s="40" t="s">
        <v>480</v>
      </c>
      <c r="X107" s="39" t="s">
        <v>254</v>
      </c>
      <c r="Y107" s="40" t="s">
        <v>255</v>
      </c>
      <c r="Z107" s="39" t="s">
        <v>52</v>
      </c>
      <c r="AA107" s="39">
        <v>25.565272299225121</v>
      </c>
    </row>
    <row r="108" spans="1:27" x14ac:dyDescent="0.25">
      <c r="A108" s="35" t="s">
        <v>48</v>
      </c>
      <c r="B108" s="36" t="s">
        <v>49</v>
      </c>
      <c r="C108" s="35" t="s">
        <v>256</v>
      </c>
      <c r="D108" s="36" t="s">
        <v>257</v>
      </c>
      <c r="E108" s="35">
        <v>112450790558.89468</v>
      </c>
      <c r="F108" s="35">
        <v>206274942530.64999</v>
      </c>
      <c r="H108" s="35" t="s">
        <v>471</v>
      </c>
      <c r="I108" s="36" t="s">
        <v>472</v>
      </c>
      <c r="J108" s="35" t="s">
        <v>256</v>
      </c>
      <c r="K108" s="36" t="s">
        <v>257</v>
      </c>
      <c r="L108" s="35">
        <v>7.1501486565455501</v>
      </c>
      <c r="M108" s="35">
        <v>5.6345850455449202</v>
      </c>
      <c r="O108" s="37" t="s">
        <v>474</v>
      </c>
      <c r="P108" s="38" t="s">
        <v>475</v>
      </c>
      <c r="Q108" s="37" t="s">
        <v>256</v>
      </c>
      <c r="R108" s="38" t="s">
        <v>257</v>
      </c>
      <c r="S108" s="37" t="s">
        <v>52</v>
      </c>
      <c r="T108" s="37">
        <v>56.789445650837877</v>
      </c>
      <c r="V108" s="39" t="s">
        <v>479</v>
      </c>
      <c r="W108" s="40" t="s">
        <v>480</v>
      </c>
      <c r="X108" s="39" t="s">
        <v>256</v>
      </c>
      <c r="Y108" s="40" t="s">
        <v>257</v>
      </c>
      <c r="Z108" s="39" t="s">
        <v>52</v>
      </c>
      <c r="AA108" s="39">
        <v>55.619016402398216</v>
      </c>
    </row>
    <row r="109" spans="1:27" x14ac:dyDescent="0.25">
      <c r="A109" s="35" t="s">
        <v>48</v>
      </c>
      <c r="B109" s="36" t="s">
        <v>49</v>
      </c>
      <c r="C109" s="35" t="s">
        <v>258</v>
      </c>
      <c r="D109" s="36" t="s">
        <v>259</v>
      </c>
      <c r="E109" s="35">
        <v>15081729076.766922</v>
      </c>
      <c r="F109" s="35">
        <v>31280403475.279873</v>
      </c>
      <c r="H109" s="35" t="s">
        <v>471</v>
      </c>
      <c r="I109" s="36" t="s">
        <v>472</v>
      </c>
      <c r="J109" s="35" t="s">
        <v>258</v>
      </c>
      <c r="K109" s="36" t="s">
        <v>259</v>
      </c>
      <c r="L109" s="35">
        <v>1.8826786815365901</v>
      </c>
      <c r="M109" s="35">
        <v>1.6048032575256801</v>
      </c>
      <c r="O109" s="37" t="s">
        <v>474</v>
      </c>
      <c r="P109" s="38" t="s">
        <v>475</v>
      </c>
      <c r="Q109" s="37" t="s">
        <v>258</v>
      </c>
      <c r="R109" s="38" t="s">
        <v>259</v>
      </c>
      <c r="S109" s="37">
        <v>29.972479141707865</v>
      </c>
      <c r="T109" s="37">
        <v>49.932447424076173</v>
      </c>
      <c r="V109" s="39" t="s">
        <v>479</v>
      </c>
      <c r="W109" s="40" t="s">
        <v>480</v>
      </c>
      <c r="X109" s="39" t="s">
        <v>258</v>
      </c>
      <c r="Y109" s="40" t="s">
        <v>259</v>
      </c>
      <c r="Z109" s="39">
        <v>29.199619937666103</v>
      </c>
      <c r="AA109" s="39">
        <v>27.308093471576552</v>
      </c>
    </row>
    <row r="110" spans="1:27" x14ac:dyDescent="0.25">
      <c r="A110" s="35" t="s">
        <v>48</v>
      </c>
      <c r="B110" s="36" t="s">
        <v>49</v>
      </c>
      <c r="C110" s="35" t="s">
        <v>260</v>
      </c>
      <c r="D110" s="36" t="s">
        <v>261</v>
      </c>
      <c r="E110" s="35">
        <v>15232555754.103645</v>
      </c>
      <c r="F110" s="35">
        <v>50463792572.059074</v>
      </c>
      <c r="H110" s="35" t="s">
        <v>471</v>
      </c>
      <c r="I110" s="36" t="s">
        <v>472</v>
      </c>
      <c r="J110" s="35" t="s">
        <v>260</v>
      </c>
      <c r="K110" s="36" t="s">
        <v>261</v>
      </c>
      <c r="L110" s="35">
        <v>0.7915432166502071</v>
      </c>
      <c r="M110" s="35" t="s">
        <v>52</v>
      </c>
      <c r="O110" s="37" t="s">
        <v>474</v>
      </c>
      <c r="P110" s="38" t="s">
        <v>475</v>
      </c>
      <c r="Q110" s="37" t="s">
        <v>260</v>
      </c>
      <c r="R110" s="38" t="s">
        <v>261</v>
      </c>
      <c r="S110" s="37">
        <v>42.231701082588955</v>
      </c>
      <c r="T110" s="37">
        <v>41.527826130203408</v>
      </c>
      <c r="V110" s="39" t="s">
        <v>479</v>
      </c>
      <c r="W110" s="40" t="s">
        <v>480</v>
      </c>
      <c r="X110" s="39" t="s">
        <v>260</v>
      </c>
      <c r="Y110" s="40" t="s">
        <v>261</v>
      </c>
      <c r="Z110" s="39">
        <v>16.477069401920762</v>
      </c>
      <c r="AA110" s="39">
        <v>30.912475399469979</v>
      </c>
    </row>
    <row r="111" spans="1:27" x14ac:dyDescent="0.25">
      <c r="A111" s="35" t="s">
        <v>48</v>
      </c>
      <c r="B111" s="36" t="s">
        <v>49</v>
      </c>
      <c r="C111" s="35" t="s">
        <v>262</v>
      </c>
      <c r="D111" s="36" t="s">
        <v>263</v>
      </c>
      <c r="E111" s="35">
        <v>30551756551.483372</v>
      </c>
      <c r="F111" s="35">
        <v>55823072702.615967</v>
      </c>
      <c r="H111" s="35" t="s">
        <v>471</v>
      </c>
      <c r="I111" s="36" t="s">
        <v>472</v>
      </c>
      <c r="J111" s="35" t="s">
        <v>262</v>
      </c>
      <c r="K111" s="36" t="s">
        <v>263</v>
      </c>
      <c r="L111" s="35">
        <v>0.88171501160681487</v>
      </c>
      <c r="M111" s="35">
        <v>1.5906451716002801</v>
      </c>
      <c r="O111" s="37" t="s">
        <v>474</v>
      </c>
      <c r="P111" s="38" t="s">
        <v>475</v>
      </c>
      <c r="Q111" s="37" t="s">
        <v>262</v>
      </c>
      <c r="R111" s="38" t="s">
        <v>263</v>
      </c>
      <c r="S111" s="37">
        <v>61.370183344348547</v>
      </c>
      <c r="T111" s="37">
        <v>64.757790193071685</v>
      </c>
      <c r="V111" s="39" t="s">
        <v>479</v>
      </c>
      <c r="W111" s="40" t="s">
        <v>480</v>
      </c>
      <c r="X111" s="39" t="s">
        <v>262</v>
      </c>
      <c r="Y111" s="40" t="s">
        <v>263</v>
      </c>
      <c r="Z111" s="39">
        <v>23.648546413912353</v>
      </c>
      <c r="AA111" s="39">
        <v>19.041968469637101</v>
      </c>
    </row>
    <row r="112" spans="1:27" x14ac:dyDescent="0.25">
      <c r="A112" s="35" t="s">
        <v>48</v>
      </c>
      <c r="B112" s="36" t="s">
        <v>49</v>
      </c>
      <c r="C112" s="35" t="s">
        <v>264</v>
      </c>
      <c r="D112" s="36" t="s">
        <v>265</v>
      </c>
      <c r="E112" s="35">
        <v>55188702122.189224</v>
      </c>
      <c r="F112" s="35">
        <v>109025778306.58846</v>
      </c>
      <c r="H112" s="35" t="s">
        <v>471</v>
      </c>
      <c r="I112" s="36" t="s">
        <v>472</v>
      </c>
      <c r="J112" s="35" t="s">
        <v>264</v>
      </c>
      <c r="K112" s="36" t="s">
        <v>265</v>
      </c>
      <c r="L112" s="35">
        <v>5.3921003038344697</v>
      </c>
      <c r="M112" s="35">
        <v>4.5051398006513699</v>
      </c>
      <c r="O112" s="37" t="s">
        <v>474</v>
      </c>
      <c r="P112" s="38" t="s">
        <v>475</v>
      </c>
      <c r="Q112" s="37" t="s">
        <v>264</v>
      </c>
      <c r="R112" s="38" t="s">
        <v>265</v>
      </c>
      <c r="S112" s="37">
        <v>61.521906225980018</v>
      </c>
      <c r="T112" s="37">
        <v>75.180253508136786</v>
      </c>
      <c r="V112" s="39" t="s">
        <v>479</v>
      </c>
      <c r="W112" s="40" t="s">
        <v>480</v>
      </c>
      <c r="X112" s="39" t="s">
        <v>264</v>
      </c>
      <c r="Y112" s="40" t="s">
        <v>265</v>
      </c>
      <c r="Z112" s="39">
        <v>19.965411222136815</v>
      </c>
      <c r="AA112" s="39">
        <v>15.039453474039091</v>
      </c>
    </row>
    <row r="113" spans="1:27" x14ac:dyDescent="0.25">
      <c r="A113" s="35" t="s">
        <v>48</v>
      </c>
      <c r="B113" s="36" t="s">
        <v>49</v>
      </c>
      <c r="C113" s="35" t="s">
        <v>266</v>
      </c>
      <c r="D113" s="36" t="s">
        <v>267</v>
      </c>
      <c r="E113" s="35">
        <v>3291731022.4430618</v>
      </c>
      <c r="F113" s="35">
        <v>5820641497.4000282</v>
      </c>
      <c r="H113" s="35" t="s">
        <v>471</v>
      </c>
      <c r="I113" s="36" t="s">
        <v>472</v>
      </c>
      <c r="J113" s="35" t="s">
        <v>266</v>
      </c>
      <c r="K113" s="36" t="s">
        <v>267</v>
      </c>
      <c r="L113" s="35">
        <v>3.2849261283703299</v>
      </c>
      <c r="M113" s="35">
        <v>1.9530556124855201</v>
      </c>
      <c r="O113" s="37" t="s">
        <v>474</v>
      </c>
      <c r="P113" s="38" t="s">
        <v>475</v>
      </c>
      <c r="Q113" s="37" t="s">
        <v>266</v>
      </c>
      <c r="R113" s="38" t="s">
        <v>267</v>
      </c>
      <c r="S113" s="37">
        <v>51.318810383510325</v>
      </c>
      <c r="T113" s="37">
        <v>54.853333433133756</v>
      </c>
      <c r="V113" s="39" t="s">
        <v>479</v>
      </c>
      <c r="W113" s="40" t="s">
        <v>480</v>
      </c>
      <c r="X113" s="39" t="s">
        <v>266</v>
      </c>
      <c r="Y113" s="40" t="s">
        <v>267</v>
      </c>
      <c r="Z113" s="39">
        <v>35.164307848071367</v>
      </c>
      <c r="AA113" s="39">
        <v>28.524513884968723</v>
      </c>
    </row>
    <row r="114" spans="1:27" x14ac:dyDescent="0.25">
      <c r="A114" s="35" t="s">
        <v>48</v>
      </c>
      <c r="B114" s="36" t="s">
        <v>49</v>
      </c>
      <c r="C114" s="35" t="s">
        <v>268</v>
      </c>
      <c r="D114" s="36" t="s">
        <v>269</v>
      </c>
      <c r="E114" s="35">
        <v>4839570802.8424053</v>
      </c>
      <c r="F114" s="35">
        <v>7126900130.2969618</v>
      </c>
      <c r="H114" s="35" t="s">
        <v>471</v>
      </c>
      <c r="I114" s="36" t="s">
        <v>472</v>
      </c>
      <c r="J114" s="35" t="s">
        <v>268</v>
      </c>
      <c r="K114" s="36" t="s">
        <v>269</v>
      </c>
      <c r="L114" s="35" t="s">
        <v>52</v>
      </c>
      <c r="M114" s="35">
        <v>0.40598461334355201</v>
      </c>
      <c r="O114" s="37" t="s">
        <v>474</v>
      </c>
      <c r="P114" s="38" t="s">
        <v>475</v>
      </c>
      <c r="Q114" s="37" t="s">
        <v>268</v>
      </c>
      <c r="R114" s="38" t="s">
        <v>269</v>
      </c>
      <c r="S114" s="37">
        <v>19.680194508009151</v>
      </c>
      <c r="T114" s="37">
        <v>48.240137210827719</v>
      </c>
      <c r="V114" s="39" t="s">
        <v>479</v>
      </c>
      <c r="W114" s="40" t="s">
        <v>480</v>
      </c>
      <c r="X114" s="39" t="s">
        <v>268</v>
      </c>
      <c r="Y114" s="40" t="s">
        <v>269</v>
      </c>
      <c r="Z114" s="39">
        <v>4.2471510297482844</v>
      </c>
      <c r="AA114" s="39">
        <v>10.199841422268758</v>
      </c>
    </row>
    <row r="115" spans="1:27" x14ac:dyDescent="0.25">
      <c r="A115" s="35" t="s">
        <v>48</v>
      </c>
      <c r="B115" s="36" t="s">
        <v>49</v>
      </c>
      <c r="C115" s="35" t="s">
        <v>270</v>
      </c>
      <c r="D115" s="36" t="s">
        <v>271</v>
      </c>
      <c r="E115" s="35">
        <v>89724743548.124802</v>
      </c>
      <c r="F115" s="35">
        <v>87115614620.681671</v>
      </c>
      <c r="H115" s="35" t="s">
        <v>471</v>
      </c>
      <c r="I115" s="36" t="s">
        <v>472</v>
      </c>
      <c r="J115" s="35" t="s">
        <v>270</v>
      </c>
      <c r="K115" s="36" t="s">
        <v>271</v>
      </c>
      <c r="L115" s="35">
        <v>3.1468636735809601</v>
      </c>
      <c r="M115" s="35" t="s">
        <v>52</v>
      </c>
      <c r="O115" s="37" t="s">
        <v>474</v>
      </c>
      <c r="P115" s="38" t="s">
        <v>475</v>
      </c>
      <c r="Q115" s="37" t="s">
        <v>270</v>
      </c>
      <c r="R115" s="38" t="s">
        <v>271</v>
      </c>
      <c r="S115" s="37" t="s">
        <v>52</v>
      </c>
      <c r="T115" s="37" t="s">
        <v>52</v>
      </c>
      <c r="V115" s="39" t="s">
        <v>479</v>
      </c>
      <c r="W115" s="40" t="s">
        <v>480</v>
      </c>
      <c r="X115" s="39" t="s">
        <v>270</v>
      </c>
      <c r="Y115" s="40" t="s">
        <v>271</v>
      </c>
      <c r="Z115" s="39" t="s">
        <v>52</v>
      </c>
      <c r="AA115" s="39" t="s">
        <v>52</v>
      </c>
    </row>
    <row r="116" spans="1:27" x14ac:dyDescent="0.25">
      <c r="A116" s="35" t="s">
        <v>48</v>
      </c>
      <c r="B116" s="36" t="s">
        <v>49</v>
      </c>
      <c r="C116" s="35" t="s">
        <v>272</v>
      </c>
      <c r="D116" s="36" t="s">
        <v>273</v>
      </c>
      <c r="E116" s="35" t="s">
        <v>52</v>
      </c>
      <c r="F116" s="35" t="s">
        <v>52</v>
      </c>
      <c r="H116" s="35" t="s">
        <v>471</v>
      </c>
      <c r="I116" s="36" t="s">
        <v>472</v>
      </c>
      <c r="J116" s="35" t="s">
        <v>272</v>
      </c>
      <c r="K116" s="36" t="s">
        <v>273</v>
      </c>
      <c r="L116" s="35" t="s">
        <v>52</v>
      </c>
      <c r="M116" s="35" t="s">
        <v>52</v>
      </c>
      <c r="O116" s="37" t="s">
        <v>474</v>
      </c>
      <c r="P116" s="38" t="s">
        <v>475</v>
      </c>
      <c r="Q116" s="37" t="s">
        <v>272</v>
      </c>
      <c r="R116" s="38" t="s">
        <v>273</v>
      </c>
      <c r="S116" s="37" t="s">
        <v>52</v>
      </c>
      <c r="T116" s="37">
        <v>51.008895638967232</v>
      </c>
      <c r="V116" s="39" t="s">
        <v>479</v>
      </c>
      <c r="W116" s="40" t="s">
        <v>480</v>
      </c>
      <c r="X116" s="39" t="s">
        <v>272</v>
      </c>
      <c r="Y116" s="40" t="s">
        <v>273</v>
      </c>
      <c r="Z116" s="39" t="s">
        <v>52</v>
      </c>
      <c r="AA116" s="39">
        <v>44.637820413476739</v>
      </c>
    </row>
    <row r="117" spans="1:27" x14ac:dyDescent="0.25">
      <c r="A117" s="35" t="s">
        <v>48</v>
      </c>
      <c r="B117" s="36" t="s">
        <v>49</v>
      </c>
      <c r="C117" s="35" t="s">
        <v>274</v>
      </c>
      <c r="D117" s="36" t="s">
        <v>275</v>
      </c>
      <c r="E117" s="35">
        <v>48611788254.636597</v>
      </c>
      <c r="F117" s="35">
        <v>95797278557.023193</v>
      </c>
      <c r="H117" s="35" t="s">
        <v>471</v>
      </c>
      <c r="I117" s="36" t="s">
        <v>472</v>
      </c>
      <c r="J117" s="35" t="s">
        <v>274</v>
      </c>
      <c r="K117" s="36" t="s">
        <v>275</v>
      </c>
      <c r="L117" s="35">
        <v>1.2166999904796301</v>
      </c>
      <c r="M117" s="35">
        <v>1.7155386268148503</v>
      </c>
      <c r="O117" s="37" t="s">
        <v>474</v>
      </c>
      <c r="P117" s="38" t="s">
        <v>475</v>
      </c>
      <c r="Q117" s="37" t="s">
        <v>274</v>
      </c>
      <c r="R117" s="38" t="s">
        <v>275</v>
      </c>
      <c r="S117" s="37">
        <v>56.9388472596318</v>
      </c>
      <c r="T117" s="37">
        <v>60.438126830266135</v>
      </c>
      <c r="V117" s="39" t="s">
        <v>479</v>
      </c>
      <c r="W117" s="40" t="s">
        <v>480</v>
      </c>
      <c r="X117" s="39" t="s">
        <v>274</v>
      </c>
      <c r="Y117" s="40" t="s">
        <v>275</v>
      </c>
      <c r="Z117" s="39">
        <v>26.335558659004484</v>
      </c>
      <c r="AA117" s="39">
        <v>25.896343286641212</v>
      </c>
    </row>
    <row r="118" spans="1:27" x14ac:dyDescent="0.25">
      <c r="A118" s="35" t="s">
        <v>48</v>
      </c>
      <c r="B118" s="36" t="s">
        <v>49</v>
      </c>
      <c r="C118" s="35" t="s">
        <v>276</v>
      </c>
      <c r="D118" s="36" t="s">
        <v>277</v>
      </c>
      <c r="E118" s="35">
        <v>41975213860.418907</v>
      </c>
      <c r="F118" s="35">
        <v>67187250623.81015</v>
      </c>
      <c r="H118" s="35" t="s">
        <v>471</v>
      </c>
      <c r="I118" s="36" t="s">
        <v>472</v>
      </c>
      <c r="J118" s="35" t="s">
        <v>276</v>
      </c>
      <c r="K118" s="36" t="s">
        <v>277</v>
      </c>
      <c r="L118" s="35">
        <v>0.60287479507174802</v>
      </c>
      <c r="M118" s="35">
        <v>0.57645930150336699</v>
      </c>
      <c r="O118" s="37" t="s">
        <v>474</v>
      </c>
      <c r="P118" s="38" t="s">
        <v>475</v>
      </c>
      <c r="Q118" s="37" t="s">
        <v>276</v>
      </c>
      <c r="R118" s="38" t="s">
        <v>277</v>
      </c>
      <c r="S118" s="37">
        <v>72.105974591474762</v>
      </c>
      <c r="T118" s="37">
        <v>79.331952704579493</v>
      </c>
      <c r="V118" s="39" t="s">
        <v>479</v>
      </c>
      <c r="W118" s="40" t="s">
        <v>480</v>
      </c>
      <c r="X118" s="39" t="s">
        <v>276</v>
      </c>
      <c r="Y118" s="40" t="s">
        <v>277</v>
      </c>
      <c r="Z118" s="39">
        <v>16.612298602490817</v>
      </c>
      <c r="AA118" s="39">
        <v>11.243961479989576</v>
      </c>
    </row>
    <row r="119" spans="1:27" x14ac:dyDescent="0.25">
      <c r="A119" s="35" t="s">
        <v>48</v>
      </c>
      <c r="B119" s="36" t="s">
        <v>49</v>
      </c>
      <c r="C119" s="35" t="s">
        <v>278</v>
      </c>
      <c r="D119" s="36" t="s">
        <v>279</v>
      </c>
      <c r="E119" s="35">
        <v>21684154269.084625</v>
      </c>
      <c r="F119" s="35">
        <v>79017384059.023987</v>
      </c>
      <c r="H119" s="35" t="s">
        <v>471</v>
      </c>
      <c r="I119" s="36" t="s">
        <v>472</v>
      </c>
      <c r="J119" s="35" t="s">
        <v>278</v>
      </c>
      <c r="K119" s="36" t="s">
        <v>279</v>
      </c>
      <c r="L119" s="35" t="s">
        <v>52</v>
      </c>
      <c r="M119" s="35" t="s">
        <v>52</v>
      </c>
      <c r="O119" s="37" t="s">
        <v>474</v>
      </c>
      <c r="P119" s="38" t="s">
        <v>475</v>
      </c>
      <c r="Q119" s="37" t="s">
        <v>278</v>
      </c>
      <c r="R119" s="38" t="s">
        <v>279</v>
      </c>
      <c r="S119" s="37">
        <v>81.335978345507812</v>
      </c>
      <c r="T119" s="37">
        <v>92.675927017047684</v>
      </c>
      <c r="V119" s="39" t="s">
        <v>479</v>
      </c>
      <c r="W119" s="40" t="s">
        <v>480</v>
      </c>
      <c r="X119" s="39" t="s">
        <v>278</v>
      </c>
      <c r="Y119" s="40" t="s">
        <v>279</v>
      </c>
      <c r="Z119" s="39">
        <v>11.550298490859875</v>
      </c>
      <c r="AA119" s="39">
        <v>4.9439272527299867</v>
      </c>
    </row>
    <row r="120" spans="1:27" x14ac:dyDescent="0.25">
      <c r="A120" s="35" t="s">
        <v>48</v>
      </c>
      <c r="B120" s="36" t="s">
        <v>49</v>
      </c>
      <c r="C120" s="35" t="s">
        <v>280</v>
      </c>
      <c r="D120" s="36" t="s">
        <v>281</v>
      </c>
      <c r="E120" s="35">
        <v>25453652252.687275</v>
      </c>
      <c r="F120" s="35">
        <v>40514543473.317139</v>
      </c>
      <c r="H120" s="35" t="s">
        <v>471</v>
      </c>
      <c r="I120" s="36" t="s">
        <v>472</v>
      </c>
      <c r="J120" s="35" t="s">
        <v>280</v>
      </c>
      <c r="K120" s="36" t="s">
        <v>281</v>
      </c>
      <c r="L120" s="35">
        <v>1.21751390900084</v>
      </c>
      <c r="M120" s="35">
        <v>0.58002234956568899</v>
      </c>
      <c r="O120" s="37" t="s">
        <v>474</v>
      </c>
      <c r="P120" s="38" t="s">
        <v>475</v>
      </c>
      <c r="Q120" s="37" t="s">
        <v>280</v>
      </c>
      <c r="R120" s="38" t="s">
        <v>281</v>
      </c>
      <c r="S120" s="37">
        <v>48.369598719551377</v>
      </c>
      <c r="T120" s="37">
        <v>55.485749919026325</v>
      </c>
      <c r="V120" s="39" t="s">
        <v>479</v>
      </c>
      <c r="W120" s="40" t="s">
        <v>480</v>
      </c>
      <c r="X120" s="39" t="s">
        <v>280</v>
      </c>
      <c r="Y120" s="40" t="s">
        <v>281</v>
      </c>
      <c r="Z120" s="39">
        <v>13.919833441027791</v>
      </c>
      <c r="AA120" s="39">
        <v>13.513915729164852</v>
      </c>
    </row>
    <row r="121" spans="1:27" x14ac:dyDescent="0.25">
      <c r="A121" s="35" t="s">
        <v>48</v>
      </c>
      <c r="B121" s="36" t="s">
        <v>49</v>
      </c>
      <c r="C121" s="35" t="s">
        <v>282</v>
      </c>
      <c r="D121" s="36" t="s">
        <v>283</v>
      </c>
      <c r="E121" s="35">
        <v>8856934066.8426991</v>
      </c>
      <c r="F121" s="35">
        <v>18333705241.290768</v>
      </c>
      <c r="H121" s="35" t="s">
        <v>471</v>
      </c>
      <c r="I121" s="36" t="s">
        <v>472</v>
      </c>
      <c r="J121" s="35" t="s">
        <v>282</v>
      </c>
      <c r="K121" s="36" t="s">
        <v>283</v>
      </c>
      <c r="L121" s="35">
        <v>0.67263882868564295</v>
      </c>
      <c r="M121" s="35">
        <v>0.76464284774572799</v>
      </c>
      <c r="O121" s="37" t="s">
        <v>474</v>
      </c>
      <c r="P121" s="38" t="s">
        <v>475</v>
      </c>
      <c r="Q121" s="37" t="s">
        <v>282</v>
      </c>
      <c r="R121" s="38" t="s">
        <v>283</v>
      </c>
      <c r="S121" s="37">
        <v>38.370743715675736</v>
      </c>
      <c r="T121" s="37">
        <v>52.428428451044404</v>
      </c>
      <c r="V121" s="39" t="s">
        <v>479</v>
      </c>
      <c r="W121" s="40" t="s">
        <v>480</v>
      </c>
      <c r="X121" s="39" t="s">
        <v>282</v>
      </c>
      <c r="Y121" s="40" t="s">
        <v>283</v>
      </c>
      <c r="Z121" s="39">
        <v>16.158722266853211</v>
      </c>
      <c r="AA121" s="39">
        <v>14.351262980052013</v>
      </c>
    </row>
    <row r="122" spans="1:27" x14ac:dyDescent="0.25">
      <c r="A122" s="35" t="s">
        <v>48</v>
      </c>
      <c r="B122" s="36" t="s">
        <v>49</v>
      </c>
      <c r="C122" s="35" t="s">
        <v>284</v>
      </c>
      <c r="D122" s="36" t="s">
        <v>285</v>
      </c>
      <c r="E122" s="35">
        <v>369184235021.7135</v>
      </c>
      <c r="F122" s="35">
        <v>829296989955.65771</v>
      </c>
      <c r="H122" s="35" t="s">
        <v>471</v>
      </c>
      <c r="I122" s="36" t="s">
        <v>472</v>
      </c>
      <c r="J122" s="35" t="s">
        <v>284</v>
      </c>
      <c r="K122" s="36" t="s">
        <v>285</v>
      </c>
      <c r="L122" s="35">
        <v>1.6346755480484101</v>
      </c>
      <c r="M122" s="35">
        <v>1.11572424912127</v>
      </c>
      <c r="O122" s="37" t="s">
        <v>474</v>
      </c>
      <c r="P122" s="38" t="s">
        <v>475</v>
      </c>
      <c r="Q122" s="37" t="s">
        <v>284</v>
      </c>
      <c r="R122" s="38" t="s">
        <v>285</v>
      </c>
      <c r="S122" s="37">
        <v>46.301497470545819</v>
      </c>
      <c r="T122" s="37">
        <v>51.882111706680533</v>
      </c>
      <c r="V122" s="39" t="s">
        <v>479</v>
      </c>
      <c r="W122" s="40" t="s">
        <v>480</v>
      </c>
      <c r="X122" s="39" t="s">
        <v>284</v>
      </c>
      <c r="Y122" s="40" t="s">
        <v>285</v>
      </c>
      <c r="Z122" s="39">
        <v>48.320571491101319</v>
      </c>
      <c r="AA122" s="39">
        <v>38.114672197437116</v>
      </c>
    </row>
    <row r="123" spans="1:27" x14ac:dyDescent="0.25">
      <c r="A123" s="35" t="s">
        <v>48</v>
      </c>
      <c r="B123" s="36" t="s">
        <v>49</v>
      </c>
      <c r="C123" s="35" t="s">
        <v>286</v>
      </c>
      <c r="D123" s="36" t="s">
        <v>287</v>
      </c>
      <c r="E123" s="35">
        <v>3732335815.3191938</v>
      </c>
      <c r="F123" s="35">
        <v>8964243526.1206989</v>
      </c>
      <c r="H123" s="35" t="s">
        <v>471</v>
      </c>
      <c r="I123" s="36" t="s">
        <v>472</v>
      </c>
      <c r="J123" s="35" t="s">
        <v>286</v>
      </c>
      <c r="K123" s="36" t="s">
        <v>287</v>
      </c>
      <c r="L123" s="35" t="s">
        <v>52</v>
      </c>
      <c r="M123" s="35" t="s">
        <v>52</v>
      </c>
      <c r="O123" s="37" t="s">
        <v>474</v>
      </c>
      <c r="P123" s="38" t="s">
        <v>475</v>
      </c>
      <c r="Q123" s="37" t="s">
        <v>286</v>
      </c>
      <c r="R123" s="38" t="s">
        <v>287</v>
      </c>
      <c r="S123" s="37" t="s">
        <v>52</v>
      </c>
      <c r="T123" s="37">
        <v>69.409823941615329</v>
      </c>
      <c r="V123" s="39" t="s">
        <v>479</v>
      </c>
      <c r="W123" s="40" t="s">
        <v>480</v>
      </c>
      <c r="X123" s="39" t="s">
        <v>286</v>
      </c>
      <c r="Y123" s="40" t="s">
        <v>287</v>
      </c>
      <c r="Z123" s="39" t="s">
        <v>52</v>
      </c>
      <c r="AA123" s="39">
        <v>11.247880421989207</v>
      </c>
    </row>
    <row r="124" spans="1:27" x14ac:dyDescent="0.25">
      <c r="A124" s="35" t="s">
        <v>48</v>
      </c>
      <c r="B124" s="36" t="s">
        <v>49</v>
      </c>
      <c r="C124" s="35" t="s">
        <v>288</v>
      </c>
      <c r="D124" s="36" t="s">
        <v>289</v>
      </c>
      <c r="E124" s="35">
        <v>17817887173.752071</v>
      </c>
      <c r="F124" s="35">
        <v>41593677730.773315</v>
      </c>
      <c r="H124" s="35" t="s">
        <v>471</v>
      </c>
      <c r="I124" s="36" t="s">
        <v>472</v>
      </c>
      <c r="J124" s="35" t="s">
        <v>288</v>
      </c>
      <c r="K124" s="36" t="s">
        <v>289</v>
      </c>
      <c r="L124" s="35">
        <v>1.47864974445751</v>
      </c>
      <c r="M124" s="35">
        <v>3.02714458735776</v>
      </c>
      <c r="O124" s="37" t="s">
        <v>474</v>
      </c>
      <c r="P124" s="38" t="s">
        <v>475</v>
      </c>
      <c r="Q124" s="37" t="s">
        <v>288</v>
      </c>
      <c r="R124" s="38" t="s">
        <v>289</v>
      </c>
      <c r="S124" s="37">
        <v>37.262642932904946</v>
      </c>
      <c r="T124" s="37">
        <v>34.886958997243397</v>
      </c>
      <c r="V124" s="39" t="s">
        <v>479</v>
      </c>
      <c r="W124" s="40" t="s">
        <v>480</v>
      </c>
      <c r="X124" s="39" t="s">
        <v>288</v>
      </c>
      <c r="Y124" s="40" t="s">
        <v>289</v>
      </c>
      <c r="Z124" s="39">
        <v>21.520947794631422</v>
      </c>
      <c r="AA124" s="39">
        <v>18.847089929002976</v>
      </c>
    </row>
    <row r="125" spans="1:27" x14ac:dyDescent="0.25">
      <c r="A125" s="35" t="s">
        <v>48</v>
      </c>
      <c r="B125" s="36" t="s">
        <v>49</v>
      </c>
      <c r="C125" s="35" t="s">
        <v>290</v>
      </c>
      <c r="D125" s="36" t="s">
        <v>291</v>
      </c>
      <c r="E125" s="35">
        <v>10725396005.509708</v>
      </c>
      <c r="F125" s="35">
        <v>19908554074.048149</v>
      </c>
      <c r="H125" s="35" t="s">
        <v>471</v>
      </c>
      <c r="I125" s="36" t="s">
        <v>472</v>
      </c>
      <c r="J125" s="35" t="s">
        <v>290</v>
      </c>
      <c r="K125" s="36" t="s">
        <v>291</v>
      </c>
      <c r="L125" s="35">
        <v>0.62551734867882491</v>
      </c>
      <c r="M125" s="35">
        <v>0.50651924695848094</v>
      </c>
      <c r="O125" s="37" t="s">
        <v>474</v>
      </c>
      <c r="P125" s="38" t="s">
        <v>475</v>
      </c>
      <c r="Q125" s="37" t="s">
        <v>290</v>
      </c>
      <c r="R125" s="38" t="s">
        <v>291</v>
      </c>
      <c r="S125" s="37">
        <v>60.339417037038423</v>
      </c>
      <c r="T125" s="37">
        <v>75.986710565195096</v>
      </c>
      <c r="V125" s="39" t="s">
        <v>479</v>
      </c>
      <c r="W125" s="40" t="s">
        <v>480</v>
      </c>
      <c r="X125" s="39" t="s">
        <v>290</v>
      </c>
      <c r="Y125" s="40" t="s">
        <v>291</v>
      </c>
      <c r="Z125" s="39">
        <v>26.93848592243598</v>
      </c>
      <c r="AA125" s="39">
        <v>12.091872016389072</v>
      </c>
    </row>
    <row r="126" spans="1:27" x14ac:dyDescent="0.25">
      <c r="A126" s="35" t="s">
        <v>48</v>
      </c>
      <c r="B126" s="36" t="s">
        <v>49</v>
      </c>
      <c r="C126" s="35" t="s">
        <v>292</v>
      </c>
      <c r="D126" s="36" t="s">
        <v>293</v>
      </c>
      <c r="E126" s="35">
        <v>173509306.12722534</v>
      </c>
      <c r="F126" s="35">
        <v>219199428.86480626</v>
      </c>
      <c r="H126" s="35" t="s">
        <v>471</v>
      </c>
      <c r="I126" s="36" t="s">
        <v>472</v>
      </c>
      <c r="J126" s="35" t="s">
        <v>292</v>
      </c>
      <c r="K126" s="36" t="s">
        <v>293</v>
      </c>
      <c r="L126" s="35" t="s">
        <v>52</v>
      </c>
      <c r="M126" s="35" t="s">
        <v>52</v>
      </c>
      <c r="O126" s="37" t="s">
        <v>474</v>
      </c>
      <c r="P126" s="38" t="s">
        <v>475</v>
      </c>
      <c r="Q126" s="37" t="s">
        <v>292</v>
      </c>
      <c r="R126" s="38" t="s">
        <v>293</v>
      </c>
      <c r="S126" s="37">
        <v>72.59671861115325</v>
      </c>
      <c r="T126" s="37">
        <v>70.58300177094246</v>
      </c>
      <c r="V126" s="39" t="s">
        <v>479</v>
      </c>
      <c r="W126" s="40" t="s">
        <v>480</v>
      </c>
      <c r="X126" s="39" t="s">
        <v>292</v>
      </c>
      <c r="Y126" s="40" t="s">
        <v>293</v>
      </c>
      <c r="Z126" s="39">
        <v>12.68107241162574</v>
      </c>
      <c r="AA126" s="39">
        <v>13.361079664225553</v>
      </c>
    </row>
    <row r="127" spans="1:27" x14ac:dyDescent="0.25">
      <c r="A127" s="35" t="s">
        <v>48</v>
      </c>
      <c r="B127" s="36" t="s">
        <v>49</v>
      </c>
      <c r="C127" s="35" t="s">
        <v>294</v>
      </c>
      <c r="D127" s="36" t="s">
        <v>295</v>
      </c>
      <c r="E127" s="35">
        <v>11470937921.295048</v>
      </c>
      <c r="F127" s="35">
        <v>21743465320.102833</v>
      </c>
      <c r="H127" s="35" t="s">
        <v>471</v>
      </c>
      <c r="I127" s="36" t="s">
        <v>472</v>
      </c>
      <c r="J127" s="35" t="s">
        <v>294</v>
      </c>
      <c r="K127" s="36" t="s">
        <v>295</v>
      </c>
      <c r="L127" s="35">
        <v>2.9280054454635498</v>
      </c>
      <c r="M127" s="35">
        <v>2.9339756331354798</v>
      </c>
      <c r="O127" s="37" t="s">
        <v>474</v>
      </c>
      <c r="P127" s="38" t="s">
        <v>475</v>
      </c>
      <c r="Q127" s="37" t="s">
        <v>294</v>
      </c>
      <c r="R127" s="38" t="s">
        <v>295</v>
      </c>
      <c r="S127" s="37">
        <v>40.367653425841034</v>
      </c>
      <c r="T127" s="37">
        <v>44.083738864913272</v>
      </c>
      <c r="V127" s="39" t="s">
        <v>479</v>
      </c>
      <c r="W127" s="40" t="s">
        <v>480</v>
      </c>
      <c r="X127" s="39" t="s">
        <v>294</v>
      </c>
      <c r="Y127" s="40" t="s">
        <v>295</v>
      </c>
      <c r="Z127" s="39">
        <v>29.951850258829747</v>
      </c>
      <c r="AA127" s="39">
        <v>25.478826942883121</v>
      </c>
    </row>
    <row r="128" spans="1:27" x14ac:dyDescent="0.25">
      <c r="A128" s="35" t="s">
        <v>48</v>
      </c>
      <c r="B128" s="36" t="s">
        <v>49</v>
      </c>
      <c r="C128" s="35" t="s">
        <v>296</v>
      </c>
      <c r="D128" s="36" t="s">
        <v>297</v>
      </c>
      <c r="E128" s="35">
        <v>14112618620.853369</v>
      </c>
      <c r="F128" s="35">
        <v>27081834228.73629</v>
      </c>
      <c r="H128" s="35" t="s">
        <v>471</v>
      </c>
      <c r="I128" s="36" t="s">
        <v>472</v>
      </c>
      <c r="J128" s="35" t="s">
        <v>296</v>
      </c>
      <c r="K128" s="36" t="s">
        <v>297</v>
      </c>
      <c r="L128" s="35">
        <v>0.20071881608957598</v>
      </c>
      <c r="M128" s="35">
        <v>0.17094241295489901</v>
      </c>
      <c r="O128" s="37" t="s">
        <v>474</v>
      </c>
      <c r="P128" s="38" t="s">
        <v>475</v>
      </c>
      <c r="Q128" s="37" t="s">
        <v>296</v>
      </c>
      <c r="R128" s="38" t="s">
        <v>297</v>
      </c>
      <c r="S128" s="37">
        <v>55.986013466540498</v>
      </c>
      <c r="T128" s="37">
        <v>67.413238378743699</v>
      </c>
      <c r="V128" s="39" t="s">
        <v>479</v>
      </c>
      <c r="W128" s="40" t="s">
        <v>480</v>
      </c>
      <c r="X128" s="39" t="s">
        <v>296</v>
      </c>
      <c r="Y128" s="40" t="s">
        <v>297</v>
      </c>
      <c r="Z128" s="39">
        <v>25.98549051956957</v>
      </c>
      <c r="AA128" s="39">
        <v>17.635569476007269</v>
      </c>
    </row>
    <row r="129" spans="1:27" x14ac:dyDescent="0.25">
      <c r="A129" s="35" t="s">
        <v>48</v>
      </c>
      <c r="B129" s="36" t="s">
        <v>49</v>
      </c>
      <c r="C129" s="35" t="s">
        <v>298</v>
      </c>
      <c r="D129" s="36" t="s">
        <v>299</v>
      </c>
      <c r="E129" s="35">
        <v>1761878008669.9336</v>
      </c>
      <c r="F129" s="35">
        <v>2468832279842.3872</v>
      </c>
      <c r="H129" s="35" t="s">
        <v>471</v>
      </c>
      <c r="I129" s="36" t="s">
        <v>472</v>
      </c>
      <c r="J129" s="35" t="s">
        <v>298</v>
      </c>
      <c r="K129" s="36" t="s">
        <v>299</v>
      </c>
      <c r="L129" s="35">
        <v>0.44604782044975905</v>
      </c>
      <c r="M129" s="35">
        <v>0.43949373555408699</v>
      </c>
      <c r="O129" s="37" t="s">
        <v>474</v>
      </c>
      <c r="P129" s="38" t="s">
        <v>475</v>
      </c>
      <c r="Q129" s="37" t="s">
        <v>298</v>
      </c>
      <c r="R129" s="38" t="s">
        <v>299</v>
      </c>
      <c r="S129" s="37">
        <v>57.802339458078201</v>
      </c>
      <c r="T129" s="37">
        <v>60.146591862647412</v>
      </c>
      <c r="V129" s="39" t="s">
        <v>479</v>
      </c>
      <c r="W129" s="40" t="s">
        <v>480</v>
      </c>
      <c r="X129" s="39" t="s">
        <v>298</v>
      </c>
      <c r="Y129" s="40" t="s">
        <v>299</v>
      </c>
      <c r="Z129" s="39">
        <v>34.209705691330782</v>
      </c>
      <c r="AA129" s="39">
        <v>30.946234976635019</v>
      </c>
    </row>
    <row r="130" spans="1:27" x14ac:dyDescent="0.25">
      <c r="A130" s="35" t="s">
        <v>48</v>
      </c>
      <c r="B130" s="36" t="s">
        <v>49</v>
      </c>
      <c r="C130" s="35" t="s">
        <v>300</v>
      </c>
      <c r="D130" s="36" t="s">
        <v>301</v>
      </c>
      <c r="E130" s="35">
        <v>369126270.95417964</v>
      </c>
      <c r="F130" s="35">
        <v>389316095.39931643</v>
      </c>
      <c r="H130" s="35" t="s">
        <v>471</v>
      </c>
      <c r="I130" s="36" t="s">
        <v>472</v>
      </c>
      <c r="J130" s="35" t="s">
        <v>300</v>
      </c>
      <c r="K130" s="36" t="s">
        <v>301</v>
      </c>
      <c r="L130" s="35" t="s">
        <v>52</v>
      </c>
      <c r="M130" s="35" t="s">
        <v>52</v>
      </c>
      <c r="O130" s="37" t="s">
        <v>474</v>
      </c>
      <c r="P130" s="38" t="s">
        <v>475</v>
      </c>
      <c r="Q130" s="37" t="s">
        <v>300</v>
      </c>
      <c r="R130" s="38" t="s">
        <v>301</v>
      </c>
      <c r="S130" s="37">
        <v>62.762579960372413</v>
      </c>
      <c r="T130" s="37">
        <v>60.709532469260921</v>
      </c>
      <c r="V130" s="39" t="s">
        <v>479</v>
      </c>
      <c r="W130" s="40" t="s">
        <v>480</v>
      </c>
      <c r="X130" s="39" t="s">
        <v>300</v>
      </c>
      <c r="Y130" s="40" t="s">
        <v>301</v>
      </c>
      <c r="Z130" s="39">
        <v>8.1825149889527999</v>
      </c>
      <c r="AA130" s="39">
        <v>5.4294252983908002</v>
      </c>
    </row>
    <row r="131" spans="1:27" x14ac:dyDescent="0.25">
      <c r="A131" s="35" t="s">
        <v>48</v>
      </c>
      <c r="B131" s="36" t="s">
        <v>49</v>
      </c>
      <c r="C131" s="35" t="s">
        <v>302</v>
      </c>
      <c r="D131" s="36" t="s">
        <v>303</v>
      </c>
      <c r="E131" s="35">
        <v>14836377395.875017</v>
      </c>
      <c r="F131" s="35">
        <v>32101220495.818424</v>
      </c>
      <c r="H131" s="35" t="s">
        <v>471</v>
      </c>
      <c r="I131" s="36" t="s">
        <v>472</v>
      </c>
      <c r="J131" s="35" t="s">
        <v>302</v>
      </c>
      <c r="K131" s="36" t="s">
        <v>303</v>
      </c>
      <c r="L131" s="35">
        <v>0.38728249927285102</v>
      </c>
      <c r="M131" s="35">
        <v>0.32311881927167402</v>
      </c>
      <c r="O131" s="37" t="s">
        <v>474</v>
      </c>
      <c r="P131" s="38" t="s">
        <v>475</v>
      </c>
      <c r="Q131" s="37" t="s">
        <v>302</v>
      </c>
      <c r="R131" s="38" t="s">
        <v>303</v>
      </c>
      <c r="S131" s="37">
        <v>45.343142426276678</v>
      </c>
      <c r="T131" s="37">
        <v>53.1992942342807</v>
      </c>
      <c r="V131" s="39" t="s">
        <v>479</v>
      </c>
      <c r="W131" s="40" t="s">
        <v>480</v>
      </c>
      <c r="X131" s="39" t="s">
        <v>302</v>
      </c>
      <c r="Y131" s="40" t="s">
        <v>303</v>
      </c>
      <c r="Z131" s="39">
        <v>19.147669367656711</v>
      </c>
      <c r="AA131" s="39">
        <v>21.874630096037649</v>
      </c>
    </row>
    <row r="132" spans="1:27" x14ac:dyDescent="0.25">
      <c r="A132" s="35" t="s">
        <v>48</v>
      </c>
      <c r="B132" s="36" t="s">
        <v>49</v>
      </c>
      <c r="C132" s="35" t="s">
        <v>304</v>
      </c>
      <c r="D132" s="36" t="s">
        <v>305</v>
      </c>
      <c r="E132" s="35" t="s">
        <v>52</v>
      </c>
      <c r="F132" s="35" t="s">
        <v>52</v>
      </c>
      <c r="H132" s="35" t="s">
        <v>471</v>
      </c>
      <c r="I132" s="36" t="s">
        <v>472</v>
      </c>
      <c r="J132" s="35" t="s">
        <v>304</v>
      </c>
      <c r="K132" s="36" t="s">
        <v>305</v>
      </c>
      <c r="L132" s="35" t="s">
        <v>52</v>
      </c>
      <c r="M132" s="35" t="s">
        <v>52</v>
      </c>
      <c r="O132" s="37" t="s">
        <v>474</v>
      </c>
      <c r="P132" s="38" t="s">
        <v>475</v>
      </c>
      <c r="Q132" s="37" t="s">
        <v>304</v>
      </c>
      <c r="R132" s="38" t="s">
        <v>305</v>
      </c>
      <c r="S132" s="37" t="s">
        <v>52</v>
      </c>
      <c r="T132" s="37">
        <v>87.194800632355538</v>
      </c>
      <c r="V132" s="39" t="s">
        <v>479</v>
      </c>
      <c r="W132" s="40" t="s">
        <v>480</v>
      </c>
      <c r="X132" s="39" t="s">
        <v>304</v>
      </c>
      <c r="Y132" s="40" t="s">
        <v>305</v>
      </c>
      <c r="Z132" s="39" t="s">
        <v>52</v>
      </c>
      <c r="AA132" s="39">
        <v>12.799929738275079</v>
      </c>
    </row>
    <row r="133" spans="1:27" x14ac:dyDescent="0.25">
      <c r="A133" s="35" t="s">
        <v>48</v>
      </c>
      <c r="B133" s="36" t="s">
        <v>49</v>
      </c>
      <c r="C133" s="35" t="s">
        <v>306</v>
      </c>
      <c r="D133" s="36" t="s">
        <v>307</v>
      </c>
      <c r="E133" s="35">
        <v>10857795978.150717</v>
      </c>
      <c r="F133" s="35">
        <v>35222426052.784409</v>
      </c>
      <c r="H133" s="35" t="s">
        <v>471</v>
      </c>
      <c r="I133" s="36" t="s">
        <v>472</v>
      </c>
      <c r="J133" s="35" t="s">
        <v>306</v>
      </c>
      <c r="K133" s="36" t="s">
        <v>307</v>
      </c>
      <c r="L133" s="35">
        <v>2.0224806081530899</v>
      </c>
      <c r="M133" s="35">
        <v>0.76530091076510698</v>
      </c>
      <c r="O133" s="37" t="s">
        <v>474</v>
      </c>
      <c r="P133" s="38" t="s">
        <v>475</v>
      </c>
      <c r="Q133" s="37" t="s">
        <v>306</v>
      </c>
      <c r="R133" s="38" t="s">
        <v>307</v>
      </c>
      <c r="S133" s="37">
        <v>39.197923705344181</v>
      </c>
      <c r="T133" s="37">
        <v>42.252847035020928</v>
      </c>
      <c r="V133" s="39" t="s">
        <v>479</v>
      </c>
      <c r="W133" s="40" t="s">
        <v>480</v>
      </c>
      <c r="X133" s="39" t="s">
        <v>306</v>
      </c>
      <c r="Y133" s="40" t="s">
        <v>307</v>
      </c>
      <c r="Z133" s="39">
        <v>22.196142155726942</v>
      </c>
      <c r="AA133" s="39">
        <v>38.356415473900071</v>
      </c>
    </row>
    <row r="134" spans="1:27" x14ac:dyDescent="0.25">
      <c r="A134" s="35" t="s">
        <v>48</v>
      </c>
      <c r="B134" s="36" t="s">
        <v>49</v>
      </c>
      <c r="C134" s="35" t="s">
        <v>308</v>
      </c>
      <c r="D134" s="36" t="s">
        <v>309</v>
      </c>
      <c r="E134" s="35">
        <v>7536849187.490963</v>
      </c>
      <c r="F134" s="35">
        <v>12288825201.41893</v>
      </c>
      <c r="H134" s="35" t="s">
        <v>471</v>
      </c>
      <c r="I134" s="36" t="s">
        <v>472</v>
      </c>
      <c r="J134" s="35" t="s">
        <v>308</v>
      </c>
      <c r="K134" s="36" t="s">
        <v>309</v>
      </c>
      <c r="L134" s="35" t="s">
        <v>52</v>
      </c>
      <c r="M134" s="35">
        <v>1.36277638600831</v>
      </c>
      <c r="O134" s="37" t="s">
        <v>474</v>
      </c>
      <c r="P134" s="38" t="s">
        <v>475</v>
      </c>
      <c r="Q134" s="37" t="s">
        <v>308</v>
      </c>
      <c r="R134" s="38" t="s">
        <v>309</v>
      </c>
      <c r="S134" s="37">
        <v>58.176933636983797</v>
      </c>
      <c r="T134" s="37">
        <v>60.12903658005844</v>
      </c>
      <c r="V134" s="39" t="s">
        <v>479</v>
      </c>
      <c r="W134" s="40" t="s">
        <v>480</v>
      </c>
      <c r="X134" s="39" t="s">
        <v>308</v>
      </c>
      <c r="Y134" s="40" t="s">
        <v>309</v>
      </c>
      <c r="Z134" s="39">
        <v>21.259004653283899</v>
      </c>
      <c r="AA134" s="39">
        <v>14.86137418351926</v>
      </c>
    </row>
    <row r="135" spans="1:27" x14ac:dyDescent="0.25">
      <c r="A135" s="35" t="s">
        <v>48</v>
      </c>
      <c r="B135" s="36" t="s">
        <v>49</v>
      </c>
      <c r="C135" s="35" t="s">
        <v>310</v>
      </c>
      <c r="D135" s="36" t="s">
        <v>311</v>
      </c>
      <c r="E135" s="35">
        <v>127224304964.79179</v>
      </c>
      <c r="F135" s="35">
        <v>264212938334.62549</v>
      </c>
      <c r="H135" s="35" t="s">
        <v>471</v>
      </c>
      <c r="I135" s="36" t="s">
        <v>472</v>
      </c>
      <c r="J135" s="35" t="s">
        <v>310</v>
      </c>
      <c r="K135" s="36" t="s">
        <v>311</v>
      </c>
      <c r="L135" s="35">
        <v>2.2109622069717298</v>
      </c>
      <c r="M135" s="35">
        <v>3.1930718412106298</v>
      </c>
      <c r="O135" s="37" t="s">
        <v>474</v>
      </c>
      <c r="P135" s="38" t="s">
        <v>475</v>
      </c>
      <c r="Q135" s="37" t="s">
        <v>310</v>
      </c>
      <c r="R135" s="38" t="s">
        <v>311</v>
      </c>
      <c r="S135" s="37">
        <v>50.553383944417781</v>
      </c>
      <c r="T135" s="37">
        <v>49.986783250003533</v>
      </c>
      <c r="V135" s="39" t="s">
        <v>479</v>
      </c>
      <c r="W135" s="40" t="s">
        <v>480</v>
      </c>
      <c r="X135" s="39" t="s">
        <v>310</v>
      </c>
      <c r="Y135" s="40" t="s">
        <v>311</v>
      </c>
      <c r="Z135" s="39">
        <v>26.959914756515591</v>
      </c>
      <c r="AA135" s="39">
        <v>26.159475845331098</v>
      </c>
    </row>
    <row r="136" spans="1:27" x14ac:dyDescent="0.25">
      <c r="A136" s="35" t="s">
        <v>48</v>
      </c>
      <c r="B136" s="36" t="s">
        <v>49</v>
      </c>
      <c r="C136" s="35" t="s">
        <v>312</v>
      </c>
      <c r="D136" s="36" t="s">
        <v>313</v>
      </c>
      <c r="E136" s="35">
        <v>11170939678.119019</v>
      </c>
      <c r="F136" s="35">
        <v>36775580595.801834</v>
      </c>
      <c r="H136" s="35" t="s">
        <v>471</v>
      </c>
      <c r="I136" s="36" t="s">
        <v>472</v>
      </c>
      <c r="J136" s="35" t="s">
        <v>312</v>
      </c>
      <c r="K136" s="36" t="s">
        <v>313</v>
      </c>
      <c r="L136" s="35">
        <v>1.28445790695832</v>
      </c>
      <c r="M136" s="35">
        <v>1.0322531724559301</v>
      </c>
      <c r="O136" s="37" t="s">
        <v>474</v>
      </c>
      <c r="P136" s="38" t="s">
        <v>475</v>
      </c>
      <c r="Q136" s="37" t="s">
        <v>312</v>
      </c>
      <c r="R136" s="38" t="s">
        <v>313</v>
      </c>
      <c r="S136" s="37">
        <v>45.936165870013511</v>
      </c>
      <c r="T136" s="37">
        <v>40.947329108386882</v>
      </c>
      <c r="V136" s="39" t="s">
        <v>479</v>
      </c>
      <c r="W136" s="40" t="s">
        <v>480</v>
      </c>
      <c r="X136" s="39" t="s">
        <v>312</v>
      </c>
      <c r="Y136" s="40" t="s">
        <v>313</v>
      </c>
      <c r="Z136" s="39">
        <v>17.90235828910534</v>
      </c>
      <c r="AA136" s="39">
        <v>24.015343964414587</v>
      </c>
    </row>
    <row r="137" spans="1:27" x14ac:dyDescent="0.25">
      <c r="A137" s="35" t="s">
        <v>48</v>
      </c>
      <c r="B137" s="36" t="s">
        <v>49</v>
      </c>
      <c r="C137" s="35" t="s">
        <v>314</v>
      </c>
      <c r="D137" s="36" t="s">
        <v>315</v>
      </c>
      <c r="E137" s="35">
        <v>51101454718.187302</v>
      </c>
      <c r="F137" s="35">
        <v>253028635780.98697</v>
      </c>
      <c r="H137" s="35" t="s">
        <v>471</v>
      </c>
      <c r="I137" s="36" t="s">
        <v>472</v>
      </c>
      <c r="J137" s="35" t="s">
        <v>314</v>
      </c>
      <c r="K137" s="36" t="s">
        <v>315</v>
      </c>
      <c r="L137" s="35">
        <v>2.0011992218027199</v>
      </c>
      <c r="M137" s="35" t="s">
        <v>52</v>
      </c>
      <c r="O137" s="37" t="s">
        <v>474</v>
      </c>
      <c r="P137" s="38" t="s">
        <v>475</v>
      </c>
      <c r="Q137" s="37" t="s">
        <v>314</v>
      </c>
      <c r="R137" s="38" t="s">
        <v>315</v>
      </c>
      <c r="S137" s="37" t="s">
        <v>52</v>
      </c>
      <c r="T137" s="37">
        <v>40.254444680129822</v>
      </c>
      <c r="V137" s="39" t="s">
        <v>479</v>
      </c>
      <c r="W137" s="40" t="s">
        <v>480</v>
      </c>
      <c r="X137" s="39" t="s">
        <v>314</v>
      </c>
      <c r="Y137" s="40" t="s">
        <v>315</v>
      </c>
      <c r="Z137" s="39">
        <v>9.6922611358612798</v>
      </c>
      <c r="AA137" s="39">
        <v>36.742769722169236</v>
      </c>
    </row>
    <row r="138" spans="1:27" x14ac:dyDescent="0.25">
      <c r="A138" s="35" t="s">
        <v>48</v>
      </c>
      <c r="B138" s="36" t="s">
        <v>49</v>
      </c>
      <c r="C138" s="35" t="s">
        <v>316</v>
      </c>
      <c r="D138" s="36" t="s">
        <v>317</v>
      </c>
      <c r="E138" s="35">
        <v>12018858610.014996</v>
      </c>
      <c r="F138" s="35">
        <v>24147364523.117535</v>
      </c>
      <c r="H138" s="35" t="s">
        <v>471</v>
      </c>
      <c r="I138" s="36" t="s">
        <v>472</v>
      </c>
      <c r="J138" s="35" t="s">
        <v>316</v>
      </c>
      <c r="K138" s="36" t="s">
        <v>317</v>
      </c>
      <c r="L138" s="35">
        <v>2.7067327986492198</v>
      </c>
      <c r="M138" s="35">
        <v>3.4274192476363199</v>
      </c>
      <c r="O138" s="37" t="s">
        <v>474</v>
      </c>
      <c r="P138" s="38" t="s">
        <v>475</v>
      </c>
      <c r="Q138" s="37" t="s">
        <v>316</v>
      </c>
      <c r="R138" s="38" t="s">
        <v>317</v>
      </c>
      <c r="S138" s="37">
        <v>58.212114379257351</v>
      </c>
      <c r="T138" s="37">
        <v>59.273306010072766</v>
      </c>
      <c r="V138" s="39" t="s">
        <v>479</v>
      </c>
      <c r="W138" s="40" t="s">
        <v>480</v>
      </c>
      <c r="X138" s="39" t="s">
        <v>316</v>
      </c>
      <c r="Y138" s="40" t="s">
        <v>317</v>
      </c>
      <c r="Z138" s="39">
        <v>24.012468904269507</v>
      </c>
      <c r="AA138" s="39">
        <v>25.948415679771486</v>
      </c>
    </row>
    <row r="139" spans="1:27" x14ac:dyDescent="0.25">
      <c r="A139" s="35" t="s">
        <v>48</v>
      </c>
      <c r="B139" s="36" t="s">
        <v>49</v>
      </c>
      <c r="C139" s="35" t="s">
        <v>318</v>
      </c>
      <c r="D139" s="36" t="s">
        <v>319</v>
      </c>
      <c r="E139" s="35" t="s">
        <v>52</v>
      </c>
      <c r="F139" s="35">
        <v>137347501.60012245</v>
      </c>
      <c r="H139" s="35" t="s">
        <v>471</v>
      </c>
      <c r="I139" s="36" t="s">
        <v>472</v>
      </c>
      <c r="J139" s="35" t="s">
        <v>318</v>
      </c>
      <c r="K139" s="36" t="s">
        <v>319</v>
      </c>
      <c r="L139" s="35" t="s">
        <v>52</v>
      </c>
      <c r="M139" s="35" t="s">
        <v>52</v>
      </c>
      <c r="O139" s="37" t="s">
        <v>474</v>
      </c>
      <c r="P139" s="38" t="s">
        <v>475</v>
      </c>
      <c r="Q139" s="37" t="s">
        <v>318</v>
      </c>
      <c r="R139" s="38" t="s">
        <v>319</v>
      </c>
      <c r="S139" s="37" t="s">
        <v>52</v>
      </c>
      <c r="T139" s="37" t="s">
        <v>52</v>
      </c>
      <c r="V139" s="39" t="s">
        <v>479</v>
      </c>
      <c r="W139" s="40" t="s">
        <v>480</v>
      </c>
      <c r="X139" s="39" t="s">
        <v>318</v>
      </c>
      <c r="Y139" s="40" t="s">
        <v>319</v>
      </c>
      <c r="Z139" s="39" t="s">
        <v>52</v>
      </c>
      <c r="AA139" s="39" t="s">
        <v>52</v>
      </c>
    </row>
    <row r="140" spans="1:27" x14ac:dyDescent="0.25">
      <c r="A140" s="35" t="s">
        <v>48</v>
      </c>
      <c r="B140" s="36" t="s">
        <v>49</v>
      </c>
      <c r="C140" s="35" t="s">
        <v>320</v>
      </c>
      <c r="D140" s="36" t="s">
        <v>321</v>
      </c>
      <c r="E140" s="35">
        <v>43354426157.020454</v>
      </c>
      <c r="F140" s="35">
        <v>85624913439.659088</v>
      </c>
      <c r="H140" s="35" t="s">
        <v>471</v>
      </c>
      <c r="I140" s="36" t="s">
        <v>472</v>
      </c>
      <c r="J140" s="35" t="s">
        <v>320</v>
      </c>
      <c r="K140" s="36" t="s">
        <v>321</v>
      </c>
      <c r="L140" s="35">
        <v>0.96215031832363596</v>
      </c>
      <c r="M140" s="35">
        <v>1.7291675346580702</v>
      </c>
      <c r="O140" s="37" t="s">
        <v>474</v>
      </c>
      <c r="P140" s="38" t="s">
        <v>475</v>
      </c>
      <c r="Q140" s="37" t="s">
        <v>320</v>
      </c>
      <c r="R140" s="38" t="s">
        <v>321</v>
      </c>
      <c r="S140" s="37">
        <v>34.710715490344882</v>
      </c>
      <c r="T140" s="37">
        <v>51.024334607454058</v>
      </c>
      <c r="V140" s="39" t="s">
        <v>479</v>
      </c>
      <c r="W140" s="40" t="s">
        <v>480</v>
      </c>
      <c r="X140" s="39" t="s">
        <v>320</v>
      </c>
      <c r="Y140" s="40" t="s">
        <v>321</v>
      </c>
      <c r="Z140" s="39">
        <v>20.735570031199931</v>
      </c>
      <c r="AA140" s="39">
        <v>13.236266062424665</v>
      </c>
    </row>
    <row r="141" spans="1:27" x14ac:dyDescent="0.25">
      <c r="A141" s="35" t="s">
        <v>48</v>
      </c>
      <c r="B141" s="36" t="s">
        <v>49</v>
      </c>
      <c r="C141" s="35" t="s">
        <v>322</v>
      </c>
      <c r="D141" s="36" t="s">
        <v>323</v>
      </c>
      <c r="E141" s="35">
        <v>757634872103.39941</v>
      </c>
      <c r="F141" s="35">
        <v>946753713157.01587</v>
      </c>
      <c r="H141" s="35" t="s">
        <v>471</v>
      </c>
      <c r="I141" s="36" t="s">
        <v>472</v>
      </c>
      <c r="J141" s="35" t="s">
        <v>322</v>
      </c>
      <c r="K141" s="36" t="s">
        <v>323</v>
      </c>
      <c r="L141" s="35">
        <v>1.4340043406407399</v>
      </c>
      <c r="M141" s="35">
        <v>1.1568036675671201</v>
      </c>
      <c r="O141" s="37" t="s">
        <v>474</v>
      </c>
      <c r="P141" s="38" t="s">
        <v>475</v>
      </c>
      <c r="Q141" s="37" t="s">
        <v>322</v>
      </c>
      <c r="R141" s="38" t="s">
        <v>323</v>
      </c>
      <c r="S141" s="37">
        <v>65.745441995367329</v>
      </c>
      <c r="T141" s="37">
        <v>70.066626385565996</v>
      </c>
      <c r="V141" s="39" t="s">
        <v>479</v>
      </c>
      <c r="W141" s="40" t="s">
        <v>480</v>
      </c>
      <c r="X141" s="39" t="s">
        <v>322</v>
      </c>
      <c r="Y141" s="40" t="s">
        <v>323</v>
      </c>
      <c r="Z141" s="39">
        <v>21.740371277435969</v>
      </c>
      <c r="AA141" s="39">
        <v>17.703137319717239</v>
      </c>
    </row>
    <row r="142" spans="1:27" x14ac:dyDescent="0.25">
      <c r="A142" s="35" t="s">
        <v>48</v>
      </c>
      <c r="B142" s="36" t="s">
        <v>49</v>
      </c>
      <c r="C142" s="35" t="s">
        <v>324</v>
      </c>
      <c r="D142" s="36" t="s">
        <v>325</v>
      </c>
      <c r="E142" s="35" t="s">
        <v>52</v>
      </c>
      <c r="F142" s="35" t="s">
        <v>52</v>
      </c>
      <c r="H142" s="35" t="s">
        <v>471</v>
      </c>
      <c r="I142" s="36" t="s">
        <v>472</v>
      </c>
      <c r="J142" s="35" t="s">
        <v>324</v>
      </c>
      <c r="K142" s="36" t="s">
        <v>325</v>
      </c>
      <c r="L142" s="35" t="s">
        <v>52</v>
      </c>
      <c r="M142" s="35" t="s">
        <v>52</v>
      </c>
      <c r="O142" s="37" t="s">
        <v>474</v>
      </c>
      <c r="P142" s="38" t="s">
        <v>475</v>
      </c>
      <c r="Q142" s="37" t="s">
        <v>324</v>
      </c>
      <c r="R142" s="38" t="s">
        <v>325</v>
      </c>
      <c r="S142" s="37" t="s">
        <v>52</v>
      </c>
      <c r="T142" s="37" t="s">
        <v>52</v>
      </c>
      <c r="V142" s="39" t="s">
        <v>479</v>
      </c>
      <c r="W142" s="40" t="s">
        <v>480</v>
      </c>
      <c r="X142" s="39" t="s">
        <v>324</v>
      </c>
      <c r="Y142" s="40" t="s">
        <v>325</v>
      </c>
      <c r="Z142" s="39" t="s">
        <v>52</v>
      </c>
      <c r="AA142" s="39" t="s">
        <v>52</v>
      </c>
    </row>
    <row r="143" spans="1:27" x14ac:dyDescent="0.25">
      <c r="A143" s="35" t="s">
        <v>48</v>
      </c>
      <c r="B143" s="36" t="s">
        <v>49</v>
      </c>
      <c r="C143" s="35" t="s">
        <v>326</v>
      </c>
      <c r="D143" s="36" t="s">
        <v>327</v>
      </c>
      <c r="E143" s="35">
        <v>126896668492.67468</v>
      </c>
      <c r="F143" s="35">
        <v>202659279157.01566</v>
      </c>
      <c r="H143" s="35" t="s">
        <v>471</v>
      </c>
      <c r="I143" s="36" t="s">
        <v>472</v>
      </c>
      <c r="J143" s="35" t="s">
        <v>326</v>
      </c>
      <c r="K143" s="36" t="s">
        <v>327</v>
      </c>
      <c r="L143" s="35">
        <v>1.6687421067041099</v>
      </c>
      <c r="M143" s="35">
        <v>1.2118084763411701</v>
      </c>
      <c r="O143" s="37" t="s">
        <v>474</v>
      </c>
      <c r="P143" s="38" t="s">
        <v>475</v>
      </c>
      <c r="Q143" s="37" t="s">
        <v>326</v>
      </c>
      <c r="R143" s="38" t="s">
        <v>327</v>
      </c>
      <c r="S143" s="37">
        <v>61.811263445122208</v>
      </c>
      <c r="T143" s="37">
        <v>65.183463390337039</v>
      </c>
      <c r="V143" s="39" t="s">
        <v>479</v>
      </c>
      <c r="W143" s="40" t="s">
        <v>480</v>
      </c>
      <c r="X143" s="39" t="s">
        <v>326</v>
      </c>
      <c r="Y143" s="40" t="s">
        <v>327</v>
      </c>
      <c r="Z143" s="39">
        <v>23.589983227496891</v>
      </c>
      <c r="AA143" s="39">
        <v>20.430018263323927</v>
      </c>
    </row>
    <row r="144" spans="1:27" x14ac:dyDescent="0.25">
      <c r="A144" s="35" t="s">
        <v>48</v>
      </c>
      <c r="B144" s="36" t="s">
        <v>49</v>
      </c>
      <c r="C144" s="35" t="s">
        <v>328</v>
      </c>
      <c r="D144" s="36" t="s">
        <v>40</v>
      </c>
      <c r="E144" s="35">
        <v>20119656726.216461</v>
      </c>
      <c r="F144" s="35">
        <v>38334779852.671402</v>
      </c>
      <c r="H144" s="35" t="s">
        <v>471</v>
      </c>
      <c r="I144" s="36" t="s">
        <v>472</v>
      </c>
      <c r="J144" s="35" t="s">
        <v>328</v>
      </c>
      <c r="K144" s="36" t="s">
        <v>40</v>
      </c>
      <c r="L144" s="35">
        <v>0.78275144138372799</v>
      </c>
      <c r="M144" s="35">
        <v>0.62523058054676806</v>
      </c>
      <c r="O144" s="37" t="s">
        <v>474</v>
      </c>
      <c r="P144" s="38" t="s">
        <v>475</v>
      </c>
      <c r="Q144" s="37" t="s">
        <v>328</v>
      </c>
      <c r="R144" s="38" t="s">
        <v>40</v>
      </c>
      <c r="S144" s="37">
        <v>49.73587755889379</v>
      </c>
      <c r="T144" s="37">
        <v>50.277952780614029</v>
      </c>
      <c r="V144" s="39" t="s">
        <v>479</v>
      </c>
      <c r="W144" s="40" t="s">
        <v>480</v>
      </c>
      <c r="X144" s="39" t="s">
        <v>328</v>
      </c>
      <c r="Y144" s="40" t="s">
        <v>40</v>
      </c>
      <c r="Z144" s="39">
        <v>20.155328136885554</v>
      </c>
      <c r="AA144" s="39">
        <v>24.816850479990539</v>
      </c>
    </row>
    <row r="145" spans="1:27" x14ac:dyDescent="0.25">
      <c r="A145" s="35" t="s">
        <v>48</v>
      </c>
      <c r="B145" s="36" t="s">
        <v>49</v>
      </c>
      <c r="C145" s="35" t="s">
        <v>329</v>
      </c>
      <c r="D145" s="36" t="s">
        <v>330</v>
      </c>
      <c r="E145" s="35">
        <v>10576271392.684288</v>
      </c>
      <c r="F145" s="35">
        <v>25138435012.433247</v>
      </c>
      <c r="H145" s="35" t="s">
        <v>471</v>
      </c>
      <c r="I145" s="36" t="s">
        <v>472</v>
      </c>
      <c r="J145" s="35" t="s">
        <v>329</v>
      </c>
      <c r="K145" s="36" t="s">
        <v>330</v>
      </c>
      <c r="L145" s="35">
        <v>1.1646108163840401</v>
      </c>
      <c r="M145" s="35">
        <v>2.4603677732564102</v>
      </c>
      <c r="O145" s="37" t="s">
        <v>474</v>
      </c>
      <c r="P145" s="38" t="s">
        <v>475</v>
      </c>
      <c r="Q145" s="37" t="s">
        <v>329</v>
      </c>
      <c r="R145" s="38" t="s">
        <v>330</v>
      </c>
      <c r="S145" s="37">
        <v>40.363128293952123</v>
      </c>
      <c r="T145" s="37">
        <v>37.83773067981334</v>
      </c>
      <c r="V145" s="39" t="s">
        <v>479</v>
      </c>
      <c r="W145" s="40" t="s">
        <v>480</v>
      </c>
      <c r="X145" s="39" t="s">
        <v>329</v>
      </c>
      <c r="Y145" s="40" t="s">
        <v>330</v>
      </c>
      <c r="Z145" s="39">
        <v>18.098379158503644</v>
      </c>
      <c r="AA145" s="39">
        <v>21.070970790445763</v>
      </c>
    </row>
    <row r="146" spans="1:27" x14ac:dyDescent="0.25">
      <c r="A146" s="35" t="s">
        <v>48</v>
      </c>
      <c r="B146" s="36" t="s">
        <v>49</v>
      </c>
      <c r="C146" s="35" t="s">
        <v>23</v>
      </c>
      <c r="D146" s="36" t="s">
        <v>331</v>
      </c>
      <c r="E146" s="35">
        <v>364044102047.62964</v>
      </c>
      <c r="F146" s="35">
        <v>990700126987.35095</v>
      </c>
      <c r="H146" s="35" t="s">
        <v>471</v>
      </c>
      <c r="I146" s="36" t="s">
        <v>472</v>
      </c>
      <c r="J146" s="35" t="s">
        <v>23</v>
      </c>
      <c r="K146" s="36" t="s">
        <v>331</v>
      </c>
      <c r="L146" s="35">
        <v>0.54353164518657804</v>
      </c>
      <c r="M146" s="35">
        <v>0.43067121510711304</v>
      </c>
      <c r="O146" s="37" t="s">
        <v>474</v>
      </c>
      <c r="P146" s="38" t="s">
        <v>475</v>
      </c>
      <c r="Q146" s="37" t="s">
        <v>23</v>
      </c>
      <c r="R146" s="38" t="s">
        <v>331</v>
      </c>
      <c r="S146" s="37">
        <v>43.798454922761074</v>
      </c>
      <c r="T146" s="37">
        <v>55.804696889220949</v>
      </c>
      <c r="V146" s="39" t="s">
        <v>479</v>
      </c>
      <c r="W146" s="40" t="s">
        <v>480</v>
      </c>
      <c r="X146" s="39" t="s">
        <v>23</v>
      </c>
      <c r="Y146" s="40" t="s">
        <v>331</v>
      </c>
      <c r="Z146" s="39">
        <v>33.823003290999019</v>
      </c>
      <c r="AA146" s="39">
        <v>22.315117195219607</v>
      </c>
    </row>
    <row r="147" spans="1:27" x14ac:dyDescent="0.25">
      <c r="A147" s="35" t="s">
        <v>48</v>
      </c>
      <c r="B147" s="36" t="s">
        <v>49</v>
      </c>
      <c r="C147" s="35" t="s">
        <v>332</v>
      </c>
      <c r="D147" s="36" t="s">
        <v>333</v>
      </c>
      <c r="E147" s="35">
        <v>20784974986.509644</v>
      </c>
      <c r="F147" s="35">
        <v>32687116945.821095</v>
      </c>
      <c r="H147" s="35" t="s">
        <v>471</v>
      </c>
      <c r="I147" s="36" t="s">
        <v>472</v>
      </c>
      <c r="J147" s="35" t="s">
        <v>332</v>
      </c>
      <c r="K147" s="36" t="s">
        <v>333</v>
      </c>
      <c r="L147" s="35">
        <v>1.8508214595570001</v>
      </c>
      <c r="M147" s="35">
        <v>0.89722675268707697</v>
      </c>
      <c r="O147" s="37" t="s">
        <v>474</v>
      </c>
      <c r="P147" s="38" t="s">
        <v>475</v>
      </c>
      <c r="Q147" s="37" t="s">
        <v>332</v>
      </c>
      <c r="R147" s="38" t="s">
        <v>333</v>
      </c>
      <c r="S147" s="37">
        <v>52.795138469953265</v>
      </c>
      <c r="T147" s="37">
        <v>54.539189071130188</v>
      </c>
      <c r="V147" s="39" t="s">
        <v>479</v>
      </c>
      <c r="W147" s="40" t="s">
        <v>480</v>
      </c>
      <c r="X147" s="39" t="s">
        <v>332</v>
      </c>
      <c r="Y147" s="40" t="s">
        <v>333</v>
      </c>
      <c r="Z147" s="39">
        <v>21.406336719673753</v>
      </c>
      <c r="AA147" s="39">
        <v>24.258945876597217</v>
      </c>
    </row>
    <row r="148" spans="1:27" x14ac:dyDescent="0.25">
      <c r="A148" s="35" t="s">
        <v>48</v>
      </c>
      <c r="B148" s="36" t="s">
        <v>49</v>
      </c>
      <c r="C148" s="35" t="s">
        <v>334</v>
      </c>
      <c r="D148" s="36" t="s">
        <v>335</v>
      </c>
      <c r="E148" s="35" t="s">
        <v>52</v>
      </c>
      <c r="F148" s="35" t="s">
        <v>52</v>
      </c>
      <c r="H148" s="35" t="s">
        <v>471</v>
      </c>
      <c r="I148" s="36" t="s">
        <v>472</v>
      </c>
      <c r="J148" s="35" t="s">
        <v>334</v>
      </c>
      <c r="K148" s="36" t="s">
        <v>335</v>
      </c>
      <c r="L148" s="35" t="s">
        <v>52</v>
      </c>
      <c r="M148" s="35" t="s">
        <v>52</v>
      </c>
      <c r="O148" s="37" t="s">
        <v>474</v>
      </c>
      <c r="P148" s="38" t="s">
        <v>475</v>
      </c>
      <c r="Q148" s="37" t="s">
        <v>334</v>
      </c>
      <c r="R148" s="38" t="s">
        <v>335</v>
      </c>
      <c r="S148" s="37" t="s">
        <v>52</v>
      </c>
      <c r="T148" s="37" t="s">
        <v>52</v>
      </c>
      <c r="V148" s="39" t="s">
        <v>479</v>
      </c>
      <c r="W148" s="40" t="s">
        <v>480</v>
      </c>
      <c r="X148" s="39" t="s">
        <v>334</v>
      </c>
      <c r="Y148" s="40" t="s">
        <v>335</v>
      </c>
      <c r="Z148" s="39" t="s">
        <v>52</v>
      </c>
      <c r="AA148" s="39" t="s">
        <v>52</v>
      </c>
    </row>
    <row r="149" spans="1:27" x14ac:dyDescent="0.25">
      <c r="A149" s="35" t="s">
        <v>48</v>
      </c>
      <c r="B149" s="36" t="s">
        <v>49</v>
      </c>
      <c r="C149" s="35" t="s">
        <v>336</v>
      </c>
      <c r="D149" s="36" t="s">
        <v>337</v>
      </c>
      <c r="E149" s="35">
        <v>257376504174.44812</v>
      </c>
      <c r="F149" s="35">
        <v>339073070367.97467</v>
      </c>
      <c r="H149" s="35" t="s">
        <v>471</v>
      </c>
      <c r="I149" s="36" t="s">
        <v>472</v>
      </c>
      <c r="J149" s="35" t="s">
        <v>336</v>
      </c>
      <c r="K149" s="36" t="s">
        <v>337</v>
      </c>
      <c r="L149" s="35">
        <v>1.7058318732318001</v>
      </c>
      <c r="M149" s="35">
        <v>1.6222701950790501</v>
      </c>
      <c r="O149" s="37" t="s">
        <v>474</v>
      </c>
      <c r="P149" s="38" t="s">
        <v>475</v>
      </c>
      <c r="Q149" s="37" t="s">
        <v>336</v>
      </c>
      <c r="R149" s="38" t="s">
        <v>337</v>
      </c>
      <c r="S149" s="37">
        <v>49.882868711449674</v>
      </c>
      <c r="T149" s="37">
        <v>56.83547461265492</v>
      </c>
      <c r="V149" s="39" t="s">
        <v>479</v>
      </c>
      <c r="W149" s="40" t="s">
        <v>480</v>
      </c>
      <c r="X149" s="39" t="s">
        <v>336</v>
      </c>
      <c r="Y149" s="40" t="s">
        <v>337</v>
      </c>
      <c r="Z149" s="39">
        <v>36.494805554099663</v>
      </c>
      <c r="AA149" s="39">
        <v>29.791265473926849</v>
      </c>
    </row>
    <row r="150" spans="1:27" x14ac:dyDescent="0.25">
      <c r="A150" s="35" t="s">
        <v>48</v>
      </c>
      <c r="B150" s="36" t="s">
        <v>49</v>
      </c>
      <c r="C150" s="35" t="s">
        <v>338</v>
      </c>
      <c r="D150" s="36" t="s">
        <v>339</v>
      </c>
      <c r="E150" s="35">
        <v>76760622472.245621</v>
      </c>
      <c r="F150" s="35">
        <v>135696698275.15483</v>
      </c>
      <c r="H150" s="35" t="s">
        <v>471</v>
      </c>
      <c r="I150" s="36" t="s">
        <v>472</v>
      </c>
      <c r="J150" s="35" t="s">
        <v>338</v>
      </c>
      <c r="K150" s="36" t="s">
        <v>339</v>
      </c>
      <c r="L150" s="35">
        <v>8.0852670608468813</v>
      </c>
      <c r="M150" s="35">
        <v>9.6105091434177297</v>
      </c>
      <c r="O150" s="37" t="s">
        <v>474</v>
      </c>
      <c r="P150" s="38" t="s">
        <v>475</v>
      </c>
      <c r="Q150" s="37" t="s">
        <v>338</v>
      </c>
      <c r="R150" s="38" t="s">
        <v>339</v>
      </c>
      <c r="S150" s="37">
        <v>39.986552754084833</v>
      </c>
      <c r="T150" s="37">
        <v>52.057537887751138</v>
      </c>
      <c r="V150" s="39" t="s">
        <v>479</v>
      </c>
      <c r="W150" s="40" t="s">
        <v>480</v>
      </c>
      <c r="X150" s="39" t="s">
        <v>338</v>
      </c>
      <c r="Y150" s="40" t="s">
        <v>339</v>
      </c>
      <c r="Z150" s="39">
        <v>59.156654163883836</v>
      </c>
      <c r="AA150" s="39">
        <v>49.780822590825295</v>
      </c>
    </row>
    <row r="151" spans="1:27" x14ac:dyDescent="0.25">
      <c r="A151" s="35" t="s">
        <v>48</v>
      </c>
      <c r="B151" s="36" t="s">
        <v>49</v>
      </c>
      <c r="C151" s="35" t="s">
        <v>340</v>
      </c>
      <c r="D151" s="36" t="s">
        <v>341</v>
      </c>
      <c r="E151" s="35">
        <v>461958781374.91217</v>
      </c>
      <c r="F151" s="35">
        <v>950381922984.56775</v>
      </c>
      <c r="H151" s="35" t="s">
        <v>471</v>
      </c>
      <c r="I151" s="36" t="s">
        <v>472</v>
      </c>
      <c r="J151" s="35" t="s">
        <v>340</v>
      </c>
      <c r="K151" s="36" t="s">
        <v>341</v>
      </c>
      <c r="L151" s="35">
        <v>4.1687227138149607</v>
      </c>
      <c r="M151" s="35">
        <v>3.7696902004217403</v>
      </c>
      <c r="O151" s="37" t="s">
        <v>474</v>
      </c>
      <c r="P151" s="38" t="s">
        <v>475</v>
      </c>
      <c r="Q151" s="37" t="s">
        <v>340</v>
      </c>
      <c r="R151" s="38" t="s">
        <v>341</v>
      </c>
      <c r="S151" s="37">
        <v>50.326802160440955</v>
      </c>
      <c r="T151" s="37">
        <v>53.177707853868824</v>
      </c>
      <c r="V151" s="39" t="s">
        <v>479</v>
      </c>
      <c r="W151" s="40" t="s">
        <v>480</v>
      </c>
      <c r="X151" s="39" t="s">
        <v>340</v>
      </c>
      <c r="Y151" s="40" t="s">
        <v>341</v>
      </c>
      <c r="Z151" s="39">
        <v>17.54845709553652</v>
      </c>
      <c r="AA151" s="39">
        <v>17.804307396929335</v>
      </c>
    </row>
    <row r="152" spans="1:27" x14ac:dyDescent="0.25">
      <c r="A152" s="35" t="s">
        <v>48</v>
      </c>
      <c r="B152" s="36" t="s">
        <v>49</v>
      </c>
      <c r="C152" s="35" t="s">
        <v>342</v>
      </c>
      <c r="D152" s="36" t="s">
        <v>343</v>
      </c>
      <c r="E152" s="35">
        <v>259764268.87140167</v>
      </c>
      <c r="F152" s="35">
        <v>317717242.81593287</v>
      </c>
      <c r="H152" s="35" t="s">
        <v>471</v>
      </c>
      <c r="I152" s="36" t="s">
        <v>472</v>
      </c>
      <c r="J152" s="35" t="s">
        <v>342</v>
      </c>
      <c r="K152" s="36" t="s">
        <v>343</v>
      </c>
      <c r="L152" s="35" t="s">
        <v>52</v>
      </c>
      <c r="M152" s="35" t="s">
        <v>52</v>
      </c>
      <c r="O152" s="37" t="s">
        <v>474</v>
      </c>
      <c r="P152" s="38" t="s">
        <v>475</v>
      </c>
      <c r="Q152" s="37" t="s">
        <v>342</v>
      </c>
      <c r="R152" s="38" t="s">
        <v>343</v>
      </c>
      <c r="S152" s="37">
        <v>73.455961009658409</v>
      </c>
      <c r="T152" s="37">
        <v>78.181284980381449</v>
      </c>
      <c r="V152" s="39" t="s">
        <v>479</v>
      </c>
      <c r="W152" s="40" t="s">
        <v>480</v>
      </c>
      <c r="X152" s="39" t="s">
        <v>342</v>
      </c>
      <c r="Y152" s="40" t="s">
        <v>343</v>
      </c>
      <c r="Z152" s="39">
        <v>14.151916471573337</v>
      </c>
      <c r="AA152" s="39">
        <v>8.3323779791322679</v>
      </c>
    </row>
    <row r="153" spans="1:27" x14ac:dyDescent="0.25">
      <c r="A153" s="35" t="s">
        <v>48</v>
      </c>
      <c r="B153" s="36" t="s">
        <v>49</v>
      </c>
      <c r="C153" s="35" t="s">
        <v>344</v>
      </c>
      <c r="D153" s="36" t="s">
        <v>345</v>
      </c>
      <c r="E153" s="35">
        <v>43971701074.589752</v>
      </c>
      <c r="F153" s="35">
        <v>125070740811.5786</v>
      </c>
      <c r="H153" s="35" t="s">
        <v>471</v>
      </c>
      <c r="I153" s="36" t="s">
        <v>472</v>
      </c>
      <c r="J153" s="35" t="s">
        <v>344</v>
      </c>
      <c r="K153" s="36" t="s">
        <v>345</v>
      </c>
      <c r="L153" s="35">
        <v>0</v>
      </c>
      <c r="M153" s="35">
        <v>0</v>
      </c>
      <c r="O153" s="37" t="s">
        <v>474</v>
      </c>
      <c r="P153" s="38" t="s">
        <v>475</v>
      </c>
      <c r="Q153" s="37" t="s">
        <v>344</v>
      </c>
      <c r="R153" s="38" t="s">
        <v>345</v>
      </c>
      <c r="S153" s="37">
        <v>69.021533039962634</v>
      </c>
      <c r="T153" s="37">
        <v>64.580755074816381</v>
      </c>
      <c r="V153" s="39" t="s">
        <v>479</v>
      </c>
      <c r="W153" s="40" t="s">
        <v>480</v>
      </c>
      <c r="X153" s="39" t="s">
        <v>344</v>
      </c>
      <c r="Y153" s="40" t="s">
        <v>345</v>
      </c>
      <c r="Z153" s="39">
        <v>21.548300710778467</v>
      </c>
      <c r="AA153" s="39">
        <v>29.346341149809547</v>
      </c>
    </row>
    <row r="154" spans="1:27" x14ac:dyDescent="0.25">
      <c r="A154" s="35" t="s">
        <v>48</v>
      </c>
      <c r="B154" s="36" t="s">
        <v>49</v>
      </c>
      <c r="C154" s="35" t="s">
        <v>346</v>
      </c>
      <c r="D154" s="36" t="s">
        <v>347</v>
      </c>
      <c r="E154" s="35">
        <v>16803929366.700645</v>
      </c>
      <c r="F154" s="35">
        <v>36190433384.830383</v>
      </c>
      <c r="H154" s="35" t="s">
        <v>471</v>
      </c>
      <c r="I154" s="36" t="s">
        <v>472</v>
      </c>
      <c r="J154" s="35" t="s">
        <v>346</v>
      </c>
      <c r="K154" s="36" t="s">
        <v>347</v>
      </c>
      <c r="L154" s="35">
        <v>0.63910765431766203</v>
      </c>
      <c r="M154" s="35">
        <v>0.40322112422494694</v>
      </c>
      <c r="O154" s="37" t="s">
        <v>474</v>
      </c>
      <c r="P154" s="38" t="s">
        <v>475</v>
      </c>
      <c r="Q154" s="37" t="s">
        <v>346</v>
      </c>
      <c r="R154" s="38" t="s">
        <v>347</v>
      </c>
      <c r="S154" s="37" t="s">
        <v>52</v>
      </c>
      <c r="T154" s="37">
        <v>41.502118355678803</v>
      </c>
      <c r="V154" s="39" t="s">
        <v>479</v>
      </c>
      <c r="W154" s="40" t="s">
        <v>480</v>
      </c>
      <c r="X154" s="39" t="s">
        <v>346</v>
      </c>
      <c r="Y154" s="40" t="s">
        <v>347</v>
      </c>
      <c r="Z154" s="39">
        <v>39.329074138745661</v>
      </c>
      <c r="AA154" s="39">
        <v>36.359859719477718</v>
      </c>
    </row>
    <row r="155" spans="1:27" x14ac:dyDescent="0.25">
      <c r="A155" s="35" t="s">
        <v>48</v>
      </c>
      <c r="B155" s="36" t="s">
        <v>49</v>
      </c>
      <c r="C155" s="35" t="s">
        <v>348</v>
      </c>
      <c r="D155" s="36" t="s">
        <v>349</v>
      </c>
      <c r="E155" s="35">
        <v>45399831806.588089</v>
      </c>
      <c r="F155" s="35">
        <v>86486123430.181</v>
      </c>
      <c r="H155" s="35" t="s">
        <v>471</v>
      </c>
      <c r="I155" s="36" t="s">
        <v>472</v>
      </c>
      <c r="J155" s="35" t="s">
        <v>348</v>
      </c>
      <c r="K155" s="36" t="s">
        <v>349</v>
      </c>
      <c r="L155" s="35">
        <v>1.24493945384649</v>
      </c>
      <c r="M155" s="35">
        <v>0.89394825379958098</v>
      </c>
      <c r="O155" s="37" t="s">
        <v>474</v>
      </c>
      <c r="P155" s="38" t="s">
        <v>475</v>
      </c>
      <c r="Q155" s="37" t="s">
        <v>348</v>
      </c>
      <c r="R155" s="38" t="s">
        <v>349</v>
      </c>
      <c r="S155" s="37">
        <v>44.90751311701046</v>
      </c>
      <c r="T155" s="37">
        <v>47.877093439649428</v>
      </c>
      <c r="V155" s="39" t="s">
        <v>479</v>
      </c>
      <c r="W155" s="40" t="s">
        <v>480</v>
      </c>
      <c r="X155" s="39" t="s">
        <v>348</v>
      </c>
      <c r="Y155" s="40" t="s">
        <v>349</v>
      </c>
      <c r="Z155" s="39">
        <v>35.563532998688679</v>
      </c>
      <c r="AA155" s="39">
        <v>34.383380665082996</v>
      </c>
    </row>
    <row r="156" spans="1:27" x14ac:dyDescent="0.25">
      <c r="A156" s="35" t="s">
        <v>48</v>
      </c>
      <c r="B156" s="36" t="s">
        <v>49</v>
      </c>
      <c r="C156" s="35" t="s">
        <v>350</v>
      </c>
      <c r="D156" s="36" t="s">
        <v>351</v>
      </c>
      <c r="E156" s="35">
        <v>169938476178.58124</v>
      </c>
      <c r="F156" s="35">
        <v>393259049121.62598</v>
      </c>
      <c r="H156" s="35" t="s">
        <v>471</v>
      </c>
      <c r="I156" s="36" t="s">
        <v>472</v>
      </c>
      <c r="J156" s="35" t="s">
        <v>350</v>
      </c>
      <c r="K156" s="36" t="s">
        <v>351</v>
      </c>
      <c r="L156" s="35">
        <v>1.7889668486954402</v>
      </c>
      <c r="M156" s="35">
        <v>1.24595780284389</v>
      </c>
      <c r="O156" s="37" t="s">
        <v>474</v>
      </c>
      <c r="P156" s="38" t="s">
        <v>475</v>
      </c>
      <c r="Q156" s="37" t="s">
        <v>350</v>
      </c>
      <c r="R156" s="38" t="s">
        <v>351</v>
      </c>
      <c r="S156" s="37">
        <v>54.027488592566343</v>
      </c>
      <c r="T156" s="37">
        <v>53.928333156489416</v>
      </c>
      <c r="V156" s="39" t="s">
        <v>479</v>
      </c>
      <c r="W156" s="40" t="s">
        <v>480</v>
      </c>
      <c r="X156" s="39" t="s">
        <v>350</v>
      </c>
      <c r="Y156" s="40" t="s">
        <v>351</v>
      </c>
      <c r="Z156" s="39">
        <v>29.034133699552562</v>
      </c>
      <c r="AA156" s="39">
        <v>31.29788412314732</v>
      </c>
    </row>
    <row r="157" spans="1:27" x14ac:dyDescent="0.25">
      <c r="A157" s="35" t="s">
        <v>48</v>
      </c>
      <c r="B157" s="36" t="s">
        <v>49</v>
      </c>
      <c r="C157" s="35" t="s">
        <v>352</v>
      </c>
      <c r="D157" s="36" t="s">
        <v>353</v>
      </c>
      <c r="E157" s="35">
        <v>347356308077.20111</v>
      </c>
      <c r="F157" s="35">
        <v>854095492048.79382</v>
      </c>
      <c r="H157" s="35" t="s">
        <v>471</v>
      </c>
      <c r="I157" s="36" t="s">
        <v>472</v>
      </c>
      <c r="J157" s="35" t="s">
        <v>352</v>
      </c>
      <c r="K157" s="36" t="s">
        <v>353</v>
      </c>
      <c r="L157" s="35">
        <v>1.6082266208679599</v>
      </c>
      <c r="M157" s="35">
        <v>1.30617080668409</v>
      </c>
      <c r="O157" s="37" t="s">
        <v>474</v>
      </c>
      <c r="P157" s="38" t="s">
        <v>475</v>
      </c>
      <c r="Q157" s="37" t="s">
        <v>352</v>
      </c>
      <c r="R157" s="38" t="s">
        <v>353</v>
      </c>
      <c r="S157" s="37">
        <v>51.083620020203732</v>
      </c>
      <c r="T157" s="37">
        <v>59.690495291816617</v>
      </c>
      <c r="V157" s="39" t="s">
        <v>479</v>
      </c>
      <c r="W157" s="40" t="s">
        <v>480</v>
      </c>
      <c r="X157" s="39" t="s">
        <v>352</v>
      </c>
      <c r="Y157" s="40" t="s">
        <v>353</v>
      </c>
      <c r="Z157" s="39">
        <v>34.975284768121568</v>
      </c>
      <c r="AA157" s="39">
        <v>30.126550576772498</v>
      </c>
    </row>
    <row r="158" spans="1:27" x14ac:dyDescent="0.25">
      <c r="A158" s="35" t="s">
        <v>48</v>
      </c>
      <c r="B158" s="36" t="s">
        <v>49</v>
      </c>
      <c r="C158" s="35" t="s">
        <v>354</v>
      </c>
      <c r="D158" s="36" t="s">
        <v>355</v>
      </c>
      <c r="E158" s="35">
        <v>623981165014.1593</v>
      </c>
      <c r="F158" s="35">
        <v>1145339520598.2505</v>
      </c>
      <c r="H158" s="35" t="s">
        <v>471</v>
      </c>
      <c r="I158" s="36" t="s">
        <v>472</v>
      </c>
      <c r="J158" s="35" t="s">
        <v>354</v>
      </c>
      <c r="K158" s="36" t="s">
        <v>355</v>
      </c>
      <c r="L158" s="35">
        <v>1.8303365853136098</v>
      </c>
      <c r="M158" s="35">
        <v>1.8954272678923498</v>
      </c>
      <c r="O158" s="37" t="s">
        <v>474</v>
      </c>
      <c r="P158" s="38" t="s">
        <v>475</v>
      </c>
      <c r="Q158" s="37" t="s">
        <v>354</v>
      </c>
      <c r="R158" s="38" t="s">
        <v>355</v>
      </c>
      <c r="S158" s="37">
        <v>56.835893400384506</v>
      </c>
      <c r="T158" s="37">
        <v>56.59881346945852</v>
      </c>
      <c r="V158" s="39" t="s">
        <v>479</v>
      </c>
      <c r="W158" s="40" t="s">
        <v>480</v>
      </c>
      <c r="X158" s="39" t="s">
        <v>354</v>
      </c>
      <c r="Y158" s="40" t="s">
        <v>355</v>
      </c>
      <c r="Z158" s="39">
        <v>28.793172323219096</v>
      </c>
      <c r="AA158" s="39">
        <v>28.351496480863993</v>
      </c>
    </row>
    <row r="159" spans="1:27" x14ac:dyDescent="0.25">
      <c r="A159" s="35" t="s">
        <v>48</v>
      </c>
      <c r="B159" s="36" t="s">
        <v>49</v>
      </c>
      <c r="C159" s="35" t="s">
        <v>356</v>
      </c>
      <c r="D159" s="36" t="s">
        <v>357</v>
      </c>
      <c r="E159" s="35">
        <v>313637472743.79108</v>
      </c>
      <c r="F159" s="35">
        <v>341457107706.46295</v>
      </c>
      <c r="H159" s="35" t="s">
        <v>471</v>
      </c>
      <c r="I159" s="36" t="s">
        <v>472</v>
      </c>
      <c r="J159" s="35" t="s">
        <v>356</v>
      </c>
      <c r="K159" s="36" t="s">
        <v>357</v>
      </c>
      <c r="L159" s="35">
        <v>1.86235604736978</v>
      </c>
      <c r="M159" s="35">
        <v>1.68333673597554</v>
      </c>
      <c r="O159" s="37" t="s">
        <v>474</v>
      </c>
      <c r="P159" s="38" t="s">
        <v>475</v>
      </c>
      <c r="Q159" s="37" t="s">
        <v>356</v>
      </c>
      <c r="R159" s="38" t="s">
        <v>357</v>
      </c>
      <c r="S159" s="37">
        <v>60.052512005171998</v>
      </c>
      <c r="T159" s="37">
        <v>65.362351931420719</v>
      </c>
      <c r="V159" s="39" t="s">
        <v>479</v>
      </c>
      <c r="W159" s="40" t="s">
        <v>480</v>
      </c>
      <c r="X159" s="39" t="s">
        <v>356</v>
      </c>
      <c r="Y159" s="40" t="s">
        <v>357</v>
      </c>
      <c r="Z159" s="39">
        <v>24.461574396867892</v>
      </c>
      <c r="AA159" s="39">
        <v>19.117265818686572</v>
      </c>
    </row>
    <row r="160" spans="1:27" x14ac:dyDescent="0.25">
      <c r="A160" s="35" t="s">
        <v>48</v>
      </c>
      <c r="B160" s="36" t="s">
        <v>49</v>
      </c>
      <c r="C160" s="35" t="s">
        <v>358</v>
      </c>
      <c r="D160" s="36" t="s">
        <v>359</v>
      </c>
      <c r="E160" s="35">
        <v>114793306229.86931</v>
      </c>
      <c r="F160" s="35">
        <v>114269283455.23619</v>
      </c>
      <c r="H160" s="35" t="s">
        <v>471</v>
      </c>
      <c r="I160" s="36" t="s">
        <v>472</v>
      </c>
      <c r="J160" s="35" t="s">
        <v>358</v>
      </c>
      <c r="K160" s="36" t="s">
        <v>359</v>
      </c>
      <c r="L160" s="35" t="s">
        <v>52</v>
      </c>
      <c r="M160" s="35" t="s">
        <v>52</v>
      </c>
      <c r="O160" s="37" t="s">
        <v>474</v>
      </c>
      <c r="P160" s="38" t="s">
        <v>475</v>
      </c>
      <c r="Q160" s="37" t="s">
        <v>358</v>
      </c>
      <c r="R160" s="38" t="s">
        <v>359</v>
      </c>
      <c r="S160" s="37">
        <v>52.32926754162763</v>
      </c>
      <c r="T160" s="37">
        <v>48.441063168528352</v>
      </c>
      <c r="V160" s="39" t="s">
        <v>479</v>
      </c>
      <c r="W160" s="40" t="s">
        <v>480</v>
      </c>
      <c r="X160" s="39" t="s">
        <v>358</v>
      </c>
      <c r="Y160" s="40" t="s">
        <v>359</v>
      </c>
      <c r="Z160" s="39">
        <v>46.061865294043287</v>
      </c>
      <c r="AA160" s="39">
        <v>48.364984460416352</v>
      </c>
    </row>
    <row r="161" spans="1:27" x14ac:dyDescent="0.25">
      <c r="A161" s="35" t="s">
        <v>48</v>
      </c>
      <c r="B161" s="36" t="s">
        <v>49</v>
      </c>
      <c r="C161" s="35" t="s">
        <v>360</v>
      </c>
      <c r="D161" s="36" t="s">
        <v>361</v>
      </c>
      <c r="E161" s="35">
        <v>51287677760.496994</v>
      </c>
      <c r="F161" s="35">
        <v>249963056673.09372</v>
      </c>
      <c r="H161" s="35" t="s">
        <v>471</v>
      </c>
      <c r="I161" s="36" t="s">
        <v>472</v>
      </c>
      <c r="J161" s="35" t="s">
        <v>360</v>
      </c>
      <c r="K161" s="36" t="s">
        <v>361</v>
      </c>
      <c r="L161" s="35" t="s">
        <v>52</v>
      </c>
      <c r="M161" s="35" t="s">
        <v>52</v>
      </c>
      <c r="O161" s="37" t="s">
        <v>474</v>
      </c>
      <c r="P161" s="38" t="s">
        <v>475</v>
      </c>
      <c r="Q161" s="37" t="s">
        <v>360</v>
      </c>
      <c r="R161" s="38" t="s">
        <v>361</v>
      </c>
      <c r="S161" s="37" t="s">
        <v>52</v>
      </c>
      <c r="T161" s="37">
        <v>47.300340970304568</v>
      </c>
      <c r="V161" s="39" t="s">
        <v>479</v>
      </c>
      <c r="W161" s="40" t="s">
        <v>480</v>
      </c>
      <c r="X161" s="39" t="s">
        <v>360</v>
      </c>
      <c r="Y161" s="40" t="s">
        <v>361</v>
      </c>
      <c r="Z161" s="39" t="s">
        <v>52</v>
      </c>
      <c r="AA161" s="39">
        <v>56.687965314613379</v>
      </c>
    </row>
    <row r="162" spans="1:27" x14ac:dyDescent="0.25">
      <c r="A162" s="35" t="s">
        <v>48</v>
      </c>
      <c r="B162" s="36" t="s">
        <v>49</v>
      </c>
      <c r="C162" s="35" t="s">
        <v>362</v>
      </c>
      <c r="D162" s="36" t="s">
        <v>363</v>
      </c>
      <c r="E162" s="35">
        <v>272641702513.88098</v>
      </c>
      <c r="F162" s="35">
        <v>533372166899.8819</v>
      </c>
      <c r="H162" s="35" t="s">
        <v>471</v>
      </c>
      <c r="I162" s="36" t="s">
        <v>472</v>
      </c>
      <c r="J162" s="35" t="s">
        <v>362</v>
      </c>
      <c r="K162" s="36" t="s">
        <v>363</v>
      </c>
      <c r="L162" s="35">
        <v>2.4989141842601601</v>
      </c>
      <c r="M162" s="35">
        <v>1.72342028367043</v>
      </c>
      <c r="O162" s="37" t="s">
        <v>474</v>
      </c>
      <c r="P162" s="38" t="s">
        <v>475</v>
      </c>
      <c r="Q162" s="37" t="s">
        <v>362</v>
      </c>
      <c r="R162" s="38" t="s">
        <v>363</v>
      </c>
      <c r="S162" s="37">
        <v>49.180877201442755</v>
      </c>
      <c r="T162" s="37">
        <v>57.323227054291102</v>
      </c>
      <c r="V162" s="39" t="s">
        <v>479</v>
      </c>
      <c r="W162" s="40" t="s">
        <v>480</v>
      </c>
      <c r="X162" s="39" t="s">
        <v>362</v>
      </c>
      <c r="Y162" s="40" t="s">
        <v>363</v>
      </c>
      <c r="Z162" s="39">
        <v>30.263462140068825</v>
      </c>
      <c r="AA162" s="39">
        <v>28.892031980111337</v>
      </c>
    </row>
    <row r="163" spans="1:27" x14ac:dyDescent="0.25">
      <c r="A163" s="35" t="s">
        <v>48</v>
      </c>
      <c r="B163" s="36" t="s">
        <v>49</v>
      </c>
      <c r="C163" s="35" t="s">
        <v>364</v>
      </c>
      <c r="D163" s="36" t="s">
        <v>365</v>
      </c>
      <c r="E163" s="35">
        <v>2142459547755.9143</v>
      </c>
      <c r="F163" s="35">
        <v>3818780560822.29</v>
      </c>
      <c r="H163" s="35" t="s">
        <v>471</v>
      </c>
      <c r="I163" s="36" t="s">
        <v>472</v>
      </c>
      <c r="J163" s="35" t="s">
        <v>364</v>
      </c>
      <c r="K163" s="36" t="s">
        <v>365</v>
      </c>
      <c r="L163" s="35">
        <v>3.3070298366754098</v>
      </c>
      <c r="M163" s="35">
        <v>4.23340736959348</v>
      </c>
      <c r="O163" s="37" t="s">
        <v>474</v>
      </c>
      <c r="P163" s="38" t="s">
        <v>475</v>
      </c>
      <c r="Q163" s="37" t="s">
        <v>364</v>
      </c>
      <c r="R163" s="38" t="s">
        <v>365</v>
      </c>
      <c r="S163" s="37">
        <v>49.717709437972651</v>
      </c>
      <c r="T163" s="37">
        <v>56.032768470393016</v>
      </c>
      <c r="V163" s="39" t="s">
        <v>479</v>
      </c>
      <c r="W163" s="40" t="s">
        <v>480</v>
      </c>
      <c r="X163" s="39" t="s">
        <v>364</v>
      </c>
      <c r="Y163" s="40" t="s">
        <v>365</v>
      </c>
      <c r="Z163" s="39">
        <v>33.918970317520028</v>
      </c>
      <c r="AA163" s="39">
        <v>30.67329688501707</v>
      </c>
    </row>
    <row r="164" spans="1:27" x14ac:dyDescent="0.25">
      <c r="A164" s="35" t="s">
        <v>48</v>
      </c>
      <c r="B164" s="36" t="s">
        <v>49</v>
      </c>
      <c r="C164" s="35" t="s">
        <v>366</v>
      </c>
      <c r="D164" s="36" t="s">
        <v>367</v>
      </c>
      <c r="E164" s="35">
        <v>6883388227.3786402</v>
      </c>
      <c r="F164" s="35">
        <v>23665375199.085091</v>
      </c>
      <c r="H164" s="35" t="s">
        <v>471</v>
      </c>
      <c r="I164" s="36" t="s">
        <v>472</v>
      </c>
      <c r="J164" s="35" t="s">
        <v>366</v>
      </c>
      <c r="K164" s="36" t="s">
        <v>367</v>
      </c>
      <c r="L164" s="35">
        <v>3.5355029585798801</v>
      </c>
      <c r="M164" s="35">
        <v>1.26467491445117</v>
      </c>
      <c r="O164" s="37" t="s">
        <v>474</v>
      </c>
      <c r="P164" s="38" t="s">
        <v>475</v>
      </c>
      <c r="Q164" s="37" t="s">
        <v>366</v>
      </c>
      <c r="R164" s="38" t="s">
        <v>367</v>
      </c>
      <c r="S164" s="37">
        <v>44.31122202184423</v>
      </c>
      <c r="T164" s="37">
        <v>47.876474773187297</v>
      </c>
      <c r="V164" s="39" t="s">
        <v>479</v>
      </c>
      <c r="W164" s="40" t="s">
        <v>480</v>
      </c>
      <c r="X164" s="39" t="s">
        <v>366</v>
      </c>
      <c r="Y164" s="40" t="s">
        <v>367</v>
      </c>
      <c r="Z164" s="39">
        <v>16.843079228134062</v>
      </c>
      <c r="AA164" s="39">
        <v>17.284215686707736</v>
      </c>
    </row>
    <row r="165" spans="1:27" x14ac:dyDescent="0.25">
      <c r="A165" s="35" t="s">
        <v>48</v>
      </c>
      <c r="B165" s="36" t="s">
        <v>49</v>
      </c>
      <c r="C165" s="35" t="s">
        <v>368</v>
      </c>
      <c r="D165" s="36" t="s">
        <v>369</v>
      </c>
      <c r="E165" s="35">
        <v>839643888.87432957</v>
      </c>
      <c r="F165" s="35">
        <v>1267070039.567657</v>
      </c>
      <c r="H165" s="35" t="s">
        <v>471</v>
      </c>
      <c r="I165" s="36" t="s">
        <v>472</v>
      </c>
      <c r="J165" s="35" t="s">
        <v>368</v>
      </c>
      <c r="K165" s="36" t="s">
        <v>369</v>
      </c>
      <c r="L165" s="35" t="s">
        <v>52</v>
      </c>
      <c r="M165" s="35" t="s">
        <v>52</v>
      </c>
      <c r="O165" s="37" t="s">
        <v>474</v>
      </c>
      <c r="P165" s="38" t="s">
        <v>475</v>
      </c>
      <c r="Q165" s="37" t="s">
        <v>368</v>
      </c>
      <c r="R165" s="38" t="s">
        <v>369</v>
      </c>
      <c r="S165" s="37" t="s">
        <v>52</v>
      </c>
      <c r="T165" s="37">
        <v>72.60513191248927</v>
      </c>
      <c r="V165" s="39" t="s">
        <v>479</v>
      </c>
      <c r="W165" s="40" t="s">
        <v>480</v>
      </c>
      <c r="X165" s="39" t="s">
        <v>368</v>
      </c>
      <c r="Y165" s="40" t="s">
        <v>369</v>
      </c>
      <c r="Z165" s="39">
        <v>24.707463636165734</v>
      </c>
      <c r="AA165" s="39">
        <v>16.861774077045276</v>
      </c>
    </row>
    <row r="166" spans="1:27" x14ac:dyDescent="0.25">
      <c r="A166" s="35" t="s">
        <v>48</v>
      </c>
      <c r="B166" s="36" t="s">
        <v>49</v>
      </c>
      <c r="C166" s="35" t="s">
        <v>370</v>
      </c>
      <c r="D166" s="36" t="s">
        <v>371</v>
      </c>
      <c r="E166" s="35">
        <v>2022861391.9573228</v>
      </c>
      <c r="F166" s="35">
        <v>1982111206.9537377</v>
      </c>
      <c r="H166" s="35" t="s">
        <v>471</v>
      </c>
      <c r="I166" s="36" t="s">
        <v>472</v>
      </c>
      <c r="J166" s="35" t="s">
        <v>370</v>
      </c>
      <c r="K166" s="36" t="s">
        <v>371</v>
      </c>
      <c r="L166" s="35" t="s">
        <v>52</v>
      </c>
      <c r="M166" s="35" t="s">
        <v>52</v>
      </c>
      <c r="O166" s="37" t="s">
        <v>474</v>
      </c>
      <c r="P166" s="38" t="s">
        <v>475</v>
      </c>
      <c r="Q166" s="37" t="s">
        <v>370</v>
      </c>
      <c r="R166" s="38" t="s">
        <v>371</v>
      </c>
      <c r="S166" s="37" t="s">
        <v>52</v>
      </c>
      <c r="T166" s="37" t="s">
        <v>52</v>
      </c>
      <c r="V166" s="39" t="s">
        <v>479</v>
      </c>
      <c r="W166" s="40" t="s">
        <v>480</v>
      </c>
      <c r="X166" s="39" t="s">
        <v>370</v>
      </c>
      <c r="Y166" s="40" t="s">
        <v>371</v>
      </c>
      <c r="Z166" s="39" t="s">
        <v>52</v>
      </c>
      <c r="AA166" s="39" t="s">
        <v>52</v>
      </c>
    </row>
    <row r="167" spans="1:27" x14ac:dyDescent="0.25">
      <c r="A167" s="35" t="s">
        <v>48</v>
      </c>
      <c r="B167" s="36" t="s">
        <v>49</v>
      </c>
      <c r="C167" s="35" t="s">
        <v>372</v>
      </c>
      <c r="D167" s="36" t="s">
        <v>373</v>
      </c>
      <c r="E167" s="35" t="s">
        <v>52</v>
      </c>
      <c r="F167" s="35">
        <v>818599653.52311969</v>
      </c>
      <c r="H167" s="35" t="s">
        <v>471</v>
      </c>
      <c r="I167" s="36" t="s">
        <v>472</v>
      </c>
      <c r="J167" s="35" t="s">
        <v>372</v>
      </c>
      <c r="K167" s="36" t="s">
        <v>373</v>
      </c>
      <c r="L167" s="35" t="s">
        <v>52</v>
      </c>
      <c r="M167" s="35" t="s">
        <v>52</v>
      </c>
      <c r="O167" s="37" t="s">
        <v>474</v>
      </c>
      <c r="P167" s="38" t="s">
        <v>475</v>
      </c>
      <c r="Q167" s="37" t="s">
        <v>372</v>
      </c>
      <c r="R167" s="38" t="s">
        <v>373</v>
      </c>
      <c r="S167" s="37" t="s">
        <v>52</v>
      </c>
      <c r="T167" s="37">
        <v>71.125172733616935</v>
      </c>
      <c r="V167" s="39" t="s">
        <v>479</v>
      </c>
      <c r="W167" s="40" t="s">
        <v>480</v>
      </c>
      <c r="X167" s="39" t="s">
        <v>372</v>
      </c>
      <c r="Y167" s="40" t="s">
        <v>373</v>
      </c>
      <c r="Z167" s="39" t="s">
        <v>52</v>
      </c>
      <c r="AA167" s="39">
        <v>15.829232273317803</v>
      </c>
    </row>
    <row r="168" spans="1:27" x14ac:dyDescent="0.25">
      <c r="A168" s="35" t="s">
        <v>48</v>
      </c>
      <c r="B168" s="36" t="s">
        <v>49</v>
      </c>
      <c r="C168" s="35" t="s">
        <v>26</v>
      </c>
      <c r="D168" s="36" t="s">
        <v>374</v>
      </c>
      <c r="E168" s="35">
        <v>866955700958.224</v>
      </c>
      <c r="F168" s="35">
        <v>1565891922021.0027</v>
      </c>
      <c r="H168" s="35" t="s">
        <v>471</v>
      </c>
      <c r="I168" s="36" t="s">
        <v>472</v>
      </c>
      <c r="J168" s="35" t="s">
        <v>26</v>
      </c>
      <c r="K168" s="36" t="s">
        <v>374</v>
      </c>
      <c r="L168" s="35">
        <v>10.5344033130193</v>
      </c>
      <c r="M168" s="35">
        <v>10.2238481379874</v>
      </c>
      <c r="O168" s="37" t="s">
        <v>474</v>
      </c>
      <c r="P168" s="38" t="s">
        <v>475</v>
      </c>
      <c r="Q168" s="37" t="s">
        <v>26</v>
      </c>
      <c r="R168" s="38" t="s">
        <v>374</v>
      </c>
      <c r="S168" s="37">
        <v>41.430562152000597</v>
      </c>
      <c r="T168" s="37">
        <v>51.602589794476394</v>
      </c>
      <c r="V168" s="39" t="s">
        <v>479</v>
      </c>
      <c r="W168" s="40" t="s">
        <v>480</v>
      </c>
      <c r="X168" s="39" t="s">
        <v>26</v>
      </c>
      <c r="Y168" s="40" t="s">
        <v>374</v>
      </c>
      <c r="Z168" s="39">
        <v>54.166682825141798</v>
      </c>
      <c r="AA168" s="39">
        <v>45.847562934587067</v>
      </c>
    </row>
    <row r="169" spans="1:27" x14ac:dyDescent="0.25">
      <c r="A169" s="35" t="s">
        <v>48</v>
      </c>
      <c r="B169" s="36" t="s">
        <v>49</v>
      </c>
      <c r="C169" s="35" t="s">
        <v>375</v>
      </c>
      <c r="D169" s="36" t="s">
        <v>376</v>
      </c>
      <c r="E169" s="35">
        <v>23410073315.755516</v>
      </c>
      <c r="F169" s="35">
        <v>49402166472.860962</v>
      </c>
      <c r="H169" s="35" t="s">
        <v>471</v>
      </c>
      <c r="I169" s="36" t="s">
        <v>472</v>
      </c>
      <c r="J169" s="35" t="s">
        <v>375</v>
      </c>
      <c r="K169" s="36" t="s">
        <v>376</v>
      </c>
      <c r="L169" s="35">
        <v>1.0483602770515501</v>
      </c>
      <c r="M169" s="35">
        <v>1.4622990594810901</v>
      </c>
      <c r="O169" s="37" t="s">
        <v>474</v>
      </c>
      <c r="P169" s="38" t="s">
        <v>475</v>
      </c>
      <c r="Q169" s="37" t="s">
        <v>375</v>
      </c>
      <c r="R169" s="38" t="s">
        <v>376</v>
      </c>
      <c r="S169" s="37">
        <v>50.757170209625414</v>
      </c>
      <c r="T169" s="37">
        <v>52.170828645754895</v>
      </c>
      <c r="V169" s="39" t="s">
        <v>479</v>
      </c>
      <c r="W169" s="40" t="s">
        <v>480</v>
      </c>
      <c r="X169" s="39" t="s">
        <v>375</v>
      </c>
      <c r="Y169" s="40" t="s">
        <v>376</v>
      </c>
      <c r="Z169" s="39">
        <v>20.462697221364184</v>
      </c>
      <c r="AA169" s="39">
        <v>23.277694279005328</v>
      </c>
    </row>
    <row r="170" spans="1:27" x14ac:dyDescent="0.25">
      <c r="A170" s="35" t="s">
        <v>48</v>
      </c>
      <c r="B170" s="36" t="s">
        <v>49</v>
      </c>
      <c r="C170" s="35" t="s">
        <v>377</v>
      </c>
      <c r="D170" s="36" t="s">
        <v>378</v>
      </c>
      <c r="E170" s="35">
        <v>67113574726.339325</v>
      </c>
      <c r="F170" s="35">
        <v>116996003958.20731</v>
      </c>
      <c r="H170" s="35" t="s">
        <v>471</v>
      </c>
      <c r="I170" s="36" t="s">
        <v>472</v>
      </c>
      <c r="J170" s="35" t="s">
        <v>377</v>
      </c>
      <c r="K170" s="36" t="s">
        <v>378</v>
      </c>
      <c r="L170" s="35">
        <v>5.1539431901455997</v>
      </c>
      <c r="M170" s="35">
        <v>1.8399493400637599</v>
      </c>
      <c r="O170" s="37" t="s">
        <v>474</v>
      </c>
      <c r="P170" s="38" t="s">
        <v>475</v>
      </c>
      <c r="Q170" s="37" t="s">
        <v>377</v>
      </c>
      <c r="R170" s="38" t="s">
        <v>378</v>
      </c>
      <c r="S170" s="37">
        <v>40.278873362666609</v>
      </c>
      <c r="T170" s="37">
        <v>50.930983397688202</v>
      </c>
      <c r="V170" s="39" t="s">
        <v>479</v>
      </c>
      <c r="W170" s="40" t="s">
        <v>480</v>
      </c>
      <c r="X170" s="39" t="s">
        <v>377</v>
      </c>
      <c r="Y170" s="40" t="s">
        <v>378</v>
      </c>
      <c r="Z170" s="39">
        <v>35.293044973855622</v>
      </c>
      <c r="AA170" s="39">
        <v>26.08217378065482</v>
      </c>
    </row>
    <row r="171" spans="1:27" x14ac:dyDescent="0.25">
      <c r="A171" s="35" t="s">
        <v>48</v>
      </c>
      <c r="B171" s="36" t="s">
        <v>49</v>
      </c>
      <c r="C171" s="35" t="s">
        <v>379</v>
      </c>
      <c r="D171" s="36" t="s">
        <v>380</v>
      </c>
      <c r="E171" s="35">
        <v>1542456419.6178298</v>
      </c>
      <c r="F171" s="35">
        <v>2611017882.3386188</v>
      </c>
      <c r="H171" s="35" t="s">
        <v>471</v>
      </c>
      <c r="I171" s="36" t="s">
        <v>472</v>
      </c>
      <c r="J171" s="35" t="s">
        <v>379</v>
      </c>
      <c r="K171" s="36" t="s">
        <v>380</v>
      </c>
      <c r="L171" s="35">
        <v>1.67933282099451</v>
      </c>
      <c r="M171" s="35">
        <v>1.4331621597847399</v>
      </c>
      <c r="O171" s="37" t="s">
        <v>474</v>
      </c>
      <c r="P171" s="38" t="s">
        <v>475</v>
      </c>
      <c r="Q171" s="37" t="s">
        <v>379</v>
      </c>
      <c r="R171" s="38" t="s">
        <v>380</v>
      </c>
      <c r="S171" s="37">
        <v>50.497705860586919</v>
      </c>
      <c r="T171" s="37">
        <v>68.400684708330104</v>
      </c>
      <c r="V171" s="39" t="s">
        <v>479</v>
      </c>
      <c r="W171" s="40" t="s">
        <v>480</v>
      </c>
      <c r="X171" s="39" t="s">
        <v>379</v>
      </c>
      <c r="Y171" s="40" t="s">
        <v>380</v>
      </c>
      <c r="Z171" s="39">
        <v>29.018301881422026</v>
      </c>
      <c r="AA171" s="39">
        <v>11.121523905278467</v>
      </c>
    </row>
    <row r="172" spans="1:27" x14ac:dyDescent="0.25">
      <c r="A172" s="35" t="s">
        <v>48</v>
      </c>
      <c r="B172" s="36" t="s">
        <v>49</v>
      </c>
      <c r="C172" s="35" t="s">
        <v>381</v>
      </c>
      <c r="D172" s="36" t="s">
        <v>382</v>
      </c>
      <c r="E172" s="35">
        <v>4874760434.7886944</v>
      </c>
      <c r="F172" s="35">
        <v>12300546132.466125</v>
      </c>
      <c r="H172" s="35" t="s">
        <v>471</v>
      </c>
      <c r="I172" s="36" t="s">
        <v>472</v>
      </c>
      <c r="J172" s="35" t="s">
        <v>381</v>
      </c>
      <c r="K172" s="36" t="s">
        <v>382</v>
      </c>
      <c r="L172" s="35">
        <v>2.5121556178017599</v>
      </c>
      <c r="M172" s="35">
        <v>1.0938168966116</v>
      </c>
      <c r="O172" s="37" t="s">
        <v>474</v>
      </c>
      <c r="P172" s="38" t="s">
        <v>475</v>
      </c>
      <c r="Q172" s="37" t="s">
        <v>381</v>
      </c>
      <c r="R172" s="38" t="s">
        <v>382</v>
      </c>
      <c r="S172" s="37">
        <v>12.490227856322427</v>
      </c>
      <c r="T172" s="37">
        <v>32.382317942715929</v>
      </c>
      <c r="V172" s="39" t="s">
        <v>479</v>
      </c>
      <c r="W172" s="40" t="s">
        <v>480</v>
      </c>
      <c r="X172" s="39" t="s">
        <v>381</v>
      </c>
      <c r="Y172" s="40" t="s">
        <v>382</v>
      </c>
      <c r="Z172" s="39">
        <v>26.759211372971155</v>
      </c>
      <c r="AA172" s="39">
        <v>5.1572860212655165</v>
      </c>
    </row>
    <row r="173" spans="1:27" x14ac:dyDescent="0.25">
      <c r="A173" s="35" t="s">
        <v>48</v>
      </c>
      <c r="B173" s="36" t="s">
        <v>49</v>
      </c>
      <c r="C173" s="35" t="s">
        <v>383</v>
      </c>
      <c r="D173" s="36" t="s">
        <v>384</v>
      </c>
      <c r="E173" s="35">
        <v>225604249670.72006</v>
      </c>
      <c r="F173" s="35">
        <v>532832748112.69556</v>
      </c>
      <c r="H173" s="35" t="s">
        <v>471</v>
      </c>
      <c r="I173" s="36" t="s">
        <v>472</v>
      </c>
      <c r="J173" s="35" t="s">
        <v>383</v>
      </c>
      <c r="K173" s="36" t="s">
        <v>384</v>
      </c>
      <c r="L173" s="35">
        <v>4.5188862936598202</v>
      </c>
      <c r="M173" s="35">
        <v>3.1496131648048702</v>
      </c>
      <c r="O173" s="37" t="s">
        <v>474</v>
      </c>
      <c r="P173" s="38" t="s">
        <v>475</v>
      </c>
      <c r="Q173" s="37" t="s">
        <v>383</v>
      </c>
      <c r="R173" s="38" t="s">
        <v>384</v>
      </c>
      <c r="S173" s="37">
        <v>60.664519743721634</v>
      </c>
      <c r="T173" s="37">
        <v>70.511954458479522</v>
      </c>
      <c r="V173" s="39" t="s">
        <v>479</v>
      </c>
      <c r="W173" s="40" t="s">
        <v>480</v>
      </c>
      <c r="X173" s="39" t="s">
        <v>383</v>
      </c>
      <c r="Y173" s="40" t="s">
        <v>384</v>
      </c>
      <c r="Z173" s="39">
        <v>32.458504495497259</v>
      </c>
      <c r="AA173" s="39">
        <v>23.351192628523481</v>
      </c>
    </row>
    <row r="174" spans="1:27" x14ac:dyDescent="0.25">
      <c r="A174" s="35" t="s">
        <v>48</v>
      </c>
      <c r="B174" s="36" t="s">
        <v>49</v>
      </c>
      <c r="C174" s="35" t="s">
        <v>385</v>
      </c>
      <c r="D174" s="36" t="s">
        <v>386</v>
      </c>
      <c r="E174" s="35" t="s">
        <v>52</v>
      </c>
      <c r="F174" s="35">
        <v>1538327625.2777159</v>
      </c>
      <c r="H174" s="35" t="s">
        <v>471</v>
      </c>
      <c r="I174" s="36" t="s">
        <v>472</v>
      </c>
      <c r="J174" s="35" t="s">
        <v>385</v>
      </c>
      <c r="K174" s="36" t="s">
        <v>386</v>
      </c>
      <c r="L174" s="35" t="s">
        <v>52</v>
      </c>
      <c r="M174" s="35" t="s">
        <v>52</v>
      </c>
      <c r="O174" s="37" t="s">
        <v>474</v>
      </c>
      <c r="P174" s="38" t="s">
        <v>475</v>
      </c>
      <c r="Q174" s="37" t="s">
        <v>385</v>
      </c>
      <c r="R174" s="38" t="s">
        <v>386</v>
      </c>
      <c r="S174" s="37" t="s">
        <v>52</v>
      </c>
      <c r="T174" s="37">
        <v>69.067041725269576</v>
      </c>
      <c r="V174" s="39" t="s">
        <v>479</v>
      </c>
      <c r="W174" s="40" t="s">
        <v>480</v>
      </c>
      <c r="X174" s="39" t="s">
        <v>385</v>
      </c>
      <c r="Y174" s="40" t="s">
        <v>386</v>
      </c>
      <c r="Z174" s="39" t="s">
        <v>52</v>
      </c>
      <c r="AA174" s="39">
        <v>8.6075949367088604</v>
      </c>
    </row>
    <row r="175" spans="1:27" x14ac:dyDescent="0.25">
      <c r="A175" s="35" t="s">
        <v>48</v>
      </c>
      <c r="B175" s="36" t="s">
        <v>49</v>
      </c>
      <c r="C175" s="35" t="s">
        <v>387</v>
      </c>
      <c r="D175" s="36" t="s">
        <v>388</v>
      </c>
      <c r="E175" s="35">
        <v>84659619039.730484</v>
      </c>
      <c r="F175" s="35">
        <v>164207134948.23193</v>
      </c>
      <c r="H175" s="35" t="s">
        <v>471</v>
      </c>
      <c r="I175" s="36" t="s">
        <v>472</v>
      </c>
      <c r="J175" s="35" t="s">
        <v>387</v>
      </c>
      <c r="K175" s="36" t="s">
        <v>388</v>
      </c>
      <c r="L175" s="35">
        <v>1.6553123819075002</v>
      </c>
      <c r="M175" s="35">
        <v>1.10193325763504</v>
      </c>
      <c r="O175" s="37" t="s">
        <v>474</v>
      </c>
      <c r="P175" s="38" t="s">
        <v>475</v>
      </c>
      <c r="Q175" s="37" t="s">
        <v>387</v>
      </c>
      <c r="R175" s="38" t="s">
        <v>388</v>
      </c>
      <c r="S175" s="37">
        <v>57.205418882440064</v>
      </c>
      <c r="T175" s="37">
        <v>58.261025080965901</v>
      </c>
      <c r="V175" s="39" t="s">
        <v>479</v>
      </c>
      <c r="W175" s="40" t="s">
        <v>480</v>
      </c>
      <c r="X175" s="39" t="s">
        <v>387</v>
      </c>
      <c r="Y175" s="40" t="s">
        <v>388</v>
      </c>
      <c r="Z175" s="39">
        <v>29.416854460400842</v>
      </c>
      <c r="AA175" s="39">
        <v>28.98698201256844</v>
      </c>
    </row>
    <row r="176" spans="1:27" x14ac:dyDescent="0.25">
      <c r="A176" s="35" t="s">
        <v>48</v>
      </c>
      <c r="B176" s="36" t="s">
        <v>49</v>
      </c>
      <c r="C176" s="35" t="s">
        <v>389</v>
      </c>
      <c r="D176" s="36" t="s">
        <v>390</v>
      </c>
      <c r="E176" s="35">
        <v>52437911818.919899</v>
      </c>
      <c r="F176" s="35">
        <v>75675664880.748138</v>
      </c>
      <c r="H176" s="35" t="s">
        <v>471</v>
      </c>
      <c r="I176" s="36" t="s">
        <v>472</v>
      </c>
      <c r="J176" s="35" t="s">
        <v>389</v>
      </c>
      <c r="K176" s="36" t="s">
        <v>390</v>
      </c>
      <c r="L176" s="35">
        <v>1.09316627543634</v>
      </c>
      <c r="M176" s="35">
        <v>0.98233515098822299</v>
      </c>
      <c r="O176" s="37" t="s">
        <v>474</v>
      </c>
      <c r="P176" s="38" t="s">
        <v>475</v>
      </c>
      <c r="Q176" s="37" t="s">
        <v>389</v>
      </c>
      <c r="R176" s="38" t="s">
        <v>390</v>
      </c>
      <c r="S176" s="37">
        <v>53.775348189016128</v>
      </c>
      <c r="T176" s="37">
        <v>56.712683021318568</v>
      </c>
      <c r="V176" s="39" t="s">
        <v>479</v>
      </c>
      <c r="W176" s="40" t="s">
        <v>480</v>
      </c>
      <c r="X176" s="39" t="s">
        <v>389</v>
      </c>
      <c r="Y176" s="40" t="s">
        <v>390</v>
      </c>
      <c r="Z176" s="39">
        <v>30.46787158116306</v>
      </c>
      <c r="AA176" s="39">
        <v>28.361299760336927</v>
      </c>
    </row>
    <row r="177" spans="1:27" x14ac:dyDescent="0.25">
      <c r="A177" s="35" t="s">
        <v>48</v>
      </c>
      <c r="B177" s="36" t="s">
        <v>49</v>
      </c>
      <c r="C177" s="35" t="s">
        <v>391</v>
      </c>
      <c r="D177" s="36" t="s">
        <v>392</v>
      </c>
      <c r="E177" s="35">
        <v>930709876.606022</v>
      </c>
      <c r="F177" s="35">
        <v>1695663684.3260863</v>
      </c>
      <c r="H177" s="35" t="s">
        <v>471</v>
      </c>
      <c r="I177" s="36" t="s">
        <v>472</v>
      </c>
      <c r="J177" s="35" t="s">
        <v>391</v>
      </c>
      <c r="K177" s="36" t="s">
        <v>392</v>
      </c>
      <c r="L177" s="35" t="s">
        <v>52</v>
      </c>
      <c r="M177" s="35" t="s">
        <v>52</v>
      </c>
      <c r="O177" s="37" t="s">
        <v>474</v>
      </c>
      <c r="P177" s="38" t="s">
        <v>475</v>
      </c>
      <c r="Q177" s="37" t="s">
        <v>391</v>
      </c>
      <c r="R177" s="38" t="s">
        <v>392</v>
      </c>
      <c r="S177" s="37" t="s">
        <v>52</v>
      </c>
      <c r="T177" s="37" t="s">
        <v>52</v>
      </c>
      <c r="V177" s="39" t="s">
        <v>479</v>
      </c>
      <c r="W177" s="40" t="s">
        <v>480</v>
      </c>
      <c r="X177" s="39" t="s">
        <v>391</v>
      </c>
      <c r="Y177" s="40" t="s">
        <v>392</v>
      </c>
      <c r="Z177" s="39" t="s">
        <v>52</v>
      </c>
      <c r="AA177" s="39" t="s">
        <v>52</v>
      </c>
    </row>
    <row r="178" spans="1:27" x14ac:dyDescent="0.25">
      <c r="A178" s="35" t="s">
        <v>48</v>
      </c>
      <c r="B178" s="36" t="s">
        <v>49</v>
      </c>
      <c r="C178" s="35" t="s">
        <v>393</v>
      </c>
      <c r="D178" s="36" t="s">
        <v>394</v>
      </c>
      <c r="E178" s="35" t="s">
        <v>52</v>
      </c>
      <c r="F178" s="35" t="s">
        <v>52</v>
      </c>
      <c r="H178" s="35" t="s">
        <v>471</v>
      </c>
      <c r="I178" s="36" t="s">
        <v>472</v>
      </c>
      <c r="J178" s="35" t="s">
        <v>393</v>
      </c>
      <c r="K178" s="36" t="s">
        <v>394</v>
      </c>
      <c r="L178" s="35" t="s">
        <v>52</v>
      </c>
      <c r="M178" s="35" t="s">
        <v>52</v>
      </c>
      <c r="O178" s="37" t="s">
        <v>474</v>
      </c>
      <c r="P178" s="38" t="s">
        <v>475</v>
      </c>
      <c r="Q178" s="37" t="s">
        <v>393</v>
      </c>
      <c r="R178" s="38" t="s">
        <v>394</v>
      </c>
      <c r="S178" s="37" t="s">
        <v>52</v>
      </c>
      <c r="T178" s="37" t="s">
        <v>52</v>
      </c>
      <c r="V178" s="39" t="s">
        <v>479</v>
      </c>
      <c r="W178" s="40" t="s">
        <v>480</v>
      </c>
      <c r="X178" s="39" t="s">
        <v>393</v>
      </c>
      <c r="Y178" s="40" t="s">
        <v>394</v>
      </c>
      <c r="Z178" s="39" t="s">
        <v>52</v>
      </c>
      <c r="AA178" s="39" t="s">
        <v>52</v>
      </c>
    </row>
    <row r="179" spans="1:27" x14ac:dyDescent="0.25">
      <c r="A179" s="35" t="s">
        <v>48</v>
      </c>
      <c r="B179" s="36" t="s">
        <v>49</v>
      </c>
      <c r="C179" s="35" t="s">
        <v>25</v>
      </c>
      <c r="D179" s="36" t="s">
        <v>395</v>
      </c>
      <c r="E179" s="35">
        <v>453672612341.57635</v>
      </c>
      <c r="F179" s="35">
        <v>724100740041.47009</v>
      </c>
      <c r="H179" s="35" t="s">
        <v>471</v>
      </c>
      <c r="I179" s="36" t="s">
        <v>472</v>
      </c>
      <c r="J179" s="35" t="s">
        <v>25</v>
      </c>
      <c r="K179" s="36" t="s">
        <v>395</v>
      </c>
      <c r="L179" s="35">
        <v>1.3872891314179898</v>
      </c>
      <c r="M179" s="35">
        <v>1.04330224418828</v>
      </c>
      <c r="O179" s="37" t="s">
        <v>474</v>
      </c>
      <c r="P179" s="38" t="s">
        <v>475</v>
      </c>
      <c r="Q179" s="37" t="s">
        <v>25</v>
      </c>
      <c r="R179" s="38" t="s">
        <v>395</v>
      </c>
      <c r="S179" s="37">
        <v>59.070466351904848</v>
      </c>
      <c r="T179" s="37">
        <v>61.025589121835047</v>
      </c>
      <c r="V179" s="39" t="s">
        <v>479</v>
      </c>
      <c r="W179" s="40" t="s">
        <v>480</v>
      </c>
      <c r="X179" s="39" t="s">
        <v>25</v>
      </c>
      <c r="Y179" s="40" t="s">
        <v>395</v>
      </c>
      <c r="Z179" s="39">
        <v>29.065732243924913</v>
      </c>
      <c r="AA179" s="39">
        <v>26.293139108630154</v>
      </c>
    </row>
    <row r="180" spans="1:27" x14ac:dyDescent="0.25">
      <c r="A180" s="35" t="s">
        <v>48</v>
      </c>
      <c r="B180" s="36" t="s">
        <v>49</v>
      </c>
      <c r="C180" s="35" t="s">
        <v>396</v>
      </c>
      <c r="D180" s="36" t="s">
        <v>397</v>
      </c>
      <c r="E180" s="35" t="s">
        <v>52</v>
      </c>
      <c r="F180" s="35" t="s">
        <v>52</v>
      </c>
      <c r="H180" s="35" t="s">
        <v>471</v>
      </c>
      <c r="I180" s="36" t="s">
        <v>472</v>
      </c>
      <c r="J180" s="35" t="s">
        <v>396</v>
      </c>
      <c r="K180" s="36" t="s">
        <v>397</v>
      </c>
      <c r="L180" s="35" t="s">
        <v>52</v>
      </c>
      <c r="M180" s="35">
        <v>2.3545377583220302</v>
      </c>
      <c r="O180" s="37" t="s">
        <v>474</v>
      </c>
      <c r="P180" s="38" t="s">
        <v>475</v>
      </c>
      <c r="Q180" s="37" t="s">
        <v>396</v>
      </c>
      <c r="R180" s="38" t="s">
        <v>397</v>
      </c>
      <c r="S180" s="37" t="s">
        <v>52</v>
      </c>
      <c r="T180" s="37" t="s">
        <v>52</v>
      </c>
      <c r="V180" s="39" t="s">
        <v>479</v>
      </c>
      <c r="W180" s="40" t="s">
        <v>480</v>
      </c>
      <c r="X180" s="39" t="s">
        <v>396</v>
      </c>
      <c r="Y180" s="40" t="s">
        <v>397</v>
      </c>
      <c r="Z180" s="39" t="s">
        <v>52</v>
      </c>
      <c r="AA180" s="39" t="s">
        <v>52</v>
      </c>
    </row>
    <row r="181" spans="1:27" x14ac:dyDescent="0.25">
      <c r="A181" s="35" t="s">
        <v>48</v>
      </c>
      <c r="B181" s="36" t="s">
        <v>49</v>
      </c>
      <c r="C181" s="35" t="s">
        <v>398</v>
      </c>
      <c r="D181" s="36" t="s">
        <v>399</v>
      </c>
      <c r="E181" s="35">
        <v>1414544783692.3816</v>
      </c>
      <c r="F181" s="35">
        <v>1847661772399.8816</v>
      </c>
      <c r="H181" s="35" t="s">
        <v>471</v>
      </c>
      <c r="I181" s="36" t="s">
        <v>472</v>
      </c>
      <c r="J181" s="35" t="s">
        <v>398</v>
      </c>
      <c r="K181" s="36" t="s">
        <v>399</v>
      </c>
      <c r="L181" s="35">
        <v>1.7255179883945801</v>
      </c>
      <c r="M181" s="35">
        <v>1.23067912465853</v>
      </c>
      <c r="O181" s="37" t="s">
        <v>474</v>
      </c>
      <c r="P181" s="38" t="s">
        <v>475</v>
      </c>
      <c r="Q181" s="37" t="s">
        <v>398</v>
      </c>
      <c r="R181" s="38" t="s">
        <v>399</v>
      </c>
      <c r="S181" s="37">
        <v>59.199569036707508</v>
      </c>
      <c r="T181" s="37">
        <v>67.796916514540811</v>
      </c>
      <c r="V181" s="39" t="s">
        <v>479</v>
      </c>
      <c r="W181" s="40" t="s">
        <v>480</v>
      </c>
      <c r="X181" s="39" t="s">
        <v>398</v>
      </c>
      <c r="Y181" s="40" t="s">
        <v>399</v>
      </c>
      <c r="Z181" s="39">
        <v>27.969239840642366</v>
      </c>
      <c r="AA181" s="39">
        <v>20.060041295604403</v>
      </c>
    </row>
    <row r="182" spans="1:27" x14ac:dyDescent="0.25">
      <c r="A182" s="35" t="s">
        <v>48</v>
      </c>
      <c r="B182" s="36" t="s">
        <v>49</v>
      </c>
      <c r="C182" s="35" t="s">
        <v>400</v>
      </c>
      <c r="D182" s="36" t="s">
        <v>401</v>
      </c>
      <c r="E182" s="35">
        <v>111726189639.35023</v>
      </c>
      <c r="F182" s="35">
        <v>269853535249.28079</v>
      </c>
      <c r="H182" s="35" t="s">
        <v>471</v>
      </c>
      <c r="I182" s="36" t="s">
        <v>472</v>
      </c>
      <c r="J182" s="35" t="s">
        <v>400</v>
      </c>
      <c r="K182" s="36" t="s">
        <v>401</v>
      </c>
      <c r="L182" s="35">
        <v>5.0338729684170396</v>
      </c>
      <c r="M182" s="35">
        <v>2.1357720473501698</v>
      </c>
      <c r="O182" s="37" t="s">
        <v>474</v>
      </c>
      <c r="P182" s="38" t="s">
        <v>475</v>
      </c>
      <c r="Q182" s="37" t="s">
        <v>400</v>
      </c>
      <c r="R182" s="38" t="s">
        <v>401</v>
      </c>
      <c r="S182" s="37">
        <v>52.754599279918835</v>
      </c>
      <c r="T182" s="37">
        <v>56.100618439848496</v>
      </c>
      <c r="V182" s="39" t="s">
        <v>479</v>
      </c>
      <c r="W182" s="40" t="s">
        <v>480</v>
      </c>
      <c r="X182" s="39" t="s">
        <v>400</v>
      </c>
      <c r="Y182" s="40" t="s">
        <v>401</v>
      </c>
      <c r="Z182" s="39">
        <v>27.31807679646575</v>
      </c>
      <c r="AA182" s="39">
        <v>26.774699412211927</v>
      </c>
    </row>
    <row r="183" spans="1:27" x14ac:dyDescent="0.25">
      <c r="A183" s="35" t="s">
        <v>48</v>
      </c>
      <c r="B183" s="36" t="s">
        <v>49</v>
      </c>
      <c r="C183" s="35" t="s">
        <v>402</v>
      </c>
      <c r="D183" s="36" t="s">
        <v>403</v>
      </c>
      <c r="E183" s="35">
        <v>945499709.78081179</v>
      </c>
      <c r="F183" s="35">
        <v>1319637696.5544086</v>
      </c>
      <c r="H183" s="35" t="s">
        <v>471</v>
      </c>
      <c r="I183" s="36" t="s">
        <v>472</v>
      </c>
      <c r="J183" s="35" t="s">
        <v>402</v>
      </c>
      <c r="K183" s="36" t="s">
        <v>403</v>
      </c>
      <c r="L183" s="35" t="s">
        <v>52</v>
      </c>
      <c r="M183" s="35" t="s">
        <v>52</v>
      </c>
      <c r="O183" s="37" t="s">
        <v>474</v>
      </c>
      <c r="P183" s="38" t="s">
        <v>475</v>
      </c>
      <c r="Q183" s="37" t="s">
        <v>402</v>
      </c>
      <c r="R183" s="38" t="s">
        <v>403</v>
      </c>
      <c r="S183" s="37">
        <v>66.970725871714578</v>
      </c>
      <c r="T183" s="37">
        <v>65.438097891706136</v>
      </c>
      <c r="V183" s="39" t="s">
        <v>479</v>
      </c>
      <c r="W183" s="40" t="s">
        <v>480</v>
      </c>
      <c r="X183" s="39" t="s">
        <v>402</v>
      </c>
      <c r="Y183" s="40" t="s">
        <v>403</v>
      </c>
      <c r="Z183" s="39">
        <v>26.856901586854793</v>
      </c>
      <c r="AA183" s="39">
        <v>27.932385994241667</v>
      </c>
    </row>
    <row r="184" spans="1:27" x14ac:dyDescent="0.25">
      <c r="A184" s="35" t="s">
        <v>48</v>
      </c>
      <c r="B184" s="36" t="s">
        <v>49</v>
      </c>
      <c r="C184" s="35" t="s">
        <v>404</v>
      </c>
      <c r="D184" s="36" t="s">
        <v>405</v>
      </c>
      <c r="E184" s="35">
        <v>2031915564.7076132</v>
      </c>
      <c r="F184" s="35">
        <v>2704505166.0444193</v>
      </c>
      <c r="H184" s="35" t="s">
        <v>471</v>
      </c>
      <c r="I184" s="36" t="s">
        <v>472</v>
      </c>
      <c r="J184" s="35" t="s">
        <v>404</v>
      </c>
      <c r="K184" s="36" t="s">
        <v>405</v>
      </c>
      <c r="L184" s="35" t="s">
        <v>52</v>
      </c>
      <c r="M184" s="35" t="s">
        <v>52</v>
      </c>
      <c r="O184" s="37" t="s">
        <v>474</v>
      </c>
      <c r="P184" s="38" t="s">
        <v>475</v>
      </c>
      <c r="Q184" s="37" t="s">
        <v>404</v>
      </c>
      <c r="R184" s="38" t="s">
        <v>405</v>
      </c>
      <c r="S184" s="37" t="s">
        <v>52</v>
      </c>
      <c r="T184" s="37">
        <v>74.784997124896108</v>
      </c>
      <c r="V184" s="39" t="s">
        <v>479</v>
      </c>
      <c r="W184" s="40" t="s">
        <v>480</v>
      </c>
      <c r="X184" s="39" t="s">
        <v>404</v>
      </c>
      <c r="Y184" s="40" t="s">
        <v>405</v>
      </c>
      <c r="Z184" s="39" t="s">
        <v>52</v>
      </c>
      <c r="AA184" s="39">
        <v>10.978083532471739</v>
      </c>
    </row>
    <row r="185" spans="1:27" x14ac:dyDescent="0.25">
      <c r="A185" s="35" t="s">
        <v>48</v>
      </c>
      <c r="B185" s="36" t="s">
        <v>49</v>
      </c>
      <c r="C185" s="35" t="s">
        <v>406</v>
      </c>
      <c r="D185" s="36" t="s">
        <v>407</v>
      </c>
      <c r="E185" s="35" t="s">
        <v>52</v>
      </c>
      <c r="F185" s="35" t="s">
        <v>52</v>
      </c>
      <c r="H185" s="35" t="s">
        <v>471</v>
      </c>
      <c r="I185" s="36" t="s">
        <v>472</v>
      </c>
      <c r="J185" s="35" t="s">
        <v>406</v>
      </c>
      <c r="K185" s="36" t="s">
        <v>407</v>
      </c>
      <c r="L185" s="35" t="s">
        <v>52</v>
      </c>
      <c r="M185" s="35" t="s">
        <v>52</v>
      </c>
      <c r="O185" s="37" t="s">
        <v>474</v>
      </c>
      <c r="P185" s="38" t="s">
        <v>475</v>
      </c>
      <c r="Q185" s="37" t="s">
        <v>406</v>
      </c>
      <c r="R185" s="38" t="s">
        <v>407</v>
      </c>
      <c r="S185" s="37" t="s">
        <v>52</v>
      </c>
      <c r="T185" s="37" t="s">
        <v>52</v>
      </c>
      <c r="V185" s="39" t="s">
        <v>479</v>
      </c>
      <c r="W185" s="40" t="s">
        <v>480</v>
      </c>
      <c r="X185" s="39" t="s">
        <v>406</v>
      </c>
      <c r="Y185" s="40" t="s">
        <v>407</v>
      </c>
      <c r="Z185" s="39" t="s">
        <v>52</v>
      </c>
      <c r="AA185" s="39" t="s">
        <v>52</v>
      </c>
    </row>
    <row r="186" spans="1:27" x14ac:dyDescent="0.25">
      <c r="A186" s="35" t="s">
        <v>48</v>
      </c>
      <c r="B186" s="36" t="s">
        <v>49</v>
      </c>
      <c r="C186" s="35" t="s">
        <v>408</v>
      </c>
      <c r="D186" s="36" t="s">
        <v>409</v>
      </c>
      <c r="E186" s="35">
        <v>931994974.38735151</v>
      </c>
      <c r="F186" s="35">
        <v>1344833245.1784794</v>
      </c>
      <c r="H186" s="35" t="s">
        <v>471</v>
      </c>
      <c r="I186" s="36" t="s">
        <v>472</v>
      </c>
      <c r="J186" s="35" t="s">
        <v>408</v>
      </c>
      <c r="K186" s="36" t="s">
        <v>409</v>
      </c>
      <c r="L186" s="35" t="s">
        <v>52</v>
      </c>
      <c r="M186" s="35" t="s">
        <v>52</v>
      </c>
      <c r="O186" s="37" t="s">
        <v>474</v>
      </c>
      <c r="P186" s="38" t="s">
        <v>475</v>
      </c>
      <c r="Q186" s="37" t="s">
        <v>408</v>
      </c>
      <c r="R186" s="38" t="s">
        <v>409</v>
      </c>
      <c r="S186" s="37">
        <v>63.171567363366698</v>
      </c>
      <c r="T186" s="37">
        <v>62.290544584081388</v>
      </c>
      <c r="V186" s="39" t="s">
        <v>479</v>
      </c>
      <c r="W186" s="40" t="s">
        <v>480</v>
      </c>
      <c r="X186" s="39" t="s">
        <v>408</v>
      </c>
      <c r="Y186" s="40" t="s">
        <v>409</v>
      </c>
      <c r="Z186" s="39">
        <v>17.100544468545216</v>
      </c>
      <c r="AA186" s="39">
        <v>15.00271169958109</v>
      </c>
    </row>
    <row r="187" spans="1:27" x14ac:dyDescent="0.25">
      <c r="A187" s="35" t="s">
        <v>48</v>
      </c>
      <c r="B187" s="36" t="s">
        <v>49</v>
      </c>
      <c r="C187" s="35" t="s">
        <v>410</v>
      </c>
      <c r="D187" s="36" t="s">
        <v>411</v>
      </c>
      <c r="E187" s="35">
        <v>78392342871.517838</v>
      </c>
      <c r="F187" s="35">
        <v>176646781224.52695</v>
      </c>
      <c r="H187" s="35" t="s">
        <v>471</v>
      </c>
      <c r="I187" s="36" t="s">
        <v>472</v>
      </c>
      <c r="J187" s="35" t="s">
        <v>410</v>
      </c>
      <c r="K187" s="36" t="s">
        <v>411</v>
      </c>
      <c r="L187" s="35">
        <v>4.79142088157686</v>
      </c>
      <c r="M187" s="35">
        <v>3.5071660868727497</v>
      </c>
      <c r="O187" s="37" t="s">
        <v>474</v>
      </c>
      <c r="P187" s="38" t="s">
        <v>475</v>
      </c>
      <c r="Q187" s="37" t="s">
        <v>410</v>
      </c>
      <c r="R187" s="38" t="s">
        <v>411</v>
      </c>
      <c r="S187" s="37">
        <v>35.709011794985663</v>
      </c>
      <c r="T187" s="37">
        <v>33.316501741579508</v>
      </c>
      <c r="V187" s="39" t="s">
        <v>479</v>
      </c>
      <c r="W187" s="40" t="s">
        <v>480</v>
      </c>
      <c r="X187" s="39" t="s">
        <v>410</v>
      </c>
      <c r="Y187" s="40" t="s">
        <v>411</v>
      </c>
      <c r="Z187" s="39">
        <v>20.079717862587437</v>
      </c>
      <c r="AA187" s="39">
        <v>1.9056875255844281</v>
      </c>
    </row>
    <row r="188" spans="1:27" x14ac:dyDescent="0.25">
      <c r="A188" s="35" t="s">
        <v>48</v>
      </c>
      <c r="B188" s="36" t="s">
        <v>49</v>
      </c>
      <c r="C188" s="35" t="s">
        <v>412</v>
      </c>
      <c r="D188" s="36" t="s">
        <v>413</v>
      </c>
      <c r="E188" s="35">
        <v>5538127943.865962</v>
      </c>
      <c r="F188" s="35">
        <v>9340573047.3473167</v>
      </c>
      <c r="H188" s="35" t="s">
        <v>471</v>
      </c>
      <c r="I188" s="36" t="s">
        <v>472</v>
      </c>
      <c r="J188" s="35" t="s">
        <v>412</v>
      </c>
      <c r="K188" s="36" t="s">
        <v>413</v>
      </c>
      <c r="L188" s="35" t="s">
        <v>52</v>
      </c>
      <c r="M188" s="35" t="s">
        <v>52</v>
      </c>
      <c r="O188" s="37" t="s">
        <v>474</v>
      </c>
      <c r="P188" s="38" t="s">
        <v>475</v>
      </c>
      <c r="Q188" s="37" t="s">
        <v>412</v>
      </c>
      <c r="R188" s="38" t="s">
        <v>413</v>
      </c>
      <c r="S188" s="37">
        <v>46.010038955110886</v>
      </c>
      <c r="T188" s="37">
        <v>48.123079478448631</v>
      </c>
      <c r="V188" s="39" t="s">
        <v>479</v>
      </c>
      <c r="W188" s="40" t="s">
        <v>480</v>
      </c>
      <c r="X188" s="39" t="s">
        <v>412</v>
      </c>
      <c r="Y188" s="40" t="s">
        <v>413</v>
      </c>
      <c r="Z188" s="39">
        <v>24.890501204306887</v>
      </c>
      <c r="AA188" s="39">
        <v>33.70982476538493</v>
      </c>
    </row>
    <row r="189" spans="1:27" x14ac:dyDescent="0.25">
      <c r="A189" s="35" t="s">
        <v>48</v>
      </c>
      <c r="B189" s="36" t="s">
        <v>49</v>
      </c>
      <c r="C189" s="35" t="s">
        <v>20</v>
      </c>
      <c r="D189" s="36" t="s">
        <v>414</v>
      </c>
      <c r="E189" s="35">
        <v>361583572967.09473</v>
      </c>
      <c r="F189" s="35">
        <v>524145207370.2962</v>
      </c>
      <c r="H189" s="35" t="s">
        <v>471</v>
      </c>
      <c r="I189" s="36" t="s">
        <v>472</v>
      </c>
      <c r="J189" s="35" t="s">
        <v>20</v>
      </c>
      <c r="K189" s="36" t="s">
        <v>414</v>
      </c>
      <c r="L189" s="35">
        <v>1.83267304982489</v>
      </c>
      <c r="M189" s="35">
        <v>1.02407550152065</v>
      </c>
      <c r="O189" s="37" t="s">
        <v>474</v>
      </c>
      <c r="P189" s="38" t="s">
        <v>475</v>
      </c>
      <c r="Q189" s="37" t="s">
        <v>20</v>
      </c>
      <c r="R189" s="38" t="s">
        <v>414</v>
      </c>
      <c r="S189" s="37">
        <v>60.573651735294007</v>
      </c>
      <c r="T189" s="37">
        <v>65.088904139029395</v>
      </c>
      <c r="V189" s="39" t="s">
        <v>479</v>
      </c>
      <c r="W189" s="40" t="s">
        <v>480</v>
      </c>
      <c r="X189" s="39" t="s">
        <v>20</v>
      </c>
      <c r="Y189" s="40" t="s">
        <v>414</v>
      </c>
      <c r="Z189" s="39">
        <v>26.373055510223402</v>
      </c>
      <c r="AA189" s="39">
        <v>22.128371877414814</v>
      </c>
    </row>
    <row r="190" spans="1:27" x14ac:dyDescent="0.25">
      <c r="A190" s="35" t="s">
        <v>48</v>
      </c>
      <c r="B190" s="36" t="s">
        <v>49</v>
      </c>
      <c r="C190" s="35" t="s">
        <v>415</v>
      </c>
      <c r="D190" s="36" t="s">
        <v>416</v>
      </c>
      <c r="E190" s="35">
        <v>419589689694.63275</v>
      </c>
      <c r="F190" s="35">
        <v>565517463226.75464</v>
      </c>
      <c r="H190" s="35" t="s">
        <v>471</v>
      </c>
      <c r="I190" s="36" t="s">
        <v>472</v>
      </c>
      <c r="J190" s="35" t="s">
        <v>415</v>
      </c>
      <c r="K190" s="36" t="s">
        <v>416</v>
      </c>
      <c r="L190" s="35">
        <v>1.02928085285136</v>
      </c>
      <c r="M190" s="35">
        <v>0.68061450962000902</v>
      </c>
      <c r="O190" s="37" t="s">
        <v>474</v>
      </c>
      <c r="P190" s="38" t="s">
        <v>475</v>
      </c>
      <c r="Q190" s="37" t="s">
        <v>415</v>
      </c>
      <c r="R190" s="38" t="s">
        <v>416</v>
      </c>
      <c r="S190" s="37">
        <v>68.891044459398827</v>
      </c>
      <c r="T190" s="37">
        <v>71.026057555951056</v>
      </c>
      <c r="V190" s="39" t="s">
        <v>479</v>
      </c>
      <c r="W190" s="40" t="s">
        <v>480</v>
      </c>
      <c r="X190" s="39" t="s">
        <v>415</v>
      </c>
      <c r="Y190" s="40" t="s">
        <v>416</v>
      </c>
      <c r="Z190" s="39">
        <v>25.439245780095167</v>
      </c>
      <c r="AA190" s="39">
        <v>25.19389919944523</v>
      </c>
    </row>
    <row r="191" spans="1:27" x14ac:dyDescent="0.25">
      <c r="A191" s="35" t="s">
        <v>48</v>
      </c>
      <c r="B191" s="36" t="s">
        <v>49</v>
      </c>
      <c r="C191" s="35" t="s">
        <v>417</v>
      </c>
      <c r="D191" s="36" t="s">
        <v>418</v>
      </c>
      <c r="E191" s="35" t="s">
        <v>52</v>
      </c>
      <c r="F191" s="35" t="s">
        <v>52</v>
      </c>
      <c r="H191" s="35" t="s">
        <v>471</v>
      </c>
      <c r="I191" s="36" t="s">
        <v>472</v>
      </c>
      <c r="J191" s="35" t="s">
        <v>417</v>
      </c>
      <c r="K191" s="36" t="s">
        <v>418</v>
      </c>
      <c r="L191" s="35">
        <v>5.4536564211942302</v>
      </c>
      <c r="M191" s="35" t="s">
        <v>52</v>
      </c>
      <c r="O191" s="37" t="s">
        <v>474</v>
      </c>
      <c r="P191" s="38" t="s">
        <v>475</v>
      </c>
      <c r="Q191" s="37" t="s">
        <v>417</v>
      </c>
      <c r="R191" s="38" t="s">
        <v>418</v>
      </c>
      <c r="S191" s="37" t="s">
        <v>52</v>
      </c>
      <c r="T191" s="37" t="s">
        <v>52</v>
      </c>
      <c r="V191" s="39" t="s">
        <v>479</v>
      </c>
      <c r="W191" s="40" t="s">
        <v>480</v>
      </c>
      <c r="X191" s="39" t="s">
        <v>417</v>
      </c>
      <c r="Y191" s="40" t="s">
        <v>418</v>
      </c>
      <c r="Z191" s="39">
        <v>38.570707475536125</v>
      </c>
      <c r="AA191" s="39" t="s">
        <v>52</v>
      </c>
    </row>
    <row r="192" spans="1:27" x14ac:dyDescent="0.25">
      <c r="A192" s="35" t="s">
        <v>48</v>
      </c>
      <c r="B192" s="36" t="s">
        <v>49</v>
      </c>
      <c r="C192" s="35" t="s">
        <v>419</v>
      </c>
      <c r="D192" s="36" t="s">
        <v>420</v>
      </c>
      <c r="E192" s="35">
        <v>7785690554.8159294</v>
      </c>
      <c r="F192" s="35">
        <v>27435856244.302242</v>
      </c>
      <c r="H192" s="35" t="s">
        <v>471</v>
      </c>
      <c r="I192" s="36" t="s">
        <v>472</v>
      </c>
      <c r="J192" s="35" t="s">
        <v>419</v>
      </c>
      <c r="K192" s="36" t="s">
        <v>420</v>
      </c>
      <c r="L192" s="35">
        <v>0.59817453250222596</v>
      </c>
      <c r="M192" s="35" t="s">
        <v>52</v>
      </c>
      <c r="O192" s="37" t="s">
        <v>474</v>
      </c>
      <c r="P192" s="38" t="s">
        <v>475</v>
      </c>
      <c r="Q192" s="37" t="s">
        <v>419</v>
      </c>
      <c r="R192" s="38" t="s">
        <v>420</v>
      </c>
      <c r="S192" s="37">
        <v>31.482621592880726</v>
      </c>
      <c r="T192" s="37">
        <v>41.444108919304021</v>
      </c>
      <c r="V192" s="39" t="s">
        <v>479</v>
      </c>
      <c r="W192" s="40" t="s">
        <v>480</v>
      </c>
      <c r="X192" s="39" t="s">
        <v>419</v>
      </c>
      <c r="Y192" s="40" t="s">
        <v>420</v>
      </c>
      <c r="Z192" s="39">
        <v>35.277326915542616</v>
      </c>
      <c r="AA192" s="39">
        <v>27.003183131364629</v>
      </c>
    </row>
    <row r="193" spans="1:27" x14ac:dyDescent="0.25">
      <c r="A193" s="35" t="s">
        <v>48</v>
      </c>
      <c r="B193" s="36" t="s">
        <v>49</v>
      </c>
      <c r="C193" s="35" t="s">
        <v>24</v>
      </c>
      <c r="D193" s="36" t="s">
        <v>421</v>
      </c>
      <c r="E193" s="35">
        <v>45875932293.41539</v>
      </c>
      <c r="F193" s="35">
        <v>134274523119.76755</v>
      </c>
      <c r="H193" s="35" t="s">
        <v>471</v>
      </c>
      <c r="I193" s="36" t="s">
        <v>472</v>
      </c>
      <c r="J193" s="35" t="s">
        <v>24</v>
      </c>
      <c r="K193" s="36" t="s">
        <v>421</v>
      </c>
      <c r="L193" s="35">
        <v>1.4872640120632099</v>
      </c>
      <c r="M193" s="35">
        <v>1.17937695928482</v>
      </c>
      <c r="O193" s="37" t="s">
        <v>474</v>
      </c>
      <c r="P193" s="38" t="s">
        <v>475</v>
      </c>
      <c r="Q193" s="37" t="s">
        <v>24</v>
      </c>
      <c r="R193" s="38" t="s">
        <v>421</v>
      </c>
      <c r="S193" s="37">
        <v>49.082127701205771</v>
      </c>
      <c r="T193" s="37">
        <v>37.922619843201787</v>
      </c>
      <c r="V193" s="39" t="s">
        <v>479</v>
      </c>
      <c r="W193" s="40" t="s">
        <v>480</v>
      </c>
      <c r="X193" s="39" t="s">
        <v>24</v>
      </c>
      <c r="Y193" s="40" t="s">
        <v>421</v>
      </c>
      <c r="Z193" s="39">
        <v>19.204921734801207</v>
      </c>
      <c r="AA193" s="39">
        <v>25.099524995508332</v>
      </c>
    </row>
    <row r="194" spans="1:27" x14ac:dyDescent="0.25">
      <c r="A194" s="35" t="s">
        <v>48</v>
      </c>
      <c r="B194" s="36" t="s">
        <v>49</v>
      </c>
      <c r="C194" s="35" t="s">
        <v>422</v>
      </c>
      <c r="D194" s="36" t="s">
        <v>423</v>
      </c>
      <c r="E194" s="35">
        <v>618155177738.44031</v>
      </c>
      <c r="F194" s="35">
        <v>1205674840385.1003</v>
      </c>
      <c r="H194" s="35" t="s">
        <v>471</v>
      </c>
      <c r="I194" s="36" t="s">
        <v>472</v>
      </c>
      <c r="J194" s="35" t="s">
        <v>422</v>
      </c>
      <c r="K194" s="36" t="s">
        <v>423</v>
      </c>
      <c r="L194" s="35">
        <v>1.53269984337959</v>
      </c>
      <c r="M194" s="35">
        <v>1.58392213718507</v>
      </c>
      <c r="O194" s="37" t="s">
        <v>474</v>
      </c>
      <c r="P194" s="38" t="s">
        <v>475</v>
      </c>
      <c r="Q194" s="37" t="s">
        <v>422</v>
      </c>
      <c r="R194" s="38" t="s">
        <v>423</v>
      </c>
      <c r="S194" s="37">
        <v>54.83074349779676</v>
      </c>
      <c r="T194" s="37">
        <v>56.545966884427656</v>
      </c>
      <c r="V194" s="39" t="s">
        <v>479</v>
      </c>
      <c r="W194" s="40" t="s">
        <v>480</v>
      </c>
      <c r="X194" s="39" t="s">
        <v>422</v>
      </c>
      <c r="Y194" s="40" t="s">
        <v>423</v>
      </c>
      <c r="Z194" s="39">
        <v>36.669408381362651</v>
      </c>
      <c r="AA194" s="39">
        <v>35.053234254676845</v>
      </c>
    </row>
    <row r="195" spans="1:27" x14ac:dyDescent="0.25">
      <c r="A195" s="35" t="s">
        <v>48</v>
      </c>
      <c r="B195" s="36" t="s">
        <v>49</v>
      </c>
      <c r="C195" s="35" t="s">
        <v>424</v>
      </c>
      <c r="D195" s="36" t="s">
        <v>425</v>
      </c>
      <c r="E195" s="35">
        <v>2059073485.3728726</v>
      </c>
      <c r="F195" s="35">
        <v>3910653344.6535363</v>
      </c>
      <c r="H195" s="35" t="s">
        <v>471</v>
      </c>
      <c r="I195" s="36" t="s">
        <v>472</v>
      </c>
      <c r="J195" s="35" t="s">
        <v>424</v>
      </c>
      <c r="K195" s="36" t="s">
        <v>425</v>
      </c>
      <c r="L195" s="35" t="s">
        <v>52</v>
      </c>
      <c r="M195" s="35">
        <v>0.85501148400089511</v>
      </c>
      <c r="O195" s="37" t="s">
        <v>474</v>
      </c>
      <c r="P195" s="38" t="s">
        <v>475</v>
      </c>
      <c r="Q195" s="37" t="s">
        <v>424</v>
      </c>
      <c r="R195" s="38" t="s">
        <v>425</v>
      </c>
      <c r="S195" s="37">
        <v>51.050524956011898</v>
      </c>
      <c r="T195" s="37">
        <v>68.815030417896011</v>
      </c>
      <c r="V195" s="39" t="s">
        <v>479</v>
      </c>
      <c r="W195" s="40" t="s">
        <v>480</v>
      </c>
      <c r="X195" s="39" t="s">
        <v>424</v>
      </c>
      <c r="Y195" s="40" t="s">
        <v>425</v>
      </c>
      <c r="Z195" s="39">
        <v>16.079200649217803</v>
      </c>
      <c r="AA195" s="39">
        <v>15.639738714409418</v>
      </c>
    </row>
    <row r="196" spans="1:27" x14ac:dyDescent="0.25">
      <c r="A196" s="35" t="s">
        <v>48</v>
      </c>
      <c r="B196" s="36" t="s">
        <v>49</v>
      </c>
      <c r="C196" s="35" t="s">
        <v>426</v>
      </c>
      <c r="D196" s="36" t="s">
        <v>427</v>
      </c>
      <c r="E196" s="35">
        <v>6310229933.8371849</v>
      </c>
      <c r="F196" s="35">
        <v>11674937852.980957</v>
      </c>
      <c r="H196" s="35" t="s">
        <v>471</v>
      </c>
      <c r="I196" s="36" t="s">
        <v>472</v>
      </c>
      <c r="J196" s="35" t="s">
        <v>426</v>
      </c>
      <c r="K196" s="36" t="s">
        <v>427</v>
      </c>
      <c r="L196" s="35" t="s">
        <v>52</v>
      </c>
      <c r="M196" s="35">
        <v>1.8616815271275102</v>
      </c>
      <c r="O196" s="37" t="s">
        <v>474</v>
      </c>
      <c r="P196" s="38" t="s">
        <v>475</v>
      </c>
      <c r="Q196" s="37" t="s">
        <v>426</v>
      </c>
      <c r="R196" s="38" t="s">
        <v>427</v>
      </c>
      <c r="S196" s="37">
        <v>53.506311916440232</v>
      </c>
      <c r="T196" s="37">
        <v>27.82462438861068</v>
      </c>
      <c r="V196" s="39" t="s">
        <v>479</v>
      </c>
      <c r="W196" s="40" t="s">
        <v>480</v>
      </c>
      <c r="X196" s="39" t="s">
        <v>426</v>
      </c>
      <c r="Y196" s="40" t="s">
        <v>427</v>
      </c>
      <c r="Z196" s="39">
        <v>15.932043305054114</v>
      </c>
      <c r="AA196" s="39">
        <v>15.329149707855921</v>
      </c>
    </row>
    <row r="197" spans="1:27" x14ac:dyDescent="0.25">
      <c r="A197" s="35" t="s">
        <v>48</v>
      </c>
      <c r="B197" s="36" t="s">
        <v>49</v>
      </c>
      <c r="C197" s="35" t="s">
        <v>428</v>
      </c>
      <c r="D197" s="36" t="s">
        <v>429</v>
      </c>
      <c r="E197" s="35">
        <v>493565084.659136</v>
      </c>
      <c r="F197" s="35">
        <v>660172840.61351991</v>
      </c>
      <c r="H197" s="35" t="s">
        <v>471</v>
      </c>
      <c r="I197" s="36" t="s">
        <v>472</v>
      </c>
      <c r="J197" s="35" t="s">
        <v>428</v>
      </c>
      <c r="K197" s="36" t="s">
        <v>429</v>
      </c>
      <c r="L197" s="35" t="s">
        <v>52</v>
      </c>
      <c r="M197" s="35" t="s">
        <v>52</v>
      </c>
      <c r="O197" s="37" t="s">
        <v>474</v>
      </c>
      <c r="P197" s="38" t="s">
        <v>475</v>
      </c>
      <c r="Q197" s="37" t="s">
        <v>428</v>
      </c>
      <c r="R197" s="38" t="s">
        <v>429</v>
      </c>
      <c r="S197" s="37">
        <v>49.873280274248955</v>
      </c>
      <c r="T197" s="37">
        <v>50.682621825941091</v>
      </c>
      <c r="V197" s="39" t="s">
        <v>479</v>
      </c>
      <c r="W197" s="40" t="s">
        <v>480</v>
      </c>
      <c r="X197" s="39" t="s">
        <v>428</v>
      </c>
      <c r="Y197" s="40" t="s">
        <v>429</v>
      </c>
      <c r="Z197" s="39">
        <v>18.105891371384992</v>
      </c>
      <c r="AA197" s="39">
        <v>16.349498858623946</v>
      </c>
    </row>
    <row r="198" spans="1:27" x14ac:dyDescent="0.25">
      <c r="A198" s="35" t="s">
        <v>48</v>
      </c>
      <c r="B198" s="36" t="s">
        <v>49</v>
      </c>
      <c r="C198" s="35" t="s">
        <v>430</v>
      </c>
      <c r="D198" s="36" t="s">
        <v>431</v>
      </c>
      <c r="E198" s="35">
        <v>21488623926.353516</v>
      </c>
      <c r="F198" s="35">
        <v>36605373315.551064</v>
      </c>
      <c r="H198" s="35" t="s">
        <v>471</v>
      </c>
      <c r="I198" s="36" t="s">
        <v>472</v>
      </c>
      <c r="J198" s="35" t="s">
        <v>430</v>
      </c>
      <c r="K198" s="36" t="s">
        <v>431</v>
      </c>
      <c r="L198" s="35" t="s">
        <v>52</v>
      </c>
      <c r="M198" s="35">
        <v>0.90606707458550706</v>
      </c>
      <c r="O198" s="37" t="s">
        <v>474</v>
      </c>
      <c r="P198" s="38" t="s">
        <v>475</v>
      </c>
      <c r="Q198" s="37" t="s">
        <v>430</v>
      </c>
      <c r="R198" s="38" t="s">
        <v>431</v>
      </c>
      <c r="S198" s="37">
        <v>51.474089315504756</v>
      </c>
      <c r="T198" s="37">
        <v>58.092934150914786</v>
      </c>
      <c r="V198" s="39" t="s">
        <v>479</v>
      </c>
      <c r="W198" s="40" t="s">
        <v>480</v>
      </c>
      <c r="X198" s="39" t="s">
        <v>430</v>
      </c>
      <c r="Y198" s="40" t="s">
        <v>431</v>
      </c>
      <c r="Z198" s="39">
        <v>47.536046812677263</v>
      </c>
      <c r="AA198" s="39">
        <v>39.531371724133855</v>
      </c>
    </row>
    <row r="199" spans="1:27" x14ac:dyDescent="0.25">
      <c r="A199" s="35" t="s">
        <v>48</v>
      </c>
      <c r="B199" s="36" t="s">
        <v>49</v>
      </c>
      <c r="C199" s="35" t="s">
        <v>432</v>
      </c>
      <c r="D199" s="36" t="s">
        <v>433</v>
      </c>
      <c r="E199" s="35">
        <v>71155977782.894241</v>
      </c>
      <c r="F199" s="35">
        <v>121254603779.66873</v>
      </c>
      <c r="H199" s="35" t="s">
        <v>471</v>
      </c>
      <c r="I199" s="36" t="s">
        <v>472</v>
      </c>
      <c r="J199" s="35" t="s">
        <v>432</v>
      </c>
      <c r="K199" s="36" t="s">
        <v>433</v>
      </c>
      <c r="L199" s="35">
        <v>1.75327199190324</v>
      </c>
      <c r="M199" s="35">
        <v>2.1443021070998598</v>
      </c>
      <c r="O199" s="37" t="s">
        <v>474</v>
      </c>
      <c r="P199" s="38" t="s">
        <v>475</v>
      </c>
      <c r="Q199" s="37" t="s">
        <v>432</v>
      </c>
      <c r="R199" s="38" t="s">
        <v>433</v>
      </c>
      <c r="S199" s="37">
        <v>51.627918038412282</v>
      </c>
      <c r="T199" s="37">
        <v>60.909333527176059</v>
      </c>
      <c r="V199" s="39" t="s">
        <v>479</v>
      </c>
      <c r="W199" s="40" t="s">
        <v>480</v>
      </c>
      <c r="X199" s="39" t="s">
        <v>432</v>
      </c>
      <c r="Y199" s="40" t="s">
        <v>433</v>
      </c>
      <c r="Z199" s="39">
        <v>26.652465065079351</v>
      </c>
      <c r="AA199" s="39">
        <v>23.681146025878004</v>
      </c>
    </row>
    <row r="200" spans="1:27" x14ac:dyDescent="0.25">
      <c r="A200" s="35" t="s">
        <v>48</v>
      </c>
      <c r="B200" s="36" t="s">
        <v>49</v>
      </c>
      <c r="C200" s="35" t="s">
        <v>41</v>
      </c>
      <c r="D200" s="36" t="s">
        <v>434</v>
      </c>
      <c r="E200" s="35">
        <v>979139527974.74182</v>
      </c>
      <c r="F200" s="35">
        <v>2271499749825.1128</v>
      </c>
      <c r="H200" s="35" t="s">
        <v>471</v>
      </c>
      <c r="I200" s="36" t="s">
        <v>472</v>
      </c>
      <c r="J200" s="35" t="s">
        <v>41</v>
      </c>
      <c r="K200" s="36" t="s">
        <v>434</v>
      </c>
      <c r="L200" s="35">
        <v>3.6610946697956197</v>
      </c>
      <c r="M200" s="35">
        <v>2.0652596724157299</v>
      </c>
      <c r="O200" s="37" t="s">
        <v>474</v>
      </c>
      <c r="P200" s="38" t="s">
        <v>475</v>
      </c>
      <c r="Q200" s="37" t="s">
        <v>41</v>
      </c>
      <c r="R200" s="38" t="s">
        <v>434</v>
      </c>
      <c r="S200" s="37">
        <v>52.758926628145595</v>
      </c>
      <c r="T200" s="37">
        <v>53.536467602316748</v>
      </c>
      <c r="V200" s="39" t="s">
        <v>479</v>
      </c>
      <c r="W200" s="40" t="s">
        <v>480</v>
      </c>
      <c r="X200" s="39" t="s">
        <v>41</v>
      </c>
      <c r="Y200" s="40" t="s">
        <v>434</v>
      </c>
      <c r="Z200" s="39">
        <v>26.797412182601789</v>
      </c>
      <c r="AA200" s="39">
        <v>29.131721260287641</v>
      </c>
    </row>
    <row r="201" spans="1:27" x14ac:dyDescent="0.25">
      <c r="A201" s="35" t="s">
        <v>48</v>
      </c>
      <c r="B201" s="36" t="s">
        <v>49</v>
      </c>
      <c r="C201" s="35" t="s">
        <v>435</v>
      </c>
      <c r="D201" s="36" t="s">
        <v>436</v>
      </c>
      <c r="E201" s="35">
        <v>20873899290.711098</v>
      </c>
      <c r="F201" s="35">
        <v>81787812382.050766</v>
      </c>
      <c r="H201" s="35" t="s">
        <v>471</v>
      </c>
      <c r="I201" s="36" t="s">
        <v>472</v>
      </c>
      <c r="J201" s="35" t="s">
        <v>435</v>
      </c>
      <c r="K201" s="36" t="s">
        <v>436</v>
      </c>
      <c r="L201" s="35" t="s">
        <v>52</v>
      </c>
      <c r="M201" s="35" t="s">
        <v>52</v>
      </c>
      <c r="O201" s="37" t="s">
        <v>474</v>
      </c>
      <c r="P201" s="38" t="s">
        <v>475</v>
      </c>
      <c r="Q201" s="37" t="s">
        <v>435</v>
      </c>
      <c r="R201" s="38" t="s">
        <v>436</v>
      </c>
      <c r="S201" s="37">
        <v>28.895270917097456</v>
      </c>
      <c r="T201" s="37" t="s">
        <v>52</v>
      </c>
      <c r="V201" s="39" t="s">
        <v>479</v>
      </c>
      <c r="W201" s="40" t="s">
        <v>480</v>
      </c>
      <c r="X201" s="39" t="s">
        <v>435</v>
      </c>
      <c r="Y201" s="40" t="s">
        <v>436</v>
      </c>
      <c r="Z201" s="39">
        <v>41.060693088263449</v>
      </c>
      <c r="AA201" s="39" t="s">
        <v>52</v>
      </c>
    </row>
    <row r="202" spans="1:27" x14ac:dyDescent="0.25">
      <c r="A202" s="35" t="s">
        <v>48</v>
      </c>
      <c r="B202" s="36" t="s">
        <v>49</v>
      </c>
      <c r="C202" s="35" t="s">
        <v>437</v>
      </c>
      <c r="D202" s="36" t="s">
        <v>438</v>
      </c>
      <c r="E202" s="35" t="s">
        <v>52</v>
      </c>
      <c r="F202" s="35">
        <v>1004380845.7101482</v>
      </c>
      <c r="H202" s="35" t="s">
        <v>471</v>
      </c>
      <c r="I202" s="36" t="s">
        <v>472</v>
      </c>
      <c r="J202" s="35" t="s">
        <v>437</v>
      </c>
      <c r="K202" s="36" t="s">
        <v>438</v>
      </c>
      <c r="L202" s="35" t="s">
        <v>52</v>
      </c>
      <c r="M202" s="35" t="s">
        <v>52</v>
      </c>
      <c r="O202" s="37" t="s">
        <v>474</v>
      </c>
      <c r="P202" s="38" t="s">
        <v>475</v>
      </c>
      <c r="Q202" s="37" t="s">
        <v>437</v>
      </c>
      <c r="R202" s="38" t="s">
        <v>438</v>
      </c>
      <c r="S202" s="37">
        <v>79.529731880430731</v>
      </c>
      <c r="T202" s="37">
        <v>76.950893271972348</v>
      </c>
      <c r="V202" s="39" t="s">
        <v>479</v>
      </c>
      <c r="W202" s="40" t="s">
        <v>480</v>
      </c>
      <c r="X202" s="39" t="s">
        <v>437</v>
      </c>
      <c r="Y202" s="40" t="s">
        <v>438</v>
      </c>
      <c r="Z202" s="39">
        <v>15.015059010472282</v>
      </c>
      <c r="AA202" s="39">
        <v>10.935918189687637</v>
      </c>
    </row>
    <row r="203" spans="1:27" x14ac:dyDescent="0.25">
      <c r="A203" s="35" t="s">
        <v>48</v>
      </c>
      <c r="B203" s="36" t="s">
        <v>49</v>
      </c>
      <c r="C203" s="35" t="s">
        <v>439</v>
      </c>
      <c r="D203" s="36" t="s">
        <v>440</v>
      </c>
      <c r="E203" s="35">
        <v>31495944.683960956</v>
      </c>
      <c r="F203" s="35">
        <v>44321002.323931076</v>
      </c>
      <c r="H203" s="35" t="s">
        <v>471</v>
      </c>
      <c r="I203" s="36" t="s">
        <v>472</v>
      </c>
      <c r="J203" s="35" t="s">
        <v>439</v>
      </c>
      <c r="K203" s="36" t="s">
        <v>440</v>
      </c>
      <c r="L203" s="35" t="s">
        <v>52</v>
      </c>
      <c r="M203" s="35" t="s">
        <v>52</v>
      </c>
      <c r="O203" s="37" t="s">
        <v>474</v>
      </c>
      <c r="P203" s="38" t="s">
        <v>475</v>
      </c>
      <c r="Q203" s="37" t="s">
        <v>439</v>
      </c>
      <c r="R203" s="38" t="s">
        <v>440</v>
      </c>
      <c r="S203" s="37" t="s">
        <v>52</v>
      </c>
      <c r="T203" s="37" t="s">
        <v>52</v>
      </c>
      <c r="V203" s="39" t="s">
        <v>479</v>
      </c>
      <c r="W203" s="40" t="s">
        <v>480</v>
      </c>
      <c r="X203" s="39" t="s">
        <v>439</v>
      </c>
      <c r="Y203" s="40" t="s">
        <v>440</v>
      </c>
      <c r="Z203" s="39">
        <v>6.8495462465667876</v>
      </c>
      <c r="AA203" s="39" t="s">
        <v>52</v>
      </c>
    </row>
    <row r="204" spans="1:27" x14ac:dyDescent="0.25">
      <c r="A204" s="35" t="s">
        <v>48</v>
      </c>
      <c r="B204" s="36" t="s">
        <v>49</v>
      </c>
      <c r="C204" s="35" t="s">
        <v>441</v>
      </c>
      <c r="D204" s="36" t="s">
        <v>442</v>
      </c>
      <c r="E204" s="35">
        <v>29627787081.814602</v>
      </c>
      <c r="F204" s="35">
        <v>85406362066.351395</v>
      </c>
      <c r="H204" s="35" t="s">
        <v>471</v>
      </c>
      <c r="I204" s="36" t="s">
        <v>472</v>
      </c>
      <c r="J204" s="35" t="s">
        <v>441</v>
      </c>
      <c r="K204" s="36" t="s">
        <v>442</v>
      </c>
      <c r="L204" s="35">
        <v>2.3638039397531703</v>
      </c>
      <c r="M204" s="35">
        <v>1.2935933645316999</v>
      </c>
      <c r="O204" s="37" t="s">
        <v>474</v>
      </c>
      <c r="P204" s="38" t="s">
        <v>475</v>
      </c>
      <c r="Q204" s="37" t="s">
        <v>441</v>
      </c>
      <c r="R204" s="38" t="s">
        <v>442</v>
      </c>
      <c r="S204" s="37">
        <v>44.670276803133781</v>
      </c>
      <c r="T204" s="37">
        <v>43.478499405025772</v>
      </c>
      <c r="V204" s="39" t="s">
        <v>479</v>
      </c>
      <c r="W204" s="40" t="s">
        <v>480</v>
      </c>
      <c r="X204" s="39" t="s">
        <v>441</v>
      </c>
      <c r="Y204" s="40" t="s">
        <v>442</v>
      </c>
      <c r="Z204" s="39">
        <v>21.438181599467843</v>
      </c>
      <c r="AA204" s="39">
        <v>26.030994814433051</v>
      </c>
    </row>
    <row r="205" spans="1:27" x14ac:dyDescent="0.25">
      <c r="A205" s="35" t="s">
        <v>48</v>
      </c>
      <c r="B205" s="36" t="s">
        <v>49</v>
      </c>
      <c r="C205" s="35" t="s">
        <v>443</v>
      </c>
      <c r="D205" s="36" t="s">
        <v>444</v>
      </c>
      <c r="E205" s="35">
        <v>355126403461.97998</v>
      </c>
      <c r="F205" s="35">
        <v>504350302211.01373</v>
      </c>
      <c r="H205" s="35" t="s">
        <v>471</v>
      </c>
      <c r="I205" s="36" t="s">
        <v>472</v>
      </c>
      <c r="J205" s="35" t="s">
        <v>443</v>
      </c>
      <c r="K205" s="36" t="s">
        <v>444</v>
      </c>
      <c r="L205" s="35">
        <v>2.1510492369185998</v>
      </c>
      <c r="M205" s="35">
        <v>2.8844015189715901</v>
      </c>
      <c r="O205" s="37" t="s">
        <v>474</v>
      </c>
      <c r="P205" s="38" t="s">
        <v>475</v>
      </c>
      <c r="Q205" s="37" t="s">
        <v>443</v>
      </c>
      <c r="R205" s="38" t="s">
        <v>444</v>
      </c>
      <c r="S205" s="37">
        <v>39.529017463397423</v>
      </c>
      <c r="T205" s="37">
        <v>50.883178356248671</v>
      </c>
      <c r="V205" s="39" t="s">
        <v>479</v>
      </c>
      <c r="W205" s="40" t="s">
        <v>480</v>
      </c>
      <c r="X205" s="39" t="s">
        <v>443</v>
      </c>
      <c r="Y205" s="40" t="s">
        <v>444</v>
      </c>
      <c r="Z205" s="39">
        <v>30.805550655612397</v>
      </c>
      <c r="AA205" s="39">
        <v>23.369489812264693</v>
      </c>
    </row>
    <row r="206" spans="1:27" x14ac:dyDescent="0.25">
      <c r="A206" s="35" t="s">
        <v>48</v>
      </c>
      <c r="B206" s="36" t="s">
        <v>49</v>
      </c>
      <c r="C206" s="35" t="s">
        <v>445</v>
      </c>
      <c r="D206" s="36" t="s">
        <v>446</v>
      </c>
      <c r="E206" s="35">
        <v>321225302776.11066</v>
      </c>
      <c r="F206" s="35">
        <v>637384703420.79285</v>
      </c>
      <c r="H206" s="35" t="s">
        <v>471</v>
      </c>
      <c r="I206" s="36" t="s">
        <v>472</v>
      </c>
      <c r="J206" s="35" t="s">
        <v>445</v>
      </c>
      <c r="K206" s="36" t="s">
        <v>446</v>
      </c>
      <c r="L206" s="35">
        <v>8.3237222448449</v>
      </c>
      <c r="M206" s="35" t="s">
        <v>52</v>
      </c>
      <c r="O206" s="37" t="s">
        <v>474</v>
      </c>
      <c r="P206" s="38" t="s">
        <v>475</v>
      </c>
      <c r="Q206" s="37" t="s">
        <v>445</v>
      </c>
      <c r="R206" s="38" t="s">
        <v>446</v>
      </c>
      <c r="S206" s="37">
        <v>49.220338275323023</v>
      </c>
      <c r="T206" s="37">
        <v>56.65483949847858</v>
      </c>
      <c r="V206" s="39" t="s">
        <v>479</v>
      </c>
      <c r="W206" s="40" t="s">
        <v>480</v>
      </c>
      <c r="X206" s="39" t="s">
        <v>445</v>
      </c>
      <c r="Y206" s="40" t="s">
        <v>446</v>
      </c>
      <c r="Z206" s="39">
        <v>48.517011631639519</v>
      </c>
      <c r="AA206" s="39">
        <v>42.574624982536605</v>
      </c>
    </row>
    <row r="207" spans="1:27" x14ac:dyDescent="0.25">
      <c r="A207" s="35" t="s">
        <v>48</v>
      </c>
      <c r="B207" s="36" t="s">
        <v>49</v>
      </c>
      <c r="C207" s="35" t="s">
        <v>447</v>
      </c>
      <c r="D207" s="36" t="s">
        <v>448</v>
      </c>
      <c r="E207" s="35">
        <v>2244698116398.293</v>
      </c>
      <c r="F207" s="35">
        <v>3035756467405.7988</v>
      </c>
      <c r="H207" s="35" t="s">
        <v>471</v>
      </c>
      <c r="I207" s="36" t="s">
        <v>472</v>
      </c>
      <c r="J207" s="35" t="s">
        <v>447</v>
      </c>
      <c r="K207" s="36" t="s">
        <v>448</v>
      </c>
      <c r="L207" s="35">
        <v>2.1389996337235098</v>
      </c>
      <c r="M207" s="35">
        <v>1.7666367913412602</v>
      </c>
      <c r="O207" s="37" t="s">
        <v>474</v>
      </c>
      <c r="P207" s="38" t="s">
        <v>475</v>
      </c>
      <c r="Q207" s="37" t="s">
        <v>447</v>
      </c>
      <c r="R207" s="38" t="s">
        <v>448</v>
      </c>
      <c r="S207" s="37">
        <v>65.660233048662391</v>
      </c>
      <c r="T207" s="37">
        <v>70.934180058860804</v>
      </c>
      <c r="V207" s="39" t="s">
        <v>479</v>
      </c>
      <c r="W207" s="40" t="s">
        <v>480</v>
      </c>
      <c r="X207" s="39" t="s">
        <v>447</v>
      </c>
      <c r="Y207" s="40" t="s">
        <v>448</v>
      </c>
      <c r="Z207" s="39">
        <v>23.14852083373264</v>
      </c>
      <c r="AA207" s="39">
        <v>17.562619861203562</v>
      </c>
    </row>
    <row r="208" spans="1:27" x14ac:dyDescent="0.25">
      <c r="A208" s="35" t="s">
        <v>48</v>
      </c>
      <c r="B208" s="36" t="s">
        <v>49</v>
      </c>
      <c r="C208" s="35" t="s">
        <v>449</v>
      </c>
      <c r="D208" s="36" t="s">
        <v>11</v>
      </c>
      <c r="E208" s="35">
        <v>14154363997496.006</v>
      </c>
      <c r="F208" s="35">
        <v>19519353692000.102</v>
      </c>
      <c r="H208" s="35" t="s">
        <v>471</v>
      </c>
      <c r="I208" s="36" t="s">
        <v>472</v>
      </c>
      <c r="J208" s="35" t="s">
        <v>449</v>
      </c>
      <c r="K208" s="36" t="s">
        <v>11</v>
      </c>
      <c r="L208" s="35">
        <v>3.11224214697679</v>
      </c>
      <c r="M208" s="35">
        <v>3.31338528335912</v>
      </c>
      <c r="O208" s="37" t="s">
        <v>474</v>
      </c>
      <c r="P208" s="38" t="s">
        <v>475</v>
      </c>
      <c r="Q208" s="37" t="s">
        <v>449</v>
      </c>
      <c r="R208" s="38" t="s">
        <v>11</v>
      </c>
      <c r="S208" s="37">
        <v>72.816234492037395</v>
      </c>
      <c r="T208" s="37">
        <v>77.197885666551713</v>
      </c>
      <c r="V208" s="39" t="s">
        <v>479</v>
      </c>
      <c r="W208" s="40" t="s">
        <v>480</v>
      </c>
      <c r="X208" s="39" t="s">
        <v>449</v>
      </c>
      <c r="Y208" s="40" t="s">
        <v>11</v>
      </c>
      <c r="Z208" s="39">
        <v>22.454386219071324</v>
      </c>
      <c r="AA208" s="39">
        <v>18.343937855214516</v>
      </c>
    </row>
    <row r="209" spans="1:27" x14ac:dyDescent="0.25">
      <c r="A209" s="35" t="s">
        <v>48</v>
      </c>
      <c r="B209" s="36" t="s">
        <v>49</v>
      </c>
      <c r="C209" s="35" t="s">
        <v>450</v>
      </c>
      <c r="D209" s="36" t="s">
        <v>451</v>
      </c>
      <c r="E209" s="35">
        <v>44139547096.639839</v>
      </c>
      <c r="F209" s="35">
        <v>73285946717.27446</v>
      </c>
      <c r="H209" s="35" t="s">
        <v>471</v>
      </c>
      <c r="I209" s="36" t="s">
        <v>472</v>
      </c>
      <c r="J209" s="35" t="s">
        <v>450</v>
      </c>
      <c r="K209" s="36" t="s">
        <v>451</v>
      </c>
      <c r="L209" s="35">
        <v>2.43597728787045</v>
      </c>
      <c r="M209" s="35">
        <v>1.95640677715968</v>
      </c>
      <c r="O209" s="37" t="s">
        <v>474</v>
      </c>
      <c r="P209" s="38" t="s">
        <v>475</v>
      </c>
      <c r="Q209" s="37" t="s">
        <v>450</v>
      </c>
      <c r="R209" s="38" t="s">
        <v>451</v>
      </c>
      <c r="S209" s="37">
        <v>65.322256237473553</v>
      </c>
      <c r="T209" s="37">
        <v>60.98076827056191</v>
      </c>
      <c r="V209" s="39" t="s">
        <v>479</v>
      </c>
      <c r="W209" s="40" t="s">
        <v>480</v>
      </c>
      <c r="X209" s="39" t="s">
        <v>450</v>
      </c>
      <c r="Y209" s="40" t="s">
        <v>451</v>
      </c>
      <c r="Z209" s="39">
        <v>22.04520372979918</v>
      </c>
      <c r="AA209" s="39">
        <v>24.752314294890287</v>
      </c>
    </row>
    <row r="210" spans="1:27" x14ac:dyDescent="0.25">
      <c r="A210" s="35" t="s">
        <v>48</v>
      </c>
      <c r="B210" s="36" t="s">
        <v>49</v>
      </c>
      <c r="C210" s="35" t="s">
        <v>452</v>
      </c>
      <c r="D210" s="36" t="s">
        <v>453</v>
      </c>
      <c r="E210" s="35">
        <v>68686623295.061813</v>
      </c>
      <c r="F210" s="35">
        <v>211134957472.6264</v>
      </c>
      <c r="H210" s="35" t="s">
        <v>471</v>
      </c>
      <c r="I210" s="36" t="s">
        <v>472</v>
      </c>
      <c r="J210" s="35" t="s">
        <v>452</v>
      </c>
      <c r="K210" s="36" t="s">
        <v>453</v>
      </c>
      <c r="L210" s="35">
        <v>1.15177987264903</v>
      </c>
      <c r="M210" s="35" t="s">
        <v>52</v>
      </c>
      <c r="O210" s="37" t="s">
        <v>474</v>
      </c>
      <c r="P210" s="38" t="s">
        <v>475</v>
      </c>
      <c r="Q210" s="37" t="s">
        <v>452</v>
      </c>
      <c r="R210" s="38" t="s">
        <v>453</v>
      </c>
      <c r="S210" s="37">
        <v>37.194372773067947</v>
      </c>
      <c r="T210" s="37">
        <v>33.702336646117473</v>
      </c>
      <c r="V210" s="39" t="s">
        <v>479</v>
      </c>
      <c r="W210" s="40" t="s">
        <v>480</v>
      </c>
      <c r="X210" s="39" t="s">
        <v>452</v>
      </c>
      <c r="Y210" s="40" t="s">
        <v>453</v>
      </c>
      <c r="Z210" s="39">
        <v>20.229757955522793</v>
      </c>
      <c r="AA210" s="39">
        <v>24.723924747083021</v>
      </c>
    </row>
    <row r="211" spans="1:27" x14ac:dyDescent="0.25">
      <c r="A211" s="35" t="s">
        <v>48</v>
      </c>
      <c r="B211" s="36" t="s">
        <v>49</v>
      </c>
      <c r="C211" s="35" t="s">
        <v>454</v>
      </c>
      <c r="D211" s="36" t="s">
        <v>455</v>
      </c>
      <c r="E211" s="35">
        <v>573919287.28534544</v>
      </c>
      <c r="F211" s="35">
        <v>889833369.23274863</v>
      </c>
      <c r="H211" s="35" t="s">
        <v>471</v>
      </c>
      <c r="I211" s="36" t="s">
        <v>472</v>
      </c>
      <c r="J211" s="35" t="s">
        <v>454</v>
      </c>
      <c r="K211" s="36" t="s">
        <v>455</v>
      </c>
      <c r="L211" s="35" t="s">
        <v>52</v>
      </c>
      <c r="M211" s="35" t="s">
        <v>52</v>
      </c>
      <c r="O211" s="37" t="s">
        <v>474</v>
      </c>
      <c r="P211" s="38" t="s">
        <v>475</v>
      </c>
      <c r="Q211" s="37" t="s">
        <v>454</v>
      </c>
      <c r="R211" s="38" t="s">
        <v>455</v>
      </c>
      <c r="S211" s="37" t="s">
        <v>52</v>
      </c>
      <c r="T211" s="37" t="s">
        <v>52</v>
      </c>
      <c r="V211" s="39" t="s">
        <v>479</v>
      </c>
      <c r="W211" s="40" t="s">
        <v>480</v>
      </c>
      <c r="X211" s="39" t="s">
        <v>454</v>
      </c>
      <c r="Y211" s="40" t="s">
        <v>455</v>
      </c>
      <c r="Z211" s="39">
        <v>11.222990838919902</v>
      </c>
      <c r="AA211" s="39" t="s">
        <v>52</v>
      </c>
    </row>
    <row r="212" spans="1:27" x14ac:dyDescent="0.25">
      <c r="A212" s="35" t="s">
        <v>48</v>
      </c>
      <c r="B212" s="36" t="s">
        <v>49</v>
      </c>
      <c r="C212" s="35" t="s">
        <v>456</v>
      </c>
      <c r="D212" s="36" t="s">
        <v>457</v>
      </c>
      <c r="E212" s="35" t="s">
        <v>52</v>
      </c>
      <c r="F212" s="35" t="s">
        <v>52</v>
      </c>
      <c r="H212" s="35" t="s">
        <v>471</v>
      </c>
      <c r="I212" s="36" t="s">
        <v>472</v>
      </c>
      <c r="J212" s="35" t="s">
        <v>456</v>
      </c>
      <c r="K212" s="36" t="s">
        <v>457</v>
      </c>
      <c r="L212" s="35">
        <v>1.5265701288490501</v>
      </c>
      <c r="M212" s="35">
        <v>0.48784414488216299</v>
      </c>
      <c r="O212" s="37" t="s">
        <v>474</v>
      </c>
      <c r="P212" s="38" t="s">
        <v>475</v>
      </c>
      <c r="Q212" s="37" t="s">
        <v>456</v>
      </c>
      <c r="R212" s="38" t="s">
        <v>457</v>
      </c>
      <c r="S212" s="37">
        <v>43.081849066103153</v>
      </c>
      <c r="T212" s="37" t="s">
        <v>52</v>
      </c>
      <c r="V212" s="39" t="s">
        <v>479</v>
      </c>
      <c r="W212" s="40" t="s">
        <v>480</v>
      </c>
      <c r="X212" s="39" t="s">
        <v>456</v>
      </c>
      <c r="Y212" s="40" t="s">
        <v>457</v>
      </c>
      <c r="Z212" s="39">
        <v>46.404848256167305</v>
      </c>
      <c r="AA212" s="39" t="s">
        <v>52</v>
      </c>
    </row>
    <row r="213" spans="1:27" x14ac:dyDescent="0.25">
      <c r="A213" s="35" t="s">
        <v>48</v>
      </c>
      <c r="B213" s="36" t="s">
        <v>49</v>
      </c>
      <c r="C213" s="35" t="s">
        <v>458</v>
      </c>
      <c r="D213" s="36" t="s">
        <v>459</v>
      </c>
      <c r="E213" s="35">
        <v>236133898430.63821</v>
      </c>
      <c r="F213" s="35">
        <v>676909526449.60107</v>
      </c>
      <c r="H213" s="35" t="s">
        <v>471</v>
      </c>
      <c r="I213" s="36" t="s">
        <v>472</v>
      </c>
      <c r="J213" s="35" t="s">
        <v>458</v>
      </c>
      <c r="K213" s="36" t="s">
        <v>459</v>
      </c>
      <c r="L213" s="35" t="s">
        <v>52</v>
      </c>
      <c r="M213" s="35" t="s">
        <v>52</v>
      </c>
      <c r="O213" s="37" t="s">
        <v>474</v>
      </c>
      <c r="P213" s="38" t="s">
        <v>475</v>
      </c>
      <c r="Q213" s="37" t="s">
        <v>458</v>
      </c>
      <c r="R213" s="38" t="s">
        <v>459</v>
      </c>
      <c r="S213" s="37">
        <v>38.734642677619632</v>
      </c>
      <c r="T213" s="37">
        <v>41.260453757759478</v>
      </c>
      <c r="V213" s="39" t="s">
        <v>479</v>
      </c>
      <c r="W213" s="40" t="s">
        <v>480</v>
      </c>
      <c r="X213" s="39" t="s">
        <v>458</v>
      </c>
      <c r="Y213" s="40" t="s">
        <v>459</v>
      </c>
      <c r="Z213" s="39">
        <v>36.730775326845482</v>
      </c>
      <c r="AA213" s="39">
        <v>33.399128041989826</v>
      </c>
    </row>
    <row r="214" spans="1:27" x14ac:dyDescent="0.25">
      <c r="A214" s="35" t="s">
        <v>48</v>
      </c>
      <c r="B214" s="36" t="s">
        <v>49</v>
      </c>
      <c r="C214" s="35" t="s">
        <v>460</v>
      </c>
      <c r="D214" s="36" t="s">
        <v>461</v>
      </c>
      <c r="E214" s="35" t="s">
        <v>52</v>
      </c>
      <c r="F214" s="35" t="s">
        <v>52</v>
      </c>
      <c r="H214" s="35" t="s">
        <v>471</v>
      </c>
      <c r="I214" s="36" t="s">
        <v>472</v>
      </c>
      <c r="J214" s="35" t="s">
        <v>460</v>
      </c>
      <c r="K214" s="36" t="s">
        <v>461</v>
      </c>
      <c r="L214" s="35" t="s">
        <v>52</v>
      </c>
      <c r="M214" s="35" t="s">
        <v>52</v>
      </c>
      <c r="O214" s="37" t="s">
        <v>474</v>
      </c>
      <c r="P214" s="38" t="s">
        <v>475</v>
      </c>
      <c r="Q214" s="37" t="s">
        <v>460</v>
      </c>
      <c r="R214" s="38" t="s">
        <v>461</v>
      </c>
      <c r="S214" s="37" t="s">
        <v>52</v>
      </c>
      <c r="T214" s="37" t="s">
        <v>52</v>
      </c>
      <c r="V214" s="39" t="s">
        <v>479</v>
      </c>
      <c r="W214" s="40" t="s">
        <v>480</v>
      </c>
      <c r="X214" s="39" t="s">
        <v>460</v>
      </c>
      <c r="Y214" s="40" t="s">
        <v>461</v>
      </c>
      <c r="Z214" s="39" t="s">
        <v>52</v>
      </c>
      <c r="AA214" s="39" t="s">
        <v>52</v>
      </c>
    </row>
    <row r="215" spans="1:27" x14ac:dyDescent="0.25">
      <c r="A215" s="35" t="s">
        <v>48</v>
      </c>
      <c r="B215" s="36" t="s">
        <v>49</v>
      </c>
      <c r="C215" s="35" t="s">
        <v>462</v>
      </c>
      <c r="D215" s="36" t="s">
        <v>463</v>
      </c>
      <c r="E215" s="35">
        <v>13159182166.905827</v>
      </c>
      <c r="F215" s="35">
        <v>28518507331.493729</v>
      </c>
      <c r="H215" s="35" t="s">
        <v>471</v>
      </c>
      <c r="I215" s="36" t="s">
        <v>472</v>
      </c>
      <c r="J215" s="35" t="s">
        <v>462</v>
      </c>
      <c r="K215" s="36" t="s">
        <v>463</v>
      </c>
      <c r="L215" s="35" t="s">
        <v>52</v>
      </c>
      <c r="M215" s="35" t="s">
        <v>52</v>
      </c>
      <c r="O215" s="37" t="s">
        <v>474</v>
      </c>
      <c r="P215" s="38" t="s">
        <v>475</v>
      </c>
      <c r="Q215" s="37" t="s">
        <v>462</v>
      </c>
      <c r="R215" s="38" t="s">
        <v>463</v>
      </c>
      <c r="S215" s="37">
        <v>58.299332344213653</v>
      </c>
      <c r="T215" s="37">
        <v>58.996155753968246</v>
      </c>
      <c r="V215" s="39" t="s">
        <v>479</v>
      </c>
      <c r="W215" s="40" t="s">
        <v>480</v>
      </c>
      <c r="X215" s="39" t="s">
        <v>462</v>
      </c>
      <c r="Y215" s="40" t="s">
        <v>463</v>
      </c>
      <c r="Z215" s="39">
        <v>21.492488872403563</v>
      </c>
      <c r="AA215" s="39">
        <v>19.231770833333332</v>
      </c>
    </row>
    <row r="216" spans="1:27" x14ac:dyDescent="0.25">
      <c r="A216" s="35" t="s">
        <v>48</v>
      </c>
      <c r="B216" s="36" t="s">
        <v>49</v>
      </c>
      <c r="C216" s="35" t="s">
        <v>464</v>
      </c>
      <c r="D216" s="36" t="s">
        <v>465</v>
      </c>
      <c r="E216" s="35" t="s">
        <v>52</v>
      </c>
      <c r="F216" s="35" t="s">
        <v>52</v>
      </c>
      <c r="H216" s="35" t="s">
        <v>471</v>
      </c>
      <c r="I216" s="36" t="s">
        <v>472</v>
      </c>
      <c r="J216" s="35" t="s">
        <v>464</v>
      </c>
      <c r="K216" s="36" t="s">
        <v>465</v>
      </c>
      <c r="L216" s="35">
        <v>4.9153923650994304</v>
      </c>
      <c r="M216" s="35" t="s">
        <v>52</v>
      </c>
      <c r="O216" s="37" t="s">
        <v>474</v>
      </c>
      <c r="P216" s="38" t="s">
        <v>475</v>
      </c>
      <c r="Q216" s="37" t="s">
        <v>464</v>
      </c>
      <c r="R216" s="38" t="s">
        <v>465</v>
      </c>
      <c r="S216" s="37">
        <v>31.115022579113067</v>
      </c>
      <c r="T216" s="37">
        <v>19.17179630699286</v>
      </c>
      <c r="V216" s="39" t="s">
        <v>479</v>
      </c>
      <c r="W216" s="40" t="s">
        <v>480</v>
      </c>
      <c r="X216" s="39" t="s">
        <v>464</v>
      </c>
      <c r="Y216" s="40" t="s">
        <v>465</v>
      </c>
      <c r="Z216" s="39">
        <v>46.348857478696075</v>
      </c>
      <c r="AA216" s="39">
        <v>42.218407600650906</v>
      </c>
    </row>
    <row r="217" spans="1:27" x14ac:dyDescent="0.25">
      <c r="A217" s="35" t="s">
        <v>48</v>
      </c>
      <c r="B217" s="36" t="s">
        <v>49</v>
      </c>
      <c r="C217" s="35" t="s">
        <v>466</v>
      </c>
      <c r="D217" s="36" t="s">
        <v>467</v>
      </c>
      <c r="E217" s="35">
        <v>20736671783.489033</v>
      </c>
      <c r="F217" s="35">
        <v>58735190955.723938</v>
      </c>
      <c r="H217" s="35" t="s">
        <v>471</v>
      </c>
      <c r="I217" s="36" t="s">
        <v>472</v>
      </c>
      <c r="J217" s="35" t="s">
        <v>466</v>
      </c>
      <c r="K217" s="36" t="s">
        <v>467</v>
      </c>
      <c r="L217" s="35" t="s">
        <v>52</v>
      </c>
      <c r="M217" s="35">
        <v>1.3095961053559599</v>
      </c>
      <c r="O217" s="37" t="s">
        <v>474</v>
      </c>
      <c r="P217" s="38" t="s">
        <v>475</v>
      </c>
      <c r="Q217" s="37" t="s">
        <v>466</v>
      </c>
      <c r="R217" s="38" t="s">
        <v>467</v>
      </c>
      <c r="S217" s="37">
        <v>48.959533523278196</v>
      </c>
      <c r="T217" s="37">
        <v>52.093884963370854</v>
      </c>
      <c r="V217" s="39" t="s">
        <v>479</v>
      </c>
      <c r="W217" s="40" t="s">
        <v>480</v>
      </c>
      <c r="X217" s="39" t="s">
        <v>466</v>
      </c>
      <c r="Y217" s="40" t="s">
        <v>467</v>
      </c>
      <c r="Z217" s="39">
        <v>23.243894154924387</v>
      </c>
      <c r="AA217" s="39">
        <v>37.304044921462562</v>
      </c>
    </row>
    <row r="218" spans="1:27" x14ac:dyDescent="0.25">
      <c r="A218" s="35" t="s">
        <v>48</v>
      </c>
      <c r="B218" s="36" t="s">
        <v>49</v>
      </c>
      <c r="C218" s="35" t="s">
        <v>468</v>
      </c>
      <c r="D218" s="36" t="s">
        <v>469</v>
      </c>
      <c r="E218" s="35">
        <v>41269476289.344582</v>
      </c>
      <c r="F218" s="35">
        <v>43112365756.24472</v>
      </c>
      <c r="H218" s="35" t="s">
        <v>471</v>
      </c>
      <c r="I218" s="36" t="s">
        <v>472</v>
      </c>
      <c r="J218" s="35" t="s">
        <v>468</v>
      </c>
      <c r="K218" s="36" t="s">
        <v>469</v>
      </c>
      <c r="L218" s="35">
        <v>3.4163479325265604</v>
      </c>
      <c r="M218" s="35">
        <v>1.5449480513588301</v>
      </c>
      <c r="O218" s="37" t="s">
        <v>474</v>
      </c>
      <c r="P218" s="38" t="s">
        <v>475</v>
      </c>
      <c r="Q218" s="37" t="s">
        <v>468</v>
      </c>
      <c r="R218" s="38" t="s">
        <v>469</v>
      </c>
      <c r="S218" s="37">
        <v>70.125341302611545</v>
      </c>
      <c r="T218" s="37">
        <v>60.591645107015424</v>
      </c>
      <c r="V218" s="39" t="s">
        <v>479</v>
      </c>
      <c r="W218" s="40" t="s">
        <v>480</v>
      </c>
      <c r="X218" s="39" t="s">
        <v>468</v>
      </c>
      <c r="Y218" s="40" t="s">
        <v>469</v>
      </c>
      <c r="Z218" s="39" t="s">
        <v>52</v>
      </c>
      <c r="AA218" s="39">
        <v>21.404998923297256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CA84-00D4-4EC0-A67D-DF8D5F629124}">
  <dimension ref="B2:E21"/>
  <sheetViews>
    <sheetView tabSelected="1" workbookViewId="0">
      <selection activeCell="Q34" sqref="Q34"/>
    </sheetView>
  </sheetViews>
  <sheetFormatPr defaultRowHeight="15" x14ac:dyDescent="0.25"/>
  <cols>
    <col min="3" max="3" width="9.85546875" style="61" bestFit="1" customWidth="1"/>
  </cols>
  <sheetData>
    <row r="2" spans="2:5" x14ac:dyDescent="0.25">
      <c r="E2" t="s">
        <v>529</v>
      </c>
    </row>
    <row r="3" spans="2:5" x14ac:dyDescent="0.25">
      <c r="C3" s="61">
        <v>0</v>
      </c>
      <c r="D3">
        <v>0</v>
      </c>
      <c r="E3">
        <v>1</v>
      </c>
    </row>
    <row r="4" spans="2:5" x14ac:dyDescent="0.25">
      <c r="B4" s="39"/>
      <c r="C4" s="61">
        <v>300000</v>
      </c>
      <c r="D4">
        <v>1</v>
      </c>
      <c r="E4" s="39">
        <f t="shared" ref="E4:E21" si="0">ROUND(50/$D$21*D4,0)</f>
        <v>3</v>
      </c>
    </row>
    <row r="5" spans="2:5" x14ac:dyDescent="0.25">
      <c r="B5" s="39"/>
      <c r="C5" s="61">
        <v>800000</v>
      </c>
      <c r="D5">
        <v>2</v>
      </c>
      <c r="E5" s="39">
        <f t="shared" si="0"/>
        <v>6</v>
      </c>
    </row>
    <row r="6" spans="2:5" x14ac:dyDescent="0.25">
      <c r="B6" s="39"/>
      <c r="C6" s="61">
        <v>1500000</v>
      </c>
      <c r="D6" s="39">
        <v>3</v>
      </c>
      <c r="E6" s="39">
        <f t="shared" si="0"/>
        <v>8</v>
      </c>
    </row>
    <row r="7" spans="2:5" x14ac:dyDescent="0.25">
      <c r="B7" s="39"/>
      <c r="C7" s="61">
        <v>2500000</v>
      </c>
      <c r="D7" s="39">
        <v>4</v>
      </c>
      <c r="E7" s="39">
        <f t="shared" si="0"/>
        <v>11</v>
      </c>
    </row>
    <row r="8" spans="2:5" x14ac:dyDescent="0.25">
      <c r="B8" s="39"/>
      <c r="C8" s="61">
        <v>3800000</v>
      </c>
      <c r="D8" s="39">
        <v>5</v>
      </c>
      <c r="E8" s="39">
        <f t="shared" si="0"/>
        <v>14</v>
      </c>
    </row>
    <row r="9" spans="2:5" x14ac:dyDescent="0.25">
      <c r="B9" s="39"/>
      <c r="C9" s="61">
        <v>5200000</v>
      </c>
      <c r="D9" s="39">
        <v>6</v>
      </c>
      <c r="E9" s="39">
        <f t="shared" si="0"/>
        <v>17</v>
      </c>
    </row>
    <row r="10" spans="2:5" x14ac:dyDescent="0.25">
      <c r="B10" s="39"/>
      <c r="C10" s="61">
        <v>6800000</v>
      </c>
      <c r="D10" s="39">
        <v>7</v>
      </c>
      <c r="E10" s="39">
        <v>20</v>
      </c>
    </row>
    <row r="11" spans="2:5" x14ac:dyDescent="0.25">
      <c r="B11" s="39"/>
      <c r="C11" s="61">
        <v>8500000</v>
      </c>
      <c r="D11" s="39">
        <v>8</v>
      </c>
      <c r="E11" s="39">
        <f t="shared" si="0"/>
        <v>22</v>
      </c>
    </row>
    <row r="12" spans="2:5" x14ac:dyDescent="0.25">
      <c r="B12" s="39"/>
      <c r="C12" s="61">
        <v>10500000</v>
      </c>
      <c r="D12" s="39">
        <v>9</v>
      </c>
      <c r="E12" s="39">
        <f t="shared" si="0"/>
        <v>25</v>
      </c>
    </row>
    <row r="13" spans="2:5" x14ac:dyDescent="0.25">
      <c r="B13" s="39"/>
      <c r="C13" s="61">
        <v>13000000</v>
      </c>
      <c r="D13" s="39">
        <v>10</v>
      </c>
      <c r="E13" s="39">
        <f t="shared" si="0"/>
        <v>28</v>
      </c>
    </row>
    <row r="14" spans="2:5" x14ac:dyDescent="0.25">
      <c r="B14" s="39"/>
      <c r="C14" s="61">
        <v>16000000</v>
      </c>
      <c r="D14" s="39">
        <v>11</v>
      </c>
      <c r="E14" s="39">
        <f t="shared" si="0"/>
        <v>31</v>
      </c>
    </row>
    <row r="15" spans="2:5" x14ac:dyDescent="0.25">
      <c r="B15" s="39"/>
      <c r="C15" s="61">
        <v>19000000</v>
      </c>
      <c r="D15" s="39">
        <v>12</v>
      </c>
      <c r="E15" s="39">
        <f t="shared" si="0"/>
        <v>33</v>
      </c>
    </row>
    <row r="16" spans="2:5" x14ac:dyDescent="0.25">
      <c r="B16" s="39"/>
      <c r="C16" s="61">
        <v>23000000</v>
      </c>
      <c r="D16" s="39">
        <v>13</v>
      </c>
      <c r="E16" s="39">
        <f t="shared" si="0"/>
        <v>36</v>
      </c>
    </row>
    <row r="17" spans="2:5" x14ac:dyDescent="0.25">
      <c r="B17" s="39"/>
      <c r="C17" s="61">
        <v>27000000</v>
      </c>
      <c r="D17" s="39">
        <v>14</v>
      </c>
      <c r="E17" s="39">
        <f t="shared" si="0"/>
        <v>39</v>
      </c>
    </row>
    <row r="18" spans="2:5" x14ac:dyDescent="0.25">
      <c r="B18" s="39"/>
      <c r="C18" s="61">
        <v>34000000</v>
      </c>
      <c r="D18" s="39">
        <v>15</v>
      </c>
      <c r="E18" s="39">
        <f t="shared" si="0"/>
        <v>42</v>
      </c>
    </row>
    <row r="19" spans="2:5" x14ac:dyDescent="0.25">
      <c r="B19" s="39"/>
      <c r="C19" s="61">
        <v>42000000</v>
      </c>
      <c r="D19" s="39">
        <v>16</v>
      </c>
      <c r="E19" s="39">
        <f t="shared" si="0"/>
        <v>44</v>
      </c>
    </row>
    <row r="20" spans="2:5" x14ac:dyDescent="0.25">
      <c r="B20" s="39"/>
      <c r="C20" s="61">
        <v>52000000</v>
      </c>
      <c r="D20" s="39">
        <v>17</v>
      </c>
      <c r="E20" s="39">
        <f t="shared" si="0"/>
        <v>47</v>
      </c>
    </row>
    <row r="21" spans="2:5" x14ac:dyDescent="0.25">
      <c r="B21" s="39"/>
      <c r="C21" s="61">
        <v>65000000</v>
      </c>
      <c r="D21" s="39">
        <v>18</v>
      </c>
      <c r="E21" s="39">
        <f t="shared" si="0"/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9</vt:i4>
      </vt:variant>
    </vt:vector>
  </HeadingPairs>
  <TitlesOfParts>
    <vt:vector size="9" baseType="lpstr">
      <vt:lpstr>Defence</vt:lpstr>
      <vt:lpstr>Education</vt:lpstr>
      <vt:lpstr>Interest</vt:lpstr>
      <vt:lpstr>Old GDPperCapit Mods.</vt:lpstr>
      <vt:lpstr>Country Comparison</vt:lpstr>
      <vt:lpstr>US Federal Budget 2000</vt:lpstr>
      <vt:lpstr>New Factories</vt:lpstr>
      <vt:lpstr>Support Data</vt:lpstr>
      <vt:lpstr>Building 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2021-06-14T12:19:02Z</dcterms:modified>
</cp:coreProperties>
</file>