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0" documentId="8_{0D93EE13-9AC8-41B4-85A0-A5CCF30D4074}" xr6:coauthVersionLast="47" xr6:coauthVersionMax="47" xr10:uidLastSave="{00000000-0000-0000-0000-000000000000}"/>
  <bookViews>
    <workbookView xWindow="-110" yWindow="-110" windowWidth="19420" windowHeight="11500" activeTab="2" xr2:uid="{F7E42C47-7622-4B8E-BB9E-638CB04BA1E3}"/>
  </bookViews>
  <sheets>
    <sheet name="Location" sheetId="2" r:id="rId1"/>
    <sheet name="Connections" sheetId="1" r:id="rId2"/>
    <sheet name="Solver" sheetId="3" r:id="rId3"/>
  </sheets>
  <definedNames>
    <definedName name="_xlnm._FilterDatabase" localSheetId="1" hidden="1">Connections!$A$1:$L$25</definedName>
    <definedName name="solver_adj" localSheetId="2" hidden="1">Solver!$N$21,Solver!$B$5:$B$28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Solver!$B$5:$B$28</definedName>
    <definedName name="solver_lhs2" localSheetId="2" hidden="1">Solver!$P$5:$P$11</definedName>
    <definedName name="solver_lhs3" localSheetId="2" hidden="1">Solver!$S$14:$S$17</definedName>
    <definedName name="solver_lhs4" localSheetId="2" hidden="1">Solver!$S$14:$S$17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Solver!$N$21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0</definedName>
    <definedName name="solver_rhs2" localSheetId="2" hidden="1">Solver!$Q$5:$Q$11</definedName>
    <definedName name="solver_rhs3" localSheetId="2" hidden="1">Solver!$N$14:$N$17</definedName>
    <definedName name="solver_rhs4" localSheetId="2" hidden="1">Solver!$N$21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P15" i="3" s="1"/>
  <c r="Q15" i="3" s="1"/>
  <c r="N17" i="3"/>
  <c r="P17" i="3" s="1"/>
  <c r="Q17" i="3" s="1"/>
  <c r="N16" i="3"/>
  <c r="P16" i="3" s="1"/>
  <c r="Q16" i="3" s="1"/>
  <c r="N14" i="3"/>
  <c r="P14" i="3" s="1"/>
  <c r="Q14" i="3" s="1"/>
  <c r="S15" i="3" l="1"/>
  <c r="S16" i="3"/>
  <c r="S17" i="3"/>
  <c r="S14" i="3"/>
  <c r="O6" i="3"/>
  <c r="O7" i="3"/>
  <c r="O8" i="3"/>
  <c r="O9" i="3"/>
  <c r="O10" i="3"/>
  <c r="O11" i="3"/>
  <c r="O5" i="3"/>
  <c r="N6" i="3"/>
  <c r="N8" i="3"/>
  <c r="N9" i="3"/>
  <c r="N10" i="3"/>
  <c r="N11" i="3"/>
  <c r="N5" i="3"/>
  <c r="M6" i="3"/>
  <c r="M7" i="3"/>
  <c r="M8" i="3"/>
  <c r="M9" i="3"/>
  <c r="M10" i="3"/>
  <c r="M11" i="3"/>
  <c r="M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5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P8" i="3" l="1"/>
  <c r="P7" i="3"/>
  <c r="P5" i="3"/>
  <c r="P6" i="3"/>
  <c r="P10" i="3"/>
  <c r="P11" i="3"/>
  <c r="P9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3" i="1" l="1"/>
  <c r="G2" i="1"/>
  <c r="G20" i="1"/>
  <c r="G19" i="1"/>
  <c r="G18" i="1"/>
  <c r="G6" i="1"/>
  <c r="G11" i="1"/>
  <c r="G22" i="1"/>
  <c r="G8" i="1"/>
  <c r="G5" i="1"/>
  <c r="G9" i="1"/>
  <c r="G17" i="1"/>
  <c r="G16" i="1"/>
  <c r="G4" i="1"/>
  <c r="G15" i="1"/>
  <c r="G10" i="1"/>
  <c r="G23" i="1"/>
  <c r="G21" i="1"/>
  <c r="G7" i="1"/>
  <c r="G14" i="1"/>
  <c r="G25" i="1"/>
  <c r="G13" i="1"/>
  <c r="G24" i="1"/>
  <c r="G12" i="1"/>
</calcChain>
</file>

<file path=xl/sharedStrings.xml><?xml version="1.0" encoding="utf-8"?>
<sst xmlns="http://schemas.openxmlformats.org/spreadsheetml/2006/main" count="79" uniqueCount="51">
  <si>
    <t>from</t>
  </si>
  <si>
    <t>to</t>
  </si>
  <si>
    <t>cost_per_unit_shipped</t>
  </si>
  <si>
    <t>transportation_method</t>
  </si>
  <si>
    <t>congestion_level</t>
  </si>
  <si>
    <t>Cargo Ships (Heavy Fuel Oil)</t>
  </si>
  <si>
    <t>Air Freight</t>
  </si>
  <si>
    <t>Diesel Rail</t>
  </si>
  <si>
    <t>Electric/Hybrid Trucks</t>
  </si>
  <si>
    <t>Wind-powered Ships</t>
  </si>
  <si>
    <t>Diesel Trucks</t>
  </si>
  <si>
    <t>Electrified Rail</t>
  </si>
  <si>
    <t>Jelly River Delta</t>
  </si>
  <si>
    <t>demand</t>
  </si>
  <si>
    <t>supply</t>
  </si>
  <si>
    <t>longitude</t>
  </si>
  <si>
    <t>latitude</t>
  </si>
  <si>
    <t>location_name</t>
  </si>
  <si>
    <t>location_id</t>
  </si>
  <si>
    <t>Distance</t>
  </si>
  <si>
    <t>Latitude</t>
  </si>
  <si>
    <t>distance</t>
  </si>
  <si>
    <t>Objective</t>
  </si>
  <si>
    <t>Weight</t>
  </si>
  <si>
    <t>Totals</t>
  </si>
  <si>
    <t>Objectives</t>
  </si>
  <si>
    <t>Weighted % Deviation</t>
  </si>
  <si>
    <t>% Deviation</t>
  </si>
  <si>
    <t>Deviation</t>
  </si>
  <si>
    <t>Target Value</t>
  </si>
  <si>
    <t>Eco-Friendly</t>
  </si>
  <si>
    <t>Congestion</t>
  </si>
  <si>
    <t>Ship</t>
  </si>
  <si>
    <t>To</t>
  </si>
  <si>
    <t>From</t>
  </si>
  <si>
    <t>Unit Cost</t>
  </si>
  <si>
    <t>Nodes</t>
  </si>
  <si>
    <t>Inflow</t>
  </si>
  <si>
    <t>Outflow</t>
  </si>
  <si>
    <t>Supply/Demand</t>
  </si>
  <si>
    <t>Netflow</t>
  </si>
  <si>
    <t>Cost</t>
  </si>
  <si>
    <t>MIN</t>
  </si>
  <si>
    <t>Total Transportation Cost</t>
  </si>
  <si>
    <t>MiniMax</t>
  </si>
  <si>
    <t>Candy Cane Canyon</t>
  </si>
  <si>
    <t>Chocolate River Rapids</t>
  </si>
  <si>
    <t>Creme Brulee Cliffs</t>
  </si>
  <si>
    <t>Frosted Fluff Fields</t>
  </si>
  <si>
    <t>Molasses Marsh</t>
  </si>
  <si>
    <t>White Chocolate Wasteland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</si>
</sst>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D091-2E2B-4B42-BE4C-1175C40616FE}">
  <dimension ref="A1:F8"/>
  <sheetViews>
    <sheetView zoomScale="96" workbookViewId="0">
      <selection activeCell="C15" sqref="C15"/>
    </sheetView>
  </sheetViews>
  <sheetFormatPr defaultRowHeight="14.5" x14ac:dyDescent="0.35"/>
  <cols>
    <col min="1" max="1" width="9.7265625" bestFit="1" customWidth="1"/>
    <col min="2" max="2" width="17.81640625" customWidth="1"/>
  </cols>
  <sheetData>
    <row r="1" spans="1:6" x14ac:dyDescent="0.35">
      <c r="A1" s="3" t="s">
        <v>18</v>
      </c>
      <c r="B1" s="3" t="s">
        <v>17</v>
      </c>
      <c r="C1" s="3" t="s">
        <v>16</v>
      </c>
      <c r="D1" s="3" t="s">
        <v>15</v>
      </c>
      <c r="E1" s="3" t="s">
        <v>14</v>
      </c>
      <c r="F1" s="3" t="s">
        <v>13</v>
      </c>
    </row>
    <row r="2" spans="1:6" x14ac:dyDescent="0.35">
      <c r="A2" s="3">
        <v>1</v>
      </c>
      <c r="B2" s="3" t="s">
        <v>45</v>
      </c>
      <c r="C2" s="3">
        <v>37.5</v>
      </c>
      <c r="D2" s="3">
        <v>-102.5</v>
      </c>
      <c r="E2" s="3">
        <v>9969</v>
      </c>
      <c r="F2" s="3"/>
    </row>
    <row r="3" spans="1:6" x14ac:dyDescent="0.35">
      <c r="A3" s="3">
        <v>2</v>
      </c>
      <c r="B3" s="3" t="s">
        <v>46</v>
      </c>
      <c r="C3" s="3">
        <v>30.96</v>
      </c>
      <c r="D3" s="3">
        <v>-87.74</v>
      </c>
      <c r="E3" s="3"/>
      <c r="F3" s="3">
        <v>1807</v>
      </c>
    </row>
    <row r="4" spans="1:6" x14ac:dyDescent="0.35">
      <c r="A4" s="3">
        <v>3</v>
      </c>
      <c r="B4" s="3" t="s">
        <v>47</v>
      </c>
      <c r="C4" s="3">
        <v>34.22</v>
      </c>
      <c r="D4" s="3">
        <v>-115.02</v>
      </c>
      <c r="E4" s="3"/>
      <c r="F4" s="3">
        <v>1867</v>
      </c>
    </row>
    <row r="5" spans="1:6" x14ac:dyDescent="0.35">
      <c r="A5" s="3">
        <v>4</v>
      </c>
      <c r="B5" s="3" t="s">
        <v>48</v>
      </c>
      <c r="C5" s="3">
        <v>36.46</v>
      </c>
      <c r="D5" s="3">
        <v>-90.44</v>
      </c>
      <c r="E5" s="3"/>
      <c r="F5" s="3">
        <v>1827</v>
      </c>
    </row>
    <row r="6" spans="1:6" x14ac:dyDescent="0.35">
      <c r="A6" s="3">
        <v>5</v>
      </c>
      <c r="B6" s="3" t="s">
        <v>12</v>
      </c>
      <c r="C6" s="3">
        <v>32.11</v>
      </c>
      <c r="D6" s="3">
        <v>-95.34</v>
      </c>
      <c r="E6" s="3"/>
      <c r="F6" s="3">
        <v>1356</v>
      </c>
    </row>
    <row r="7" spans="1:6" x14ac:dyDescent="0.35">
      <c r="A7" s="3">
        <v>6</v>
      </c>
      <c r="B7" s="3" t="s">
        <v>49</v>
      </c>
      <c r="C7" s="3">
        <v>32.86</v>
      </c>
      <c r="D7" s="3">
        <v>-90.96</v>
      </c>
      <c r="E7" s="3"/>
      <c r="F7" s="3">
        <v>1449</v>
      </c>
    </row>
    <row r="8" spans="1:6" x14ac:dyDescent="0.35">
      <c r="A8" s="3">
        <v>7</v>
      </c>
      <c r="B8" s="3" t="s">
        <v>50</v>
      </c>
      <c r="C8" s="3">
        <v>37.200000000000003</v>
      </c>
      <c r="D8" s="3">
        <v>-102.2</v>
      </c>
      <c r="E8" s="3"/>
      <c r="F8" s="3">
        <v>1663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468-3F66-4B6A-813E-C87006179A10}">
  <dimension ref="A1:P25"/>
  <sheetViews>
    <sheetView topLeftCell="F1" zoomScale="96" workbookViewId="0">
      <selection activeCell="J2" sqref="J2"/>
    </sheetView>
  </sheetViews>
  <sheetFormatPr defaultRowHeight="14.5" x14ac:dyDescent="0.35"/>
  <cols>
    <col min="1" max="1" width="6.90625" bestFit="1" customWidth="1"/>
    <col min="2" max="2" width="4.81640625" bestFit="1" customWidth="1"/>
    <col min="3" max="3" width="9.7265625" bestFit="1" customWidth="1"/>
    <col min="4" max="4" width="10.7265625" bestFit="1" customWidth="1"/>
    <col min="5" max="5" width="9.7265625" bestFit="1" customWidth="1"/>
    <col min="6" max="6" width="10.7265625" bestFit="1" customWidth="1"/>
    <col min="7" max="7" width="12.26953125" bestFit="1" customWidth="1"/>
    <col min="8" max="8" width="21.453125" bestFit="1" customWidth="1"/>
    <col min="9" max="9" width="23.6328125" bestFit="1" customWidth="1"/>
    <col min="10" max="10" width="16.6328125" bestFit="1" customWidth="1"/>
    <col min="11" max="11" width="12.26953125" bestFit="1" customWidth="1"/>
    <col min="12" max="12" width="13.1796875" bestFit="1" customWidth="1"/>
    <col min="16" max="16" width="9.36328125" bestFit="1" customWidth="1"/>
  </cols>
  <sheetData>
    <row r="1" spans="1:16" x14ac:dyDescent="0.35">
      <c r="A1" s="3" t="s">
        <v>0</v>
      </c>
      <c r="B1" s="3" t="s">
        <v>1</v>
      </c>
      <c r="C1" s="3" t="s">
        <v>20</v>
      </c>
      <c r="D1" s="3" t="s">
        <v>15</v>
      </c>
      <c r="E1" s="3" t="s">
        <v>20</v>
      </c>
      <c r="F1" s="3" t="s">
        <v>15</v>
      </c>
      <c r="G1" s="3" t="s">
        <v>21</v>
      </c>
      <c r="H1" s="3" t="s">
        <v>2</v>
      </c>
      <c r="I1" s="3" t="s">
        <v>3</v>
      </c>
      <c r="J1" s="3" t="s">
        <v>4</v>
      </c>
      <c r="K1" s="3" t="s">
        <v>31</v>
      </c>
      <c r="L1" s="3" t="s">
        <v>30</v>
      </c>
    </row>
    <row r="2" spans="1:16" x14ac:dyDescent="0.35">
      <c r="A2" s="3">
        <v>1</v>
      </c>
      <c r="B2" s="3">
        <v>2</v>
      </c>
      <c r="C2" s="3">
        <f>_xlfn.XLOOKUP(A2,Location!$A$2:$A$8,Location!$C$2:$C$8)</f>
        <v>37.5</v>
      </c>
      <c r="D2" s="3">
        <f>_xlfn.XLOOKUP(Connections!A2,Location!$A$2:$A$8,Location!$D$2:$D$8)</f>
        <v>-102.5</v>
      </c>
      <c r="E2" s="3">
        <f>_xlfn.XLOOKUP(B2,Location!$A$2:$A$8,Location!$C$2:$C$8)</f>
        <v>30.96</v>
      </c>
      <c r="F2" s="3">
        <f>_xlfn.XLOOKUP(Connections!B2,Location!$A$2:$A$8,Location!$D$2:$D$8)</f>
        <v>-87.74</v>
      </c>
      <c r="G2" s="3">
        <f>SQRT((E2-C2)^2 + (F2-D2)^2)</f>
        <v>16.144014370657633</v>
      </c>
      <c r="H2" s="3">
        <v>19</v>
      </c>
      <c r="I2" s="3" t="s">
        <v>6</v>
      </c>
      <c r="J2" s="3">
        <v>28</v>
      </c>
      <c r="K2" s="3">
        <f>IF(J2&gt;=70,1,0)</f>
        <v>0</v>
      </c>
      <c r="L2" s="3">
        <v>1</v>
      </c>
      <c r="P2" s="2"/>
    </row>
    <row r="3" spans="1:16" x14ac:dyDescent="0.35">
      <c r="A3" s="3">
        <v>1</v>
      </c>
      <c r="B3" s="3">
        <v>7</v>
      </c>
      <c r="C3" s="3">
        <f>_xlfn.XLOOKUP(A3,Location!$A$2:$A$8,Location!$C$2:$C$8)</f>
        <v>37.5</v>
      </c>
      <c r="D3" s="3">
        <f>_xlfn.XLOOKUP(Connections!A3,Location!$A$2:$A$8,Location!$D$2:$D$8)</f>
        <v>-102.5</v>
      </c>
      <c r="E3" s="3">
        <f>_xlfn.XLOOKUP(B3,Location!$A$2:$A$8,Location!$C$2:$C$8)</f>
        <v>37.200000000000003</v>
      </c>
      <c r="F3" s="3">
        <f>_xlfn.XLOOKUP(Connections!B3,Location!$A$2:$A$8,Location!$D$2:$D$8)</f>
        <v>-102.2</v>
      </c>
      <c r="G3" s="3">
        <f t="shared" ref="G3:G25" si="0">SQRT((E3-C3)^2 + (F3-D3)^2)</f>
        <v>0.42426406871192446</v>
      </c>
      <c r="H3" s="3">
        <v>13</v>
      </c>
      <c r="I3" s="3" t="s">
        <v>8</v>
      </c>
      <c r="J3" s="3">
        <v>91</v>
      </c>
      <c r="K3" s="3">
        <f t="shared" ref="K3:K25" si="1">IF(J3&gt;=70,1,0)</f>
        <v>1</v>
      </c>
      <c r="L3" s="3">
        <v>0</v>
      </c>
      <c r="P3" s="2"/>
    </row>
    <row r="4" spans="1:16" x14ac:dyDescent="0.35">
      <c r="A4" s="3">
        <v>2</v>
      </c>
      <c r="B4" s="3">
        <v>1</v>
      </c>
      <c r="C4" s="3">
        <f>_xlfn.XLOOKUP(A4,Location!$A$2:$A$8,Location!$C$2:$C$8)</f>
        <v>30.96</v>
      </c>
      <c r="D4" s="3">
        <f>_xlfn.XLOOKUP(Connections!A4,Location!$A$2:$A$8,Location!$D$2:$D$8)</f>
        <v>-87.74</v>
      </c>
      <c r="E4" s="3">
        <f>_xlfn.XLOOKUP(B4,Location!$A$2:$A$8,Location!$C$2:$C$8)</f>
        <v>37.5</v>
      </c>
      <c r="F4" s="3">
        <f>_xlfn.XLOOKUP(Connections!B4,Location!$A$2:$A$8,Location!$D$2:$D$8)</f>
        <v>-102.5</v>
      </c>
      <c r="G4" s="3">
        <f t="shared" si="0"/>
        <v>16.144014370657633</v>
      </c>
      <c r="H4" s="3">
        <v>9</v>
      </c>
      <c r="I4" s="3" t="s">
        <v>11</v>
      </c>
      <c r="J4" s="3">
        <v>80</v>
      </c>
      <c r="K4" s="3">
        <f t="shared" si="1"/>
        <v>1</v>
      </c>
      <c r="L4" s="3">
        <v>1</v>
      </c>
      <c r="P4" s="2"/>
    </row>
    <row r="5" spans="1:16" x14ac:dyDescent="0.35">
      <c r="A5" s="3">
        <v>2</v>
      </c>
      <c r="B5" s="3">
        <v>5</v>
      </c>
      <c r="C5" s="3">
        <f>_xlfn.XLOOKUP(A5,Location!$A$2:$A$8,Location!$C$2:$C$8)</f>
        <v>30.96</v>
      </c>
      <c r="D5" s="3">
        <f>_xlfn.XLOOKUP(Connections!A5,Location!$A$2:$A$8,Location!$D$2:$D$8)</f>
        <v>-87.74</v>
      </c>
      <c r="E5" s="3">
        <f>_xlfn.XLOOKUP(B5,Location!$A$2:$A$8,Location!$C$2:$C$8)</f>
        <v>32.11</v>
      </c>
      <c r="F5" s="3">
        <f>_xlfn.XLOOKUP(Connections!B5,Location!$A$2:$A$8,Location!$D$2:$D$8)</f>
        <v>-95.34</v>
      </c>
      <c r="G5" s="3">
        <f t="shared" si="0"/>
        <v>7.686514164431113</v>
      </c>
      <c r="H5" s="3">
        <v>17</v>
      </c>
      <c r="I5" s="3" t="s">
        <v>5</v>
      </c>
      <c r="J5" s="3">
        <v>97</v>
      </c>
      <c r="K5" s="3">
        <f t="shared" si="1"/>
        <v>1</v>
      </c>
      <c r="L5" s="3">
        <v>1</v>
      </c>
      <c r="P5" s="2"/>
    </row>
    <row r="6" spans="1:16" x14ac:dyDescent="0.35">
      <c r="A6" s="3">
        <v>2</v>
      </c>
      <c r="B6" s="3">
        <v>6</v>
      </c>
      <c r="C6" s="3">
        <f>_xlfn.XLOOKUP(A6,Location!$A$2:$A$8,Location!$C$2:$C$8)</f>
        <v>30.96</v>
      </c>
      <c r="D6" s="3">
        <f>_xlfn.XLOOKUP(Connections!A6,Location!$A$2:$A$8,Location!$D$2:$D$8)</f>
        <v>-87.74</v>
      </c>
      <c r="E6" s="3">
        <f>_xlfn.XLOOKUP(B6,Location!$A$2:$A$8,Location!$C$2:$C$8)</f>
        <v>32.86</v>
      </c>
      <c r="F6" s="3">
        <f>_xlfn.XLOOKUP(Connections!B6,Location!$A$2:$A$8,Location!$D$2:$D$8)</f>
        <v>-90.96</v>
      </c>
      <c r="G6" s="3">
        <f t="shared" si="0"/>
        <v>3.7387698511676253</v>
      </c>
      <c r="H6" s="3">
        <v>17</v>
      </c>
      <c r="I6" s="3" t="s">
        <v>7</v>
      </c>
      <c r="J6" s="3">
        <v>102</v>
      </c>
      <c r="K6" s="3">
        <f t="shared" si="1"/>
        <v>1</v>
      </c>
      <c r="L6" s="3">
        <v>0</v>
      </c>
      <c r="P6" s="2"/>
    </row>
    <row r="7" spans="1:16" x14ac:dyDescent="0.35">
      <c r="A7" s="3">
        <v>2</v>
      </c>
      <c r="B7" s="3">
        <v>7</v>
      </c>
      <c r="C7" s="3">
        <f>_xlfn.XLOOKUP(A7,Location!$A$2:$A$8,Location!$C$2:$C$8)</f>
        <v>30.96</v>
      </c>
      <c r="D7" s="3">
        <f>_xlfn.XLOOKUP(Connections!A7,Location!$A$2:$A$8,Location!$D$2:$D$8)</f>
        <v>-87.74</v>
      </c>
      <c r="E7" s="3">
        <f>_xlfn.XLOOKUP(B7,Location!$A$2:$A$8,Location!$C$2:$C$8)</f>
        <v>37.200000000000003</v>
      </c>
      <c r="F7" s="3">
        <f>_xlfn.XLOOKUP(Connections!B7,Location!$A$2:$A$8,Location!$D$2:$D$8)</f>
        <v>-102.2</v>
      </c>
      <c r="G7" s="3">
        <f t="shared" si="0"/>
        <v>15.748942821662673</v>
      </c>
      <c r="H7" s="3">
        <v>19</v>
      </c>
      <c r="I7" s="3" t="s">
        <v>10</v>
      </c>
      <c r="J7" s="3">
        <v>80</v>
      </c>
      <c r="K7" s="3">
        <f t="shared" si="1"/>
        <v>1</v>
      </c>
      <c r="L7" s="3">
        <v>1</v>
      </c>
      <c r="P7" s="2"/>
    </row>
    <row r="8" spans="1:16" x14ac:dyDescent="0.35">
      <c r="A8" s="3">
        <v>3</v>
      </c>
      <c r="B8" s="3">
        <v>1</v>
      </c>
      <c r="C8" s="3">
        <f>_xlfn.XLOOKUP(A8,Location!$A$2:$A$8,Location!$C$2:$C$8)</f>
        <v>34.22</v>
      </c>
      <c r="D8" s="3">
        <f>_xlfn.XLOOKUP(Connections!A8,Location!$A$2:$A$8,Location!$D$2:$D$8)</f>
        <v>-115.02</v>
      </c>
      <c r="E8" s="3">
        <f>_xlfn.XLOOKUP(B8,Location!$A$2:$A$8,Location!$C$2:$C$8)</f>
        <v>37.5</v>
      </c>
      <c r="F8" s="3">
        <f>_xlfn.XLOOKUP(Connections!B8,Location!$A$2:$A$8,Location!$D$2:$D$8)</f>
        <v>-102.5</v>
      </c>
      <c r="G8" s="3">
        <f t="shared" si="0"/>
        <v>12.942519074739659</v>
      </c>
      <c r="H8" s="3">
        <v>12</v>
      </c>
      <c r="I8" s="3" t="s">
        <v>5</v>
      </c>
      <c r="J8" s="3">
        <v>88</v>
      </c>
      <c r="K8" s="3">
        <f t="shared" si="1"/>
        <v>1</v>
      </c>
      <c r="L8" s="3">
        <v>1</v>
      </c>
      <c r="P8" s="2"/>
    </row>
    <row r="9" spans="1:16" x14ac:dyDescent="0.35">
      <c r="A9" s="3">
        <v>3</v>
      </c>
      <c r="B9" s="3">
        <v>4</v>
      </c>
      <c r="C9" s="3">
        <f>_xlfn.XLOOKUP(A9,Location!$A$2:$A$8,Location!$C$2:$C$8)</f>
        <v>34.22</v>
      </c>
      <c r="D9" s="3">
        <f>_xlfn.XLOOKUP(Connections!A9,Location!$A$2:$A$8,Location!$D$2:$D$8)</f>
        <v>-115.02</v>
      </c>
      <c r="E9" s="3">
        <f>_xlfn.XLOOKUP(B9,Location!$A$2:$A$8,Location!$C$2:$C$8)</f>
        <v>36.46</v>
      </c>
      <c r="F9" s="3">
        <f>_xlfn.XLOOKUP(Connections!B9,Location!$A$2:$A$8,Location!$D$2:$D$8)</f>
        <v>-90.44</v>
      </c>
      <c r="G9" s="3">
        <f t="shared" si="0"/>
        <v>24.681855683882443</v>
      </c>
      <c r="H9" s="3">
        <v>18</v>
      </c>
      <c r="I9" s="3" t="s">
        <v>10</v>
      </c>
      <c r="J9" s="3">
        <v>95</v>
      </c>
      <c r="K9" s="3">
        <f t="shared" si="1"/>
        <v>1</v>
      </c>
      <c r="L9" s="3">
        <v>0</v>
      </c>
      <c r="P9" s="2"/>
    </row>
    <row r="10" spans="1:16" x14ac:dyDescent="0.35">
      <c r="A10" s="3">
        <v>3</v>
      </c>
      <c r="B10" s="3">
        <v>5</v>
      </c>
      <c r="C10" s="3">
        <f>_xlfn.XLOOKUP(A10,Location!$A$2:$A$8,Location!$C$2:$C$8)</f>
        <v>34.22</v>
      </c>
      <c r="D10" s="3">
        <f>_xlfn.XLOOKUP(Connections!A10,Location!$A$2:$A$8,Location!$D$2:$D$8)</f>
        <v>-115.02</v>
      </c>
      <c r="E10" s="3">
        <f>_xlfn.XLOOKUP(B10,Location!$A$2:$A$8,Location!$C$2:$C$8)</f>
        <v>32.11</v>
      </c>
      <c r="F10" s="3">
        <f>_xlfn.XLOOKUP(Connections!B10,Location!$A$2:$A$8,Location!$D$2:$D$8)</f>
        <v>-95.34</v>
      </c>
      <c r="G10" s="3">
        <f t="shared" si="0"/>
        <v>19.792789090979564</v>
      </c>
      <c r="H10" s="3">
        <v>9</v>
      </c>
      <c r="I10" s="3" t="s">
        <v>5</v>
      </c>
      <c r="J10" s="3">
        <v>108</v>
      </c>
      <c r="K10" s="3">
        <f t="shared" si="1"/>
        <v>1</v>
      </c>
      <c r="L10" s="3">
        <v>1</v>
      </c>
    </row>
    <row r="11" spans="1:16" x14ac:dyDescent="0.35">
      <c r="A11" s="3">
        <v>3</v>
      </c>
      <c r="B11" s="3">
        <v>6</v>
      </c>
      <c r="C11" s="3">
        <f>_xlfn.XLOOKUP(A11,Location!$A$2:$A$8,Location!$C$2:$C$8)</f>
        <v>34.22</v>
      </c>
      <c r="D11" s="3">
        <f>_xlfn.XLOOKUP(Connections!A11,Location!$A$2:$A$8,Location!$D$2:$D$8)</f>
        <v>-115.02</v>
      </c>
      <c r="E11" s="3">
        <f>_xlfn.XLOOKUP(B11,Location!$A$2:$A$8,Location!$C$2:$C$8)</f>
        <v>32.86</v>
      </c>
      <c r="F11" s="3">
        <f>_xlfn.XLOOKUP(Connections!B11,Location!$A$2:$A$8,Location!$D$2:$D$8)</f>
        <v>-90.96</v>
      </c>
      <c r="G11" s="3">
        <f t="shared" si="0"/>
        <v>24.098406586328487</v>
      </c>
      <c r="H11" s="3">
        <v>11</v>
      </c>
      <c r="I11" s="3" t="s">
        <v>6</v>
      </c>
      <c r="J11" s="3">
        <v>78</v>
      </c>
      <c r="K11" s="3">
        <f t="shared" si="1"/>
        <v>1</v>
      </c>
      <c r="L11" s="3">
        <v>1</v>
      </c>
    </row>
    <row r="12" spans="1:16" x14ac:dyDescent="0.35">
      <c r="A12" s="3">
        <v>4</v>
      </c>
      <c r="B12" s="3">
        <v>1</v>
      </c>
      <c r="C12" s="3">
        <f>_xlfn.XLOOKUP(A12,Location!$A$2:$A$8,Location!$C$2:$C$8)</f>
        <v>36.46</v>
      </c>
      <c r="D12" s="3">
        <f>_xlfn.XLOOKUP(Connections!A12,Location!$A$2:$A$8,Location!$D$2:$D$8)</f>
        <v>-90.44</v>
      </c>
      <c r="E12" s="3">
        <f>_xlfn.XLOOKUP(B12,Location!$A$2:$A$8,Location!$C$2:$C$8)</f>
        <v>37.5</v>
      </c>
      <c r="F12" s="3">
        <f>_xlfn.XLOOKUP(Connections!B12,Location!$A$2:$A$8,Location!$D$2:$D$8)</f>
        <v>-102.5</v>
      </c>
      <c r="G12" s="3">
        <f t="shared" si="0"/>
        <v>12.104759394552213</v>
      </c>
      <c r="H12" s="3">
        <v>5</v>
      </c>
      <c r="I12" s="3" t="s">
        <v>5</v>
      </c>
      <c r="J12" s="3">
        <v>97</v>
      </c>
      <c r="K12" s="3">
        <f t="shared" si="1"/>
        <v>1</v>
      </c>
      <c r="L12" s="3">
        <v>1</v>
      </c>
    </row>
    <row r="13" spans="1:16" x14ac:dyDescent="0.35">
      <c r="A13" s="3">
        <v>4</v>
      </c>
      <c r="B13" s="3">
        <v>2</v>
      </c>
      <c r="C13" s="3">
        <f>_xlfn.XLOOKUP(A13,Location!$A$2:$A$8,Location!$C$2:$C$8)</f>
        <v>36.46</v>
      </c>
      <c r="D13" s="3">
        <f>_xlfn.XLOOKUP(Connections!A13,Location!$A$2:$A$8,Location!$D$2:$D$8)</f>
        <v>-90.44</v>
      </c>
      <c r="E13" s="3">
        <f>_xlfn.XLOOKUP(B13,Location!$A$2:$A$8,Location!$C$2:$C$8)</f>
        <v>30.96</v>
      </c>
      <c r="F13" s="3">
        <f>_xlfn.XLOOKUP(Connections!B13,Location!$A$2:$A$8,Location!$D$2:$D$8)</f>
        <v>-87.74</v>
      </c>
      <c r="G13" s="3">
        <f t="shared" si="0"/>
        <v>6.1269894728161569</v>
      </c>
      <c r="H13" s="3">
        <v>5</v>
      </c>
      <c r="I13" s="3" t="s">
        <v>8</v>
      </c>
      <c r="J13" s="3">
        <v>81</v>
      </c>
      <c r="K13" s="3">
        <f t="shared" si="1"/>
        <v>1</v>
      </c>
      <c r="L13" s="3">
        <v>1</v>
      </c>
    </row>
    <row r="14" spans="1:16" x14ac:dyDescent="0.35">
      <c r="A14" s="3">
        <v>4</v>
      </c>
      <c r="B14" s="3">
        <v>5</v>
      </c>
      <c r="C14" s="3">
        <f>_xlfn.XLOOKUP(A14,Location!$A$2:$A$8,Location!$C$2:$C$8)</f>
        <v>36.46</v>
      </c>
      <c r="D14" s="3">
        <f>_xlfn.XLOOKUP(Connections!A14,Location!$A$2:$A$8,Location!$D$2:$D$8)</f>
        <v>-90.44</v>
      </c>
      <c r="E14" s="3">
        <f>_xlfn.XLOOKUP(B14,Location!$A$2:$A$8,Location!$C$2:$C$8)</f>
        <v>32.11</v>
      </c>
      <c r="F14" s="3">
        <f>_xlfn.XLOOKUP(Connections!B14,Location!$A$2:$A$8,Location!$D$2:$D$8)</f>
        <v>-95.34</v>
      </c>
      <c r="G14" s="3">
        <f t="shared" si="0"/>
        <v>6.5522896761361267</v>
      </c>
      <c r="H14" s="3">
        <v>22</v>
      </c>
      <c r="I14" s="3" t="s">
        <v>10</v>
      </c>
      <c r="J14" s="3">
        <v>88</v>
      </c>
      <c r="K14" s="3">
        <f t="shared" si="1"/>
        <v>1</v>
      </c>
      <c r="L14" s="3">
        <v>1</v>
      </c>
    </row>
    <row r="15" spans="1:16" x14ac:dyDescent="0.35">
      <c r="A15" s="3">
        <v>4</v>
      </c>
      <c r="B15" s="3">
        <v>7</v>
      </c>
      <c r="C15" s="3">
        <f>_xlfn.XLOOKUP(A15,Location!$A$2:$A$8,Location!$C$2:$C$8)</f>
        <v>36.46</v>
      </c>
      <c r="D15" s="3">
        <f>_xlfn.XLOOKUP(Connections!A15,Location!$A$2:$A$8,Location!$D$2:$D$8)</f>
        <v>-90.44</v>
      </c>
      <c r="E15" s="3">
        <f>_xlfn.XLOOKUP(B15,Location!$A$2:$A$8,Location!$C$2:$C$8)</f>
        <v>37.200000000000003</v>
      </c>
      <c r="F15" s="3">
        <f>_xlfn.XLOOKUP(Connections!B15,Location!$A$2:$A$8,Location!$D$2:$D$8)</f>
        <v>-102.2</v>
      </c>
      <c r="G15" s="3">
        <f t="shared" si="0"/>
        <v>11.783259311412957</v>
      </c>
      <c r="H15" s="3">
        <v>17</v>
      </c>
      <c r="I15" s="3" t="s">
        <v>11</v>
      </c>
      <c r="J15" s="3">
        <v>88</v>
      </c>
      <c r="K15" s="3">
        <f t="shared" si="1"/>
        <v>1</v>
      </c>
      <c r="L15" s="3">
        <v>1</v>
      </c>
    </row>
    <row r="16" spans="1:16" x14ac:dyDescent="0.35">
      <c r="A16" s="3">
        <v>5</v>
      </c>
      <c r="B16" s="3">
        <v>3</v>
      </c>
      <c r="C16" s="3">
        <f>_xlfn.XLOOKUP(A16,Location!$A$2:$A$8,Location!$C$2:$C$8)</f>
        <v>32.11</v>
      </c>
      <c r="D16" s="3">
        <f>_xlfn.XLOOKUP(Connections!A16,Location!$A$2:$A$8,Location!$D$2:$D$8)</f>
        <v>-95.34</v>
      </c>
      <c r="E16" s="3">
        <f>_xlfn.XLOOKUP(B16,Location!$A$2:$A$8,Location!$C$2:$C$8)</f>
        <v>34.22</v>
      </c>
      <c r="F16" s="3">
        <f>_xlfn.XLOOKUP(Connections!B16,Location!$A$2:$A$8,Location!$D$2:$D$8)</f>
        <v>-115.02</v>
      </c>
      <c r="G16" s="3">
        <f t="shared" si="0"/>
        <v>19.792789090979564</v>
      </c>
      <c r="H16" s="3">
        <v>9</v>
      </c>
      <c r="I16" s="3" t="s">
        <v>11</v>
      </c>
      <c r="J16" s="3">
        <v>108</v>
      </c>
      <c r="K16" s="3">
        <f t="shared" si="1"/>
        <v>1</v>
      </c>
      <c r="L16" s="3">
        <v>1</v>
      </c>
    </row>
    <row r="17" spans="1:12" x14ac:dyDescent="0.35">
      <c r="A17" s="3">
        <v>5</v>
      </c>
      <c r="B17" s="3">
        <v>6</v>
      </c>
      <c r="C17" s="3">
        <f>_xlfn.XLOOKUP(A17,Location!$A$2:$A$8,Location!$C$2:$C$8)</f>
        <v>32.11</v>
      </c>
      <c r="D17" s="3">
        <f>_xlfn.XLOOKUP(Connections!A17,Location!$A$2:$A$8,Location!$D$2:$D$8)</f>
        <v>-95.34</v>
      </c>
      <c r="E17" s="3">
        <f>_xlfn.XLOOKUP(B17,Location!$A$2:$A$8,Location!$C$2:$C$8)</f>
        <v>32.86</v>
      </c>
      <c r="F17" s="3">
        <f>_xlfn.XLOOKUP(Connections!B17,Location!$A$2:$A$8,Location!$D$2:$D$8)</f>
        <v>-90.96</v>
      </c>
      <c r="G17" s="3">
        <f t="shared" si="0"/>
        <v>4.4437484177212472</v>
      </c>
      <c r="H17" s="3">
        <v>24</v>
      </c>
      <c r="I17" s="3" t="s">
        <v>5</v>
      </c>
      <c r="J17" s="3">
        <v>88</v>
      </c>
      <c r="K17" s="3">
        <f t="shared" si="1"/>
        <v>1</v>
      </c>
      <c r="L17" s="3">
        <v>1</v>
      </c>
    </row>
    <row r="18" spans="1:12" x14ac:dyDescent="0.35">
      <c r="A18" s="3">
        <v>6</v>
      </c>
      <c r="B18" s="3">
        <v>1</v>
      </c>
      <c r="C18" s="3">
        <f>_xlfn.XLOOKUP(A18,Location!$A$2:$A$8,Location!$C$2:$C$8)</f>
        <v>32.86</v>
      </c>
      <c r="D18" s="3">
        <f>_xlfn.XLOOKUP(Connections!A18,Location!$A$2:$A$8,Location!$D$2:$D$8)</f>
        <v>-90.96</v>
      </c>
      <c r="E18" s="3">
        <f>_xlfn.XLOOKUP(B18,Location!$A$2:$A$8,Location!$C$2:$C$8)</f>
        <v>37.5</v>
      </c>
      <c r="F18" s="3">
        <f>_xlfn.XLOOKUP(Connections!B18,Location!$A$2:$A$8,Location!$D$2:$D$8)</f>
        <v>-102.5</v>
      </c>
      <c r="G18" s="3">
        <f t="shared" si="0"/>
        <v>12.437893712361436</v>
      </c>
      <c r="H18" s="3">
        <v>21</v>
      </c>
      <c r="I18" s="3" t="s">
        <v>5</v>
      </c>
      <c r="J18" s="3">
        <v>97</v>
      </c>
      <c r="K18" s="3">
        <f t="shared" si="1"/>
        <v>1</v>
      </c>
      <c r="L18" s="3">
        <v>1</v>
      </c>
    </row>
    <row r="19" spans="1:12" x14ac:dyDescent="0.35">
      <c r="A19" s="3">
        <v>6</v>
      </c>
      <c r="B19" s="3">
        <v>2</v>
      </c>
      <c r="C19" s="3">
        <f>_xlfn.XLOOKUP(A19,Location!$A$2:$A$8,Location!$C$2:$C$8)</f>
        <v>32.86</v>
      </c>
      <c r="D19" s="3">
        <f>_xlfn.XLOOKUP(Connections!A19,Location!$A$2:$A$8,Location!$D$2:$D$8)</f>
        <v>-90.96</v>
      </c>
      <c r="E19" s="3">
        <f>_xlfn.XLOOKUP(B19,Location!$A$2:$A$8,Location!$C$2:$C$8)</f>
        <v>30.96</v>
      </c>
      <c r="F19" s="3">
        <f>_xlfn.XLOOKUP(Connections!B19,Location!$A$2:$A$8,Location!$D$2:$D$8)</f>
        <v>-87.74</v>
      </c>
      <c r="G19" s="3">
        <f t="shared" si="0"/>
        <v>3.7387698511676253</v>
      </c>
      <c r="H19" s="3">
        <v>18</v>
      </c>
      <c r="I19" s="3" t="s">
        <v>9</v>
      </c>
      <c r="J19" s="3">
        <v>100</v>
      </c>
      <c r="K19" s="3">
        <f t="shared" si="1"/>
        <v>1</v>
      </c>
      <c r="L19" s="3">
        <v>1</v>
      </c>
    </row>
    <row r="20" spans="1:12" x14ac:dyDescent="0.35">
      <c r="A20" s="3">
        <v>6</v>
      </c>
      <c r="B20" s="3">
        <v>3</v>
      </c>
      <c r="C20" s="3">
        <f>_xlfn.XLOOKUP(A20,Location!$A$2:$A$8,Location!$C$2:$C$8)</f>
        <v>32.86</v>
      </c>
      <c r="D20" s="3">
        <f>_xlfn.XLOOKUP(Connections!A20,Location!$A$2:$A$8,Location!$D$2:$D$8)</f>
        <v>-90.96</v>
      </c>
      <c r="E20" s="3">
        <f>_xlfn.XLOOKUP(B20,Location!$A$2:$A$8,Location!$C$2:$C$8)</f>
        <v>34.22</v>
      </c>
      <c r="F20" s="3">
        <f>_xlfn.XLOOKUP(Connections!B20,Location!$A$2:$A$8,Location!$D$2:$D$8)</f>
        <v>-115.02</v>
      </c>
      <c r="G20" s="3">
        <f t="shared" si="0"/>
        <v>24.098406586328487</v>
      </c>
      <c r="H20" s="3">
        <v>8</v>
      </c>
      <c r="I20" s="3" t="s">
        <v>5</v>
      </c>
      <c r="J20" s="3">
        <v>83</v>
      </c>
      <c r="K20" s="3">
        <f t="shared" si="1"/>
        <v>1</v>
      </c>
      <c r="L20" s="3">
        <v>1</v>
      </c>
    </row>
    <row r="21" spans="1:12" x14ac:dyDescent="0.35">
      <c r="A21" s="3">
        <v>6</v>
      </c>
      <c r="B21" s="3">
        <v>5</v>
      </c>
      <c r="C21" s="3">
        <f>_xlfn.XLOOKUP(A21,Location!$A$2:$A$8,Location!$C$2:$C$8)</f>
        <v>32.86</v>
      </c>
      <c r="D21" s="3">
        <f>_xlfn.XLOOKUP(Connections!A21,Location!$A$2:$A$8,Location!$D$2:$D$8)</f>
        <v>-90.96</v>
      </c>
      <c r="E21" s="3">
        <f>_xlfn.XLOOKUP(B21,Location!$A$2:$A$8,Location!$C$2:$C$8)</f>
        <v>32.11</v>
      </c>
      <c r="F21" s="3">
        <f>_xlfn.XLOOKUP(Connections!B21,Location!$A$2:$A$8,Location!$D$2:$D$8)</f>
        <v>-95.34</v>
      </c>
      <c r="G21" s="3">
        <f t="shared" si="0"/>
        <v>4.4437484177212472</v>
      </c>
      <c r="H21" s="3">
        <v>22</v>
      </c>
      <c r="I21" s="3" t="s">
        <v>6</v>
      </c>
      <c r="J21" s="3">
        <v>33</v>
      </c>
      <c r="K21" s="3">
        <f t="shared" si="1"/>
        <v>0</v>
      </c>
      <c r="L21" s="3">
        <v>0</v>
      </c>
    </row>
    <row r="22" spans="1:12" x14ac:dyDescent="0.35">
      <c r="A22" s="3">
        <v>7</v>
      </c>
      <c r="B22" s="3">
        <v>2</v>
      </c>
      <c r="C22" s="3">
        <f>_xlfn.XLOOKUP(A22,Location!$A$2:$A$8,Location!$C$2:$C$8)</f>
        <v>37.200000000000003</v>
      </c>
      <c r="D22" s="3">
        <f>_xlfn.XLOOKUP(Connections!A22,Location!$A$2:$A$8,Location!$D$2:$D$8)</f>
        <v>-102.2</v>
      </c>
      <c r="E22" s="3">
        <f>_xlfn.XLOOKUP(B22,Location!$A$2:$A$8,Location!$C$2:$C$8)</f>
        <v>30.96</v>
      </c>
      <c r="F22" s="3">
        <f>_xlfn.XLOOKUP(Connections!B22,Location!$A$2:$A$8,Location!$D$2:$D$8)</f>
        <v>-87.74</v>
      </c>
      <c r="G22" s="3">
        <f t="shared" si="0"/>
        <v>15.748942821662673</v>
      </c>
      <c r="H22" s="3">
        <v>24</v>
      </c>
      <c r="I22" s="3" t="s">
        <v>9</v>
      </c>
      <c r="J22" s="3">
        <v>90</v>
      </c>
      <c r="K22" s="3">
        <f t="shared" si="1"/>
        <v>1</v>
      </c>
      <c r="L22" s="3">
        <v>1</v>
      </c>
    </row>
    <row r="23" spans="1:12" x14ac:dyDescent="0.35">
      <c r="A23" s="3">
        <v>7</v>
      </c>
      <c r="B23" s="3">
        <v>3</v>
      </c>
      <c r="C23" s="3">
        <f>_xlfn.XLOOKUP(A23,Location!$A$2:$A$8,Location!$C$2:$C$8)</f>
        <v>37.200000000000003</v>
      </c>
      <c r="D23" s="3">
        <f>_xlfn.XLOOKUP(Connections!A23,Location!$A$2:$A$8,Location!$D$2:$D$8)</f>
        <v>-102.2</v>
      </c>
      <c r="E23" s="3">
        <f>_xlfn.XLOOKUP(B23,Location!$A$2:$A$8,Location!$C$2:$C$8)</f>
        <v>34.22</v>
      </c>
      <c r="F23" s="3">
        <f>_xlfn.XLOOKUP(Connections!B23,Location!$A$2:$A$8,Location!$D$2:$D$8)</f>
        <v>-115.02</v>
      </c>
      <c r="G23" s="3">
        <f t="shared" si="0"/>
        <v>13.161793190899173</v>
      </c>
      <c r="H23" s="3">
        <v>8</v>
      </c>
      <c r="I23" s="3" t="s">
        <v>6</v>
      </c>
      <c r="J23" s="3">
        <v>18</v>
      </c>
      <c r="K23" s="3">
        <f t="shared" si="1"/>
        <v>0</v>
      </c>
      <c r="L23" s="3">
        <v>1</v>
      </c>
    </row>
    <row r="24" spans="1:12" x14ac:dyDescent="0.35">
      <c r="A24" s="3">
        <v>7</v>
      </c>
      <c r="B24" s="3">
        <v>4</v>
      </c>
      <c r="C24" s="3">
        <f>_xlfn.XLOOKUP(A24,Location!$A$2:$A$8,Location!$C$2:$C$8)</f>
        <v>37.200000000000003</v>
      </c>
      <c r="D24" s="3">
        <f>_xlfn.XLOOKUP(Connections!A24,Location!$A$2:$A$8,Location!$D$2:$D$8)</f>
        <v>-102.2</v>
      </c>
      <c r="E24" s="3">
        <f>_xlfn.XLOOKUP(B24,Location!$A$2:$A$8,Location!$C$2:$C$8)</f>
        <v>36.46</v>
      </c>
      <c r="F24" s="3">
        <f>_xlfn.XLOOKUP(Connections!B24,Location!$A$2:$A$8,Location!$D$2:$D$8)</f>
        <v>-90.44</v>
      </c>
      <c r="G24" s="3">
        <f t="shared" si="0"/>
        <v>11.783259311412957</v>
      </c>
      <c r="H24" s="3">
        <v>21</v>
      </c>
      <c r="I24" s="3" t="s">
        <v>7</v>
      </c>
      <c r="J24" s="3">
        <v>28</v>
      </c>
      <c r="K24" s="3">
        <f t="shared" si="1"/>
        <v>0</v>
      </c>
      <c r="L24" s="3">
        <v>1</v>
      </c>
    </row>
    <row r="25" spans="1:12" x14ac:dyDescent="0.35">
      <c r="A25" s="3">
        <v>7</v>
      </c>
      <c r="B25" s="3">
        <v>6</v>
      </c>
      <c r="C25" s="3">
        <f>_xlfn.XLOOKUP(A25,Location!$A$2:$A$8,Location!$C$2:$C$8)</f>
        <v>37.200000000000003</v>
      </c>
      <c r="D25" s="3">
        <f>_xlfn.XLOOKUP(Connections!A25,Location!$A$2:$A$8,Location!$D$2:$D$8)</f>
        <v>-102.2</v>
      </c>
      <c r="E25" s="3">
        <f>_xlfn.XLOOKUP(B25,Location!$A$2:$A$8,Location!$C$2:$C$8)</f>
        <v>32.86</v>
      </c>
      <c r="F25" s="3">
        <f>_xlfn.XLOOKUP(Connections!B25,Location!$A$2:$A$8,Location!$D$2:$D$8)</f>
        <v>-90.96</v>
      </c>
      <c r="G25" s="3">
        <f t="shared" si="0"/>
        <v>12.048784171027393</v>
      </c>
      <c r="H25" s="3">
        <v>8</v>
      </c>
      <c r="I25" s="3" t="s">
        <v>10</v>
      </c>
      <c r="J25" s="3">
        <v>32</v>
      </c>
      <c r="K25" s="3">
        <f t="shared" si="1"/>
        <v>0</v>
      </c>
      <c r="L25" s="3">
        <v>1</v>
      </c>
    </row>
  </sheetData>
  <autoFilter ref="A1:L25" xr:uid="{59C7F468-3F66-4B6A-813E-C87006179A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16B6-BB0F-4750-9D45-3E7E6F1A17A5}">
  <dimension ref="B2:S28"/>
  <sheetViews>
    <sheetView tabSelected="1" zoomScale="72" workbookViewId="0">
      <selection activeCell="M33" sqref="M33"/>
    </sheetView>
  </sheetViews>
  <sheetFormatPr defaultRowHeight="14.5" x14ac:dyDescent="0.35"/>
  <cols>
    <col min="3" max="3" width="5" bestFit="1" customWidth="1"/>
    <col min="4" max="4" width="21.26953125" bestFit="1" customWidth="1"/>
    <col min="5" max="5" width="2.7265625" bestFit="1" customWidth="1"/>
    <col min="6" max="6" width="21.26953125" bestFit="1" customWidth="1"/>
    <col min="10" max="10" width="9.1796875" bestFit="1" customWidth="1"/>
    <col min="12" max="12" width="4.453125" bestFit="1" customWidth="1"/>
    <col min="13" max="13" width="22.26953125" customWidth="1"/>
    <col min="14" max="15" width="12" bestFit="1" customWidth="1"/>
    <col min="17" max="17" width="14.08984375" bestFit="1" customWidth="1"/>
    <col min="19" max="19" width="10.54296875" bestFit="1" customWidth="1"/>
    <col min="21" max="21" width="18.81640625" bestFit="1" customWidth="1"/>
  </cols>
  <sheetData>
    <row r="2" spans="2:19" x14ac:dyDescent="0.35">
      <c r="D2" t="s">
        <v>43</v>
      </c>
    </row>
    <row r="4" spans="2:19" x14ac:dyDescent="0.35">
      <c r="B4" s="3" t="s">
        <v>32</v>
      </c>
      <c r="C4" s="3" t="s">
        <v>34</v>
      </c>
      <c r="D4" s="3"/>
      <c r="E4" s="3" t="s">
        <v>33</v>
      </c>
      <c r="F4" s="3"/>
      <c r="G4" s="3" t="s">
        <v>35</v>
      </c>
      <c r="H4" s="3" t="s">
        <v>31</v>
      </c>
      <c r="I4" s="3" t="s">
        <v>30</v>
      </c>
      <c r="J4" s="3" t="s">
        <v>19</v>
      </c>
      <c r="L4" s="3"/>
      <c r="M4" s="3" t="s">
        <v>36</v>
      </c>
      <c r="N4" s="3" t="s">
        <v>37</v>
      </c>
      <c r="O4" s="3" t="s">
        <v>38</v>
      </c>
      <c r="P4" s="3" t="s">
        <v>40</v>
      </c>
      <c r="Q4" s="3" t="s">
        <v>39</v>
      </c>
    </row>
    <row r="5" spans="2:19" x14ac:dyDescent="0.35">
      <c r="B5" s="3">
        <v>2502.6809583914601</v>
      </c>
      <c r="C5" s="3">
        <v>1</v>
      </c>
      <c r="D5" s="3" t="str">
        <f>_xlfn.XLOOKUP(C5,Location!$A$2:$A$8,Location!$B$2:$B$8)</f>
        <v>Candy Cane Canyon</v>
      </c>
      <c r="E5" s="3">
        <v>2</v>
      </c>
      <c r="F5" s="3" t="str">
        <f>_xlfn.XLOOKUP(E5,Location!$A$2:$A$8,Location!$B$2:$B$8)</f>
        <v>Chocolate River Rapids</v>
      </c>
      <c r="G5" s="3">
        <v>5</v>
      </c>
      <c r="H5" s="3">
        <v>0</v>
      </c>
      <c r="I5" s="3">
        <v>1</v>
      </c>
      <c r="J5" s="3">
        <v>17.164760411960312</v>
      </c>
      <c r="L5" s="3">
        <v>1</v>
      </c>
      <c r="M5" s="3" t="str">
        <f>_xlfn.XLOOKUP(L5,Location!$A$2:$A$8,Location!$B$2:$B$8)</f>
        <v>Candy Cane Canyon</v>
      </c>
      <c r="N5" s="3">
        <f>SUMIF($E$5:$E$28,L5,$B$5:$B$28)</f>
        <v>0</v>
      </c>
      <c r="O5" s="3">
        <f>SUMIF($C$5:$C$28,L5,$B$5:$B$28)</f>
        <v>9759</v>
      </c>
      <c r="P5" s="3">
        <f>N5-O5</f>
        <v>-9759</v>
      </c>
      <c r="Q5" s="3">
        <v>-9759</v>
      </c>
    </row>
    <row r="6" spans="2:19" x14ac:dyDescent="0.35">
      <c r="B6" s="3">
        <v>7256.3190416085399</v>
      </c>
      <c r="C6" s="3">
        <v>1</v>
      </c>
      <c r="D6" s="3" t="str">
        <f>_xlfn.XLOOKUP(C6,Location!$A$2:$A$8,Location!$B$2:$B$8)</f>
        <v>Candy Cane Canyon</v>
      </c>
      <c r="E6" s="3">
        <v>7</v>
      </c>
      <c r="F6" s="3" t="str">
        <f>_xlfn.XLOOKUP(E6,Location!$A$2:$A$8,Location!$B$2:$B$8)</f>
        <v>White Chocolate Wasteland</v>
      </c>
      <c r="G6" s="3">
        <v>21</v>
      </c>
      <c r="H6" s="3">
        <v>1</v>
      </c>
      <c r="I6" s="3">
        <v>0</v>
      </c>
      <c r="J6" s="3">
        <v>2.8469106062537368</v>
      </c>
      <c r="L6" s="3">
        <v>2</v>
      </c>
      <c r="M6" s="3" t="str">
        <f>_xlfn.XLOOKUP(L6,Location!$A$2:$A$8,Location!$B$2:$B$8)</f>
        <v>Chocolate River Rapids</v>
      </c>
      <c r="N6" s="3">
        <f t="shared" ref="N6:N11" si="0">SUMIF($E$5:$E$28,L6,$B$5:$B$28)</f>
        <v>2502.6809583914601</v>
      </c>
      <c r="O6" s="3">
        <f t="shared" ref="O6:O11" si="1">SUMIF($C$5:$C$28,L6,$B$5:$B$28)</f>
        <v>1047.6809583914601</v>
      </c>
      <c r="P6" s="3">
        <f t="shared" ref="P6:P11" si="2">N6-O6</f>
        <v>1455</v>
      </c>
      <c r="Q6" s="3">
        <v>1455</v>
      </c>
    </row>
    <row r="7" spans="2:19" x14ac:dyDescent="0.35">
      <c r="B7" s="3">
        <v>0</v>
      </c>
      <c r="C7" s="3">
        <v>2</v>
      </c>
      <c r="D7" s="3" t="str">
        <f>_xlfn.XLOOKUP(C7,Location!$A$2:$A$8,Location!$B$2:$B$8)</f>
        <v>Chocolate River Rapids</v>
      </c>
      <c r="E7" s="3">
        <v>1</v>
      </c>
      <c r="F7" s="3" t="str">
        <f>_xlfn.XLOOKUP(E7,Location!$A$2:$A$8,Location!$B$2:$B$8)</f>
        <v>Candy Cane Canyon</v>
      </c>
      <c r="G7" s="3">
        <v>15</v>
      </c>
      <c r="H7" s="3">
        <v>1</v>
      </c>
      <c r="I7" s="3">
        <v>1</v>
      </c>
      <c r="J7" s="3">
        <v>17.164760411960312</v>
      </c>
      <c r="L7" s="3">
        <v>3</v>
      </c>
      <c r="M7" s="3" t="str">
        <f>_xlfn.XLOOKUP(L7,Location!$A$2:$A$8,Location!$B$2:$B$8)</f>
        <v>Creme Brulee Cliffs</v>
      </c>
      <c r="N7" s="3">
        <v>0</v>
      </c>
      <c r="O7" s="3">
        <f t="shared" si="1"/>
        <v>0</v>
      </c>
      <c r="P7" s="3">
        <f t="shared" si="2"/>
        <v>0</v>
      </c>
      <c r="Q7" s="3">
        <v>1762</v>
      </c>
    </row>
    <row r="8" spans="2:19" x14ac:dyDescent="0.35">
      <c r="B8" s="3">
        <v>1047.6809583914601</v>
      </c>
      <c r="C8" s="3">
        <v>2</v>
      </c>
      <c r="D8" s="3" t="str">
        <f>_xlfn.XLOOKUP(C8,Location!$A$2:$A$8,Location!$B$2:$B$8)</f>
        <v>Chocolate River Rapids</v>
      </c>
      <c r="E8" s="3">
        <v>5</v>
      </c>
      <c r="F8" s="3" t="str">
        <f>_xlfn.XLOOKUP(E8,Location!$A$2:$A$8,Location!$B$2:$B$8)</f>
        <v>Jelly River Delta</v>
      </c>
      <c r="G8" s="3">
        <v>17</v>
      </c>
      <c r="H8" s="3">
        <v>1</v>
      </c>
      <c r="I8" s="3">
        <v>1</v>
      </c>
      <c r="J8" s="3">
        <v>27.074632038127501</v>
      </c>
      <c r="L8" s="3">
        <v>4</v>
      </c>
      <c r="M8" s="3" t="str">
        <f>_xlfn.XLOOKUP(L8,Location!$A$2:$A$8,Location!$B$2:$B$8)</f>
        <v>Frosted Fluff Fields</v>
      </c>
      <c r="N8" s="3">
        <f t="shared" si="0"/>
        <v>1214</v>
      </c>
      <c r="O8" s="3">
        <f t="shared" si="1"/>
        <v>0</v>
      </c>
      <c r="P8" s="3">
        <f t="shared" si="2"/>
        <v>1214</v>
      </c>
      <c r="Q8" s="3">
        <v>1214</v>
      </c>
    </row>
    <row r="9" spans="2:19" x14ac:dyDescent="0.35">
      <c r="B9" s="3">
        <v>0</v>
      </c>
      <c r="C9" s="3">
        <v>2</v>
      </c>
      <c r="D9" s="3" t="str">
        <f>_xlfn.XLOOKUP(C9,Location!$A$2:$A$8,Location!$B$2:$B$8)</f>
        <v>Chocolate River Rapids</v>
      </c>
      <c r="E9" s="3">
        <v>6</v>
      </c>
      <c r="F9" s="3" t="str">
        <f>_xlfn.XLOOKUP(E9,Location!$A$2:$A$8,Location!$B$2:$B$8)</f>
        <v>Molasses Marsh</v>
      </c>
      <c r="G9" s="3">
        <v>10</v>
      </c>
      <c r="H9" s="3">
        <v>1</v>
      </c>
      <c r="I9" s="3">
        <v>0</v>
      </c>
      <c r="J9" s="3">
        <v>30.670280403022076</v>
      </c>
      <c r="L9" s="3">
        <v>5</v>
      </c>
      <c r="M9" s="3" t="str">
        <f>_xlfn.XLOOKUP(L9,Location!$A$2:$A$8,Location!$B$2:$B$8)</f>
        <v>Jelly River Delta</v>
      </c>
      <c r="N9" s="3">
        <f t="shared" si="0"/>
        <v>1047.6809583914601</v>
      </c>
      <c r="O9" s="3">
        <f t="shared" si="1"/>
        <v>0</v>
      </c>
      <c r="P9" s="3">
        <f t="shared" si="2"/>
        <v>1047.6809583914601</v>
      </c>
      <c r="Q9" s="3">
        <v>1982</v>
      </c>
    </row>
    <row r="10" spans="2:19" x14ac:dyDescent="0.35">
      <c r="B10" s="3">
        <v>0</v>
      </c>
      <c r="C10" s="3">
        <v>2</v>
      </c>
      <c r="D10" s="3" t="str">
        <f>_xlfn.XLOOKUP(C10,Location!$A$2:$A$8,Location!$B$2:$B$8)</f>
        <v>Chocolate River Rapids</v>
      </c>
      <c r="E10" s="3">
        <v>7</v>
      </c>
      <c r="F10" s="3" t="str">
        <f>_xlfn.XLOOKUP(E10,Location!$A$2:$A$8,Location!$B$2:$B$8)</f>
        <v>White Chocolate Wasteland</v>
      </c>
      <c r="G10" s="3">
        <v>22</v>
      </c>
      <c r="H10" s="3">
        <v>1</v>
      </c>
      <c r="I10" s="3">
        <v>1</v>
      </c>
      <c r="J10" s="3">
        <v>19.119458674345363</v>
      </c>
      <c r="L10" s="3">
        <v>6</v>
      </c>
      <c r="M10" s="3" t="str">
        <f>_xlfn.XLOOKUP(L10,Location!$A$2:$A$8,Location!$B$2:$B$8)</f>
        <v>Molasses Marsh</v>
      </c>
      <c r="N10" s="3">
        <f t="shared" si="0"/>
        <v>1559</v>
      </c>
      <c r="O10" s="3">
        <f t="shared" si="1"/>
        <v>0</v>
      </c>
      <c r="P10" s="3">
        <f t="shared" si="2"/>
        <v>1559</v>
      </c>
      <c r="Q10" s="3">
        <v>1559</v>
      </c>
    </row>
    <row r="11" spans="2:19" x14ac:dyDescent="0.35">
      <c r="B11" s="3">
        <v>0</v>
      </c>
      <c r="C11" s="3">
        <v>3</v>
      </c>
      <c r="D11" s="3" t="str">
        <f>_xlfn.XLOOKUP(C11,Location!$A$2:$A$8,Location!$B$2:$B$8)</f>
        <v>Creme Brulee Cliffs</v>
      </c>
      <c r="E11" s="3">
        <v>1</v>
      </c>
      <c r="F11" s="3" t="str">
        <f>_xlfn.XLOOKUP(E11,Location!$A$2:$A$8,Location!$B$2:$B$8)</f>
        <v>Candy Cane Canyon</v>
      </c>
      <c r="G11" s="3">
        <v>23</v>
      </c>
      <c r="H11" s="3">
        <v>1</v>
      </c>
      <c r="I11" s="3">
        <v>1</v>
      </c>
      <c r="J11" s="3">
        <v>9.0599613685710576</v>
      </c>
      <c r="L11" s="3">
        <v>7</v>
      </c>
      <c r="M11" s="3" t="str">
        <f>_xlfn.XLOOKUP(L11,Location!$A$2:$A$8,Location!$B$2:$B$8)</f>
        <v>White Chocolate Wasteland</v>
      </c>
      <c r="N11" s="3">
        <f t="shared" si="0"/>
        <v>7256.3190416085399</v>
      </c>
      <c r="O11" s="3">
        <f t="shared" si="1"/>
        <v>5469.3190416085399</v>
      </c>
      <c r="P11" s="3">
        <f t="shared" si="2"/>
        <v>1787</v>
      </c>
      <c r="Q11" s="3">
        <v>1787</v>
      </c>
    </row>
    <row r="12" spans="2:19" x14ac:dyDescent="0.35">
      <c r="B12" s="3">
        <v>0</v>
      </c>
      <c r="C12" s="3">
        <v>3</v>
      </c>
      <c r="D12" s="3" t="str">
        <f>_xlfn.XLOOKUP(C12,Location!$A$2:$A$8,Location!$B$2:$B$8)</f>
        <v>Creme Brulee Cliffs</v>
      </c>
      <c r="E12" s="3">
        <v>4</v>
      </c>
      <c r="F12" s="3" t="str">
        <f>_xlfn.XLOOKUP(E12,Location!$A$2:$A$8,Location!$B$2:$B$8)</f>
        <v>Frosted Fluff Fields</v>
      </c>
      <c r="G12" s="3">
        <v>11</v>
      </c>
      <c r="H12" s="3">
        <v>1</v>
      </c>
      <c r="I12" s="3">
        <v>0</v>
      </c>
      <c r="J12" s="3">
        <v>13.088452926148303</v>
      </c>
    </row>
    <row r="13" spans="2:19" x14ac:dyDescent="0.35">
      <c r="B13" s="3">
        <v>0</v>
      </c>
      <c r="C13" s="3">
        <v>3</v>
      </c>
      <c r="D13" s="3" t="str">
        <f>_xlfn.XLOOKUP(C13,Location!$A$2:$A$8,Location!$B$2:$B$8)</f>
        <v>Creme Brulee Cliffs</v>
      </c>
      <c r="E13" s="3">
        <v>5</v>
      </c>
      <c r="F13" s="3" t="str">
        <f>_xlfn.XLOOKUP(E13,Location!$A$2:$A$8,Location!$B$2:$B$8)</f>
        <v>Jelly River Delta</v>
      </c>
      <c r="G13" s="3">
        <v>6</v>
      </c>
      <c r="H13" s="3">
        <v>1</v>
      </c>
      <c r="I13" s="3">
        <v>1</v>
      </c>
      <c r="J13" s="3">
        <v>18.693335710889055</v>
      </c>
      <c r="L13" s="3"/>
      <c r="M13" s="3" t="s">
        <v>25</v>
      </c>
      <c r="N13" s="3" t="s">
        <v>24</v>
      </c>
      <c r="O13" s="3" t="s">
        <v>29</v>
      </c>
      <c r="P13" s="3" t="s">
        <v>28</v>
      </c>
      <c r="Q13" s="3" t="s">
        <v>27</v>
      </c>
      <c r="R13" s="3" t="s">
        <v>23</v>
      </c>
      <c r="S13" s="3" t="s">
        <v>26</v>
      </c>
    </row>
    <row r="14" spans="2:19" x14ac:dyDescent="0.35">
      <c r="B14" s="3">
        <v>0</v>
      </c>
      <c r="C14" s="3">
        <v>3</v>
      </c>
      <c r="D14" s="3" t="str">
        <f>_xlfn.XLOOKUP(C14,Location!$A$2:$A$8,Location!$B$2:$B$8)</f>
        <v>Creme Brulee Cliffs</v>
      </c>
      <c r="E14" s="3">
        <v>6</v>
      </c>
      <c r="F14" s="3" t="str">
        <f>_xlfn.XLOOKUP(E14,Location!$A$2:$A$8,Location!$B$2:$B$8)</f>
        <v>Molasses Marsh</v>
      </c>
      <c r="G14" s="3">
        <v>17</v>
      </c>
      <c r="H14" s="3">
        <v>1</v>
      </c>
      <c r="I14" s="3">
        <v>1</v>
      </c>
      <c r="J14" s="3">
        <v>21.410002335357177</v>
      </c>
      <c r="L14" s="3" t="s">
        <v>42</v>
      </c>
      <c r="M14" s="3" t="s">
        <v>41</v>
      </c>
      <c r="N14">
        <f>SUMPRODUCT(G5:G28,B5:B28)</f>
        <v>263264.01891538792</v>
      </c>
      <c r="O14" s="3">
        <v>186191</v>
      </c>
      <c r="P14" s="3">
        <f>N14-O14</f>
        <v>77073.018915387918</v>
      </c>
      <c r="Q14" s="4">
        <f>P14/O14</f>
        <v>0.41394599586117437</v>
      </c>
      <c r="R14" s="3">
        <v>1</v>
      </c>
      <c r="S14" s="4">
        <f>Q14*R14</f>
        <v>0.41394599586117437</v>
      </c>
    </row>
    <row r="15" spans="2:19" x14ac:dyDescent="0.35">
      <c r="B15" s="3">
        <v>0</v>
      </c>
      <c r="C15" s="3">
        <v>4</v>
      </c>
      <c r="D15" s="3" t="str">
        <f>_xlfn.XLOOKUP(C15,Location!$A$2:$A$8,Location!$B$2:$B$8)</f>
        <v>Frosted Fluff Fields</v>
      </c>
      <c r="E15" s="3">
        <v>1</v>
      </c>
      <c r="F15" s="3" t="str">
        <f>_xlfn.XLOOKUP(E15,Location!$A$2:$A$8,Location!$B$2:$B$8)</f>
        <v>Candy Cane Canyon</v>
      </c>
      <c r="G15" s="3">
        <v>19</v>
      </c>
      <c r="H15" s="3">
        <v>1</v>
      </c>
      <c r="I15" s="3">
        <v>1</v>
      </c>
      <c r="J15" s="3">
        <v>4.0652798181675083</v>
      </c>
      <c r="L15" s="3" t="s">
        <v>42</v>
      </c>
      <c r="M15" s="3" t="s">
        <v>19</v>
      </c>
      <c r="N15" s="3">
        <f>SUMPRODUCT(B5:B28,J5:J28)</f>
        <v>141955.93614637191</v>
      </c>
      <c r="O15" s="3">
        <v>100397</v>
      </c>
      <c r="P15" s="3">
        <f t="shared" ref="P15:P17" si="3">N15-O15</f>
        <v>41558.936146371911</v>
      </c>
      <c r="Q15" s="4">
        <f t="shared" ref="Q15:Q17" si="4">P15/O15</f>
        <v>0.41394599586015429</v>
      </c>
      <c r="R15" s="3">
        <v>1</v>
      </c>
      <c r="S15" s="4">
        <f t="shared" ref="S15:S17" si="5">Q15*R15</f>
        <v>0.41394599586015429</v>
      </c>
    </row>
    <row r="16" spans="2:19" x14ac:dyDescent="0.35">
      <c r="B16" s="3">
        <v>0</v>
      </c>
      <c r="C16" s="3">
        <v>4</v>
      </c>
      <c r="D16" s="3" t="str">
        <f>_xlfn.XLOOKUP(C16,Location!$A$2:$A$8,Location!$B$2:$B$8)</f>
        <v>Frosted Fluff Fields</v>
      </c>
      <c r="E16" s="3">
        <v>2</v>
      </c>
      <c r="F16" s="3" t="str">
        <f>_xlfn.XLOOKUP(E16,Location!$A$2:$A$8,Location!$B$2:$B$8)</f>
        <v>Chocolate River Rapids</v>
      </c>
      <c r="G16" s="3">
        <v>6</v>
      </c>
      <c r="H16" s="3">
        <v>1</v>
      </c>
      <c r="I16" s="3">
        <v>1</v>
      </c>
      <c r="J16" s="3">
        <v>21.042587768618201</v>
      </c>
      <c r="L16" s="3" t="s">
        <v>42</v>
      </c>
      <c r="M16" s="3" t="s">
        <v>30</v>
      </c>
      <c r="N16" s="3">
        <f>SUMPRODUCT(B5:B28,I5:I28)</f>
        <v>9019.6809583914601</v>
      </c>
      <c r="O16" s="3">
        <v>7972</v>
      </c>
      <c r="P16" s="3">
        <f t="shared" si="3"/>
        <v>1047.6809583914601</v>
      </c>
      <c r="Q16" s="4">
        <f t="shared" si="4"/>
        <v>0.13142009011433267</v>
      </c>
      <c r="R16" s="3">
        <v>1</v>
      </c>
      <c r="S16" s="4">
        <f t="shared" si="5"/>
        <v>0.13142009011433267</v>
      </c>
    </row>
    <row r="17" spans="2:19" x14ac:dyDescent="0.35">
      <c r="B17" s="3">
        <v>0</v>
      </c>
      <c r="C17" s="3">
        <v>4</v>
      </c>
      <c r="D17" s="3" t="str">
        <f>_xlfn.XLOOKUP(C17,Location!$A$2:$A$8,Location!$B$2:$B$8)</f>
        <v>Frosted Fluff Fields</v>
      </c>
      <c r="E17" s="3">
        <v>5</v>
      </c>
      <c r="F17" s="3" t="str">
        <f>_xlfn.XLOOKUP(E17,Location!$A$2:$A$8,Location!$B$2:$B$8)</f>
        <v>Jelly River Delta</v>
      </c>
      <c r="G17" s="3">
        <v>19</v>
      </c>
      <c r="H17" s="3">
        <v>1</v>
      </c>
      <c r="I17" s="3">
        <v>1</v>
      </c>
      <c r="J17" s="3">
        <v>6.045990406872968</v>
      </c>
      <c r="L17" s="3" t="s">
        <v>42</v>
      </c>
      <c r="M17" s="3" t="s">
        <v>31</v>
      </c>
      <c r="N17" s="3">
        <f>SUMPRODUCT(B5:B28,H5:H28)</f>
        <v>11077</v>
      </c>
      <c r="O17" s="3">
        <v>8304</v>
      </c>
      <c r="P17" s="3">
        <f t="shared" si="3"/>
        <v>2773</v>
      </c>
      <c r="Q17" s="4">
        <f t="shared" si="4"/>
        <v>0.3339354527938343</v>
      </c>
      <c r="R17" s="3">
        <v>1</v>
      </c>
      <c r="S17" s="4">
        <f t="shared" si="5"/>
        <v>0.3339354527938343</v>
      </c>
    </row>
    <row r="18" spans="2:19" x14ac:dyDescent="0.35">
      <c r="B18" s="3">
        <v>0</v>
      </c>
      <c r="C18" s="3">
        <v>4</v>
      </c>
      <c r="D18" s="3" t="str">
        <f>_xlfn.XLOOKUP(C18,Location!$A$2:$A$8,Location!$B$2:$B$8)</f>
        <v>Frosted Fluff Fields</v>
      </c>
      <c r="E18" s="3">
        <v>7</v>
      </c>
      <c r="F18" s="3" t="str">
        <f>_xlfn.XLOOKUP(E18,Location!$A$2:$A$8,Location!$B$2:$B$8)</f>
        <v>White Chocolate Wasteland</v>
      </c>
      <c r="G18" s="3">
        <v>19</v>
      </c>
      <c r="H18" s="3">
        <v>1</v>
      </c>
      <c r="I18" s="3">
        <v>1</v>
      </c>
      <c r="J18" s="3">
        <v>4.0605418357652709</v>
      </c>
    </row>
    <row r="19" spans="2:19" x14ac:dyDescent="0.35">
      <c r="B19" s="3">
        <v>0</v>
      </c>
      <c r="C19" s="3">
        <v>5</v>
      </c>
      <c r="D19" s="3" t="str">
        <f>_xlfn.XLOOKUP(C19,Location!$A$2:$A$8,Location!$B$2:$B$8)</f>
        <v>Jelly River Delta</v>
      </c>
      <c r="E19" s="3">
        <v>3</v>
      </c>
      <c r="F19" s="3" t="str">
        <f>_xlfn.XLOOKUP(E19,Location!$A$2:$A$8,Location!$B$2:$B$8)</f>
        <v>Creme Brulee Cliffs</v>
      </c>
      <c r="G19" s="3">
        <v>24</v>
      </c>
      <c r="H19" s="3">
        <v>1</v>
      </c>
      <c r="I19" s="3">
        <v>1</v>
      </c>
      <c r="J19" s="3">
        <v>18.693335710889055</v>
      </c>
    </row>
    <row r="20" spans="2:19" x14ac:dyDescent="0.35">
      <c r="B20" s="3">
        <v>0</v>
      </c>
      <c r="C20" s="3">
        <v>5</v>
      </c>
      <c r="D20" s="3" t="str">
        <f>_xlfn.XLOOKUP(C20,Location!$A$2:$A$8,Location!$B$2:$B$8)</f>
        <v>Jelly River Delta</v>
      </c>
      <c r="E20" s="3">
        <v>6</v>
      </c>
      <c r="F20" s="3" t="str">
        <f>_xlfn.XLOOKUP(E20,Location!$A$2:$A$8,Location!$B$2:$B$8)</f>
        <v>Molasses Marsh</v>
      </c>
      <c r="G20" s="3">
        <v>14</v>
      </c>
      <c r="H20" s="3">
        <v>1</v>
      </c>
      <c r="I20" s="3">
        <v>1</v>
      </c>
      <c r="J20" s="3">
        <v>5.2502380898393497</v>
      </c>
      <c r="M20" t="s">
        <v>22</v>
      </c>
    </row>
    <row r="21" spans="2:19" x14ac:dyDescent="0.35">
      <c r="B21" s="3">
        <v>0</v>
      </c>
      <c r="C21" s="3">
        <v>6</v>
      </c>
      <c r="D21" s="3" t="str">
        <f>_xlfn.XLOOKUP(C21,Location!$A$2:$A$8,Location!$B$2:$B$8)</f>
        <v>Molasses Marsh</v>
      </c>
      <c r="E21" s="3">
        <v>1</v>
      </c>
      <c r="F21" s="3" t="str">
        <f>_xlfn.XLOOKUP(E21,Location!$A$2:$A$8,Location!$B$2:$B$8)</f>
        <v>Candy Cane Canyon</v>
      </c>
      <c r="G21" s="3">
        <v>12</v>
      </c>
      <c r="H21" s="3">
        <v>1</v>
      </c>
      <c r="I21" s="3">
        <v>1</v>
      </c>
      <c r="J21" s="3">
        <v>13.648285606624738</v>
      </c>
      <c r="M21" t="s">
        <v>44</v>
      </c>
      <c r="N21" s="1">
        <v>0.41394599586114061</v>
      </c>
    </row>
    <row r="22" spans="2:19" x14ac:dyDescent="0.35">
      <c r="B22" s="3">
        <v>0</v>
      </c>
      <c r="C22" s="3">
        <v>6</v>
      </c>
      <c r="D22" s="3" t="str">
        <f>_xlfn.XLOOKUP(C22,Location!$A$2:$A$8,Location!$B$2:$B$8)</f>
        <v>Molasses Marsh</v>
      </c>
      <c r="E22" s="3">
        <v>2</v>
      </c>
      <c r="F22" s="3" t="str">
        <f>_xlfn.XLOOKUP(E22,Location!$A$2:$A$8,Location!$B$2:$B$8)</f>
        <v>Chocolate River Rapids</v>
      </c>
      <c r="G22" s="3">
        <v>7</v>
      </c>
      <c r="H22" s="3">
        <v>1</v>
      </c>
      <c r="I22" s="3">
        <v>1</v>
      </c>
      <c r="J22" s="3">
        <v>30.670280403022076</v>
      </c>
    </row>
    <row r="23" spans="2:19" x14ac:dyDescent="0.35">
      <c r="B23" s="3">
        <v>0</v>
      </c>
      <c r="C23" s="3">
        <v>6</v>
      </c>
      <c r="D23" s="3" t="str">
        <f>_xlfn.XLOOKUP(C23,Location!$A$2:$A$8,Location!$B$2:$B$8)</f>
        <v>Molasses Marsh</v>
      </c>
      <c r="E23" s="3">
        <v>3</v>
      </c>
      <c r="F23" s="3" t="str">
        <f>_xlfn.XLOOKUP(E23,Location!$A$2:$A$8,Location!$B$2:$B$8)</f>
        <v>Creme Brulee Cliffs</v>
      </c>
      <c r="G23" s="3">
        <v>10</v>
      </c>
      <c r="H23" s="3">
        <v>1</v>
      </c>
      <c r="I23" s="3">
        <v>1</v>
      </c>
      <c r="J23" s="3">
        <v>21.410002335357177</v>
      </c>
    </row>
    <row r="24" spans="2:19" x14ac:dyDescent="0.35">
      <c r="B24" s="3">
        <v>0</v>
      </c>
      <c r="C24" s="3">
        <v>6</v>
      </c>
      <c r="D24" s="3" t="str">
        <f>_xlfn.XLOOKUP(C24,Location!$A$2:$A$8,Location!$B$2:$B$8)</f>
        <v>Molasses Marsh</v>
      </c>
      <c r="E24" s="3">
        <v>5</v>
      </c>
      <c r="F24" s="3" t="str">
        <f>_xlfn.XLOOKUP(E24,Location!$A$2:$A$8,Location!$B$2:$B$8)</f>
        <v>Jelly River Delta</v>
      </c>
      <c r="G24" s="3">
        <v>17</v>
      </c>
      <c r="H24" s="3">
        <v>0</v>
      </c>
      <c r="I24" s="3">
        <v>0</v>
      </c>
      <c r="J24" s="3">
        <v>5.2502380898393497</v>
      </c>
    </row>
    <row r="25" spans="2:19" x14ac:dyDescent="0.35">
      <c r="B25" s="3">
        <v>0</v>
      </c>
      <c r="C25" s="3">
        <v>7</v>
      </c>
      <c r="D25" s="3" t="str">
        <f>_xlfn.XLOOKUP(C25,Location!$A$2:$A$8,Location!$B$2:$B$8)</f>
        <v>White Chocolate Wasteland</v>
      </c>
      <c r="E25" s="3">
        <v>2</v>
      </c>
      <c r="F25" s="3" t="str">
        <f>_xlfn.XLOOKUP(E25,Location!$A$2:$A$8,Location!$B$2:$B$8)</f>
        <v>Chocolate River Rapids</v>
      </c>
      <c r="G25" s="3">
        <v>23</v>
      </c>
      <c r="H25" s="3">
        <v>1</v>
      </c>
      <c r="I25" s="3">
        <v>1</v>
      </c>
      <c r="J25" s="3">
        <v>19.119458674345363</v>
      </c>
    </row>
    <row r="26" spans="2:19" x14ac:dyDescent="0.35">
      <c r="B26" s="3">
        <v>2696.3190416085404</v>
      </c>
      <c r="C26" s="3">
        <v>7</v>
      </c>
      <c r="D26" s="3" t="str">
        <f>_xlfn.XLOOKUP(C26,Location!$A$2:$A$8,Location!$B$2:$B$8)</f>
        <v>White Chocolate Wasteland</v>
      </c>
      <c r="E26" s="3">
        <v>3</v>
      </c>
      <c r="F26" s="3" t="str">
        <f>_xlfn.XLOOKUP(E26,Location!$A$2:$A$8,Location!$B$2:$B$8)</f>
        <v>Creme Brulee Cliffs</v>
      </c>
      <c r="G26" s="3">
        <v>23</v>
      </c>
      <c r="H26" s="3">
        <v>0</v>
      </c>
      <c r="I26" s="3">
        <v>1</v>
      </c>
      <c r="J26" s="3">
        <v>10.01552794414753</v>
      </c>
    </row>
    <row r="27" spans="2:19" x14ac:dyDescent="0.35">
      <c r="B27" s="3">
        <v>1214</v>
      </c>
      <c r="C27" s="3">
        <v>7</v>
      </c>
      <c r="D27" s="3" t="str">
        <f>_xlfn.XLOOKUP(C27,Location!$A$2:$A$8,Location!$B$2:$B$8)</f>
        <v>White Chocolate Wasteland</v>
      </c>
      <c r="E27" s="3">
        <v>4</v>
      </c>
      <c r="F27" s="3" t="str">
        <f>_xlfn.XLOOKUP(E27,Location!$A$2:$A$8,Location!$B$2:$B$8)</f>
        <v>Frosted Fluff Fields</v>
      </c>
      <c r="G27" s="3">
        <v>5</v>
      </c>
      <c r="H27" s="3">
        <v>1</v>
      </c>
      <c r="I27" s="3">
        <v>1</v>
      </c>
      <c r="J27" s="3">
        <v>4.0605418357652709</v>
      </c>
    </row>
    <row r="28" spans="2:19" x14ac:dyDescent="0.35">
      <c r="B28" s="3">
        <v>1559</v>
      </c>
      <c r="C28" s="3">
        <v>7</v>
      </c>
      <c r="D28" s="3" t="str">
        <f>_xlfn.XLOOKUP(C28,Location!$A$2:$A$8,Location!$B$2:$B$8)</f>
        <v>White Chocolate Wasteland</v>
      </c>
      <c r="E28" s="3">
        <v>6</v>
      </c>
      <c r="F28" s="3" t="str">
        <f>_xlfn.XLOOKUP(E28,Location!$A$2:$A$8,Location!$B$2:$B$8)</f>
        <v>Molasses Marsh</v>
      </c>
      <c r="G28" s="3">
        <v>8</v>
      </c>
      <c r="H28" s="3">
        <v>1</v>
      </c>
      <c r="I28" s="3">
        <v>1</v>
      </c>
      <c r="J28" s="3">
        <v>11.571387125146227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Connections</vt:lpstr>
      <vt:lpstr>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Melissa Milligan</cp:lastModifiedBy>
  <dcterms:created xsi:type="dcterms:W3CDTF">2025-04-16T22:51:20Z</dcterms:created>
  <dcterms:modified xsi:type="dcterms:W3CDTF">2025-04-23T19:28:06Z</dcterms:modified>
</cp:coreProperties>
</file>