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F6F0550D-CB09-4207-8ED9-EC58DFD3F20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jercicio1" sheetId="1" r:id="rId1"/>
    <sheet name="ejercicio2" sheetId="2" r:id="rId2"/>
    <sheet name="Ejercicio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4" l="1"/>
  <c r="D30" i="4"/>
  <c r="E25" i="4" s="1"/>
  <c r="C33" i="4" l="1"/>
  <c r="I30" i="4"/>
  <c r="C32" i="4"/>
  <c r="C35" i="4" s="1"/>
  <c r="C36" i="4" s="1"/>
  <c r="F48" i="2"/>
  <c r="E48" i="2"/>
  <c r="C43" i="2"/>
  <c r="C38" i="2"/>
  <c r="C33" i="2"/>
  <c r="C25" i="2"/>
  <c r="D19" i="2"/>
  <c r="D18" i="2"/>
  <c r="D15" i="2"/>
  <c r="D41" i="1"/>
  <c r="D36" i="1"/>
  <c r="D28" i="1"/>
  <c r="E21" i="1"/>
  <c r="E18" i="1"/>
  <c r="E22" i="1"/>
  <c r="D42" i="1" s="1"/>
  <c r="F46" i="1"/>
  <c r="E46" i="1"/>
  <c r="C37" i="4" l="1"/>
  <c r="H24" i="2"/>
  <c r="H32" i="2" s="1"/>
  <c r="H33" i="2" s="1"/>
  <c r="I49" i="2" s="1"/>
  <c r="C44" i="2"/>
  <c r="H51" i="2" s="1"/>
  <c r="C26" i="2"/>
  <c r="H48" i="2" s="1"/>
  <c r="C35" i="2"/>
  <c r="H49" i="2" s="1"/>
  <c r="C39" i="2"/>
  <c r="H50" i="2" s="1"/>
  <c r="H37" i="2"/>
  <c r="H39" i="2" s="1"/>
  <c r="I50" i="2" s="1"/>
  <c r="G49" i="2"/>
  <c r="G48" i="2"/>
  <c r="D29" i="1"/>
  <c r="H46" i="1" s="1"/>
  <c r="H27" i="1"/>
  <c r="G46" i="1" s="1"/>
  <c r="D38" i="1"/>
  <c r="H47" i="1" s="1"/>
  <c r="H48" i="1"/>
  <c r="H26" i="2" l="1"/>
  <c r="I48" i="2" s="1"/>
  <c r="H42" i="2"/>
  <c r="H44" i="2" s="1"/>
  <c r="I51" i="2" s="1"/>
  <c r="G50" i="2"/>
  <c r="H29" i="1"/>
  <c r="I46" i="1" s="1"/>
  <c r="H35" i="1"/>
  <c r="G51" i="2" l="1"/>
  <c r="G47" i="1"/>
  <c r="H38" i="1"/>
  <c r="I47" i="1" s="1"/>
  <c r="H40" i="1"/>
  <c r="G48" i="1" l="1"/>
  <c r="H42" i="1"/>
  <c r="I48" i="1" s="1"/>
</calcChain>
</file>

<file path=xl/sharedStrings.xml><?xml version="1.0" encoding="utf-8"?>
<sst xmlns="http://schemas.openxmlformats.org/spreadsheetml/2006/main" count="102" uniqueCount="65">
  <si>
    <t>APROXIMACION POR TAYLOR</t>
  </si>
  <si>
    <t>La funcion</t>
  </si>
  <si>
    <t>f(x) = In(x)</t>
  </si>
  <si>
    <t>el valor inicial</t>
  </si>
  <si>
    <t>x0=</t>
  </si>
  <si>
    <t>f(x0) = IN(x0)</t>
  </si>
  <si>
    <t xml:space="preserve">el que </t>
  </si>
  <si>
    <t>se desea conocer</t>
  </si>
  <si>
    <t>x1=</t>
  </si>
  <si>
    <t>f(x1) = IN(x1)</t>
  </si>
  <si>
    <t>h= x1 -x0</t>
  </si>
  <si>
    <t>Iteracion 1</t>
  </si>
  <si>
    <t>f(x1)=</t>
  </si>
  <si>
    <t>f(in(1))+f´(in(1))*h =</t>
  </si>
  <si>
    <t>f´(x0) = 1/x</t>
  </si>
  <si>
    <t>ef</t>
  </si>
  <si>
    <t>iteracion de orden 2</t>
  </si>
  <si>
    <t>f(x1) =</t>
  </si>
  <si>
    <t>f(1) + f'(1) *h +f''(1)/2! * h^2</t>
  </si>
  <si>
    <t>f´´(x0)=-1/x^2</t>
  </si>
  <si>
    <t xml:space="preserve">iteracion de TERCER orden </t>
  </si>
  <si>
    <t>f(X1) =</t>
  </si>
  <si>
    <t>f(1) + f'(1) *h +f''(1)/2! * h^2+f'''(1)/3! * h^3</t>
  </si>
  <si>
    <t>f´´´(x0)= 2/x^3</t>
  </si>
  <si>
    <t>EF</t>
  </si>
  <si>
    <t>ITERACION 4</t>
  </si>
  <si>
    <t>f(in(1)) + f'(1) *h +f''(1)/2! * h^2+f'''(1)/3! * h^3+f''''(1)/4! * h^4</t>
  </si>
  <si>
    <t>f´´´´(x0)=-6/x^4</t>
  </si>
  <si>
    <t>#</t>
  </si>
  <si>
    <t>x0</t>
  </si>
  <si>
    <t>x1</t>
  </si>
  <si>
    <t>f(x0)</t>
  </si>
  <si>
    <t>h</t>
  </si>
  <si>
    <t>f(x1)</t>
  </si>
  <si>
    <t>Rn</t>
  </si>
  <si>
    <t>Desafío4: Aprox Taylor 25x^3-6x^2+7x-88</t>
  </si>
  <si>
    <t>f(x) = 25x^3-6x^2+7x-88</t>
  </si>
  <si>
    <t>f´(x0) = 75x^2-12x+7</t>
  </si>
  <si>
    <t>f´´(x0)=150x-12</t>
  </si>
  <si>
    <t>f´´´(x0)= 150</t>
  </si>
  <si>
    <t>f(x0) = 25*(1)^3-6*(1)^2+7*(1)^1-88</t>
  </si>
  <si>
    <t>f(x1) = 25*(3)^3-6(3)^2+7(3)-88</t>
  </si>
  <si>
    <t>f(x0) + f'(x0) *h +f''(x0)/2! * h^2</t>
  </si>
  <si>
    <t>|</t>
  </si>
  <si>
    <t>error-relativo</t>
  </si>
  <si>
    <t>er</t>
  </si>
  <si>
    <t>Desafío3: Aprox Taylor in(x)</t>
  </si>
  <si>
    <t>PROPAGACIÓN Del ERROR</t>
  </si>
  <si>
    <t>Formula de Manning</t>
  </si>
  <si>
    <t>coheficiente de rugosidad</t>
  </si>
  <si>
    <t>n</t>
  </si>
  <si>
    <t>B</t>
  </si>
  <si>
    <t>H</t>
  </si>
  <si>
    <t>pendiente</t>
  </si>
  <si>
    <t>ancho(m)</t>
  </si>
  <si>
    <t>profundidad(m)</t>
  </si>
  <si>
    <t>S</t>
  </si>
  <si>
    <t>(+-10%)</t>
  </si>
  <si>
    <t>eh</t>
  </si>
  <si>
    <t>ΔS=0.0003×0.10=0.00003</t>
  </si>
  <si>
    <t>Δn=0.03×0.10=0.003</t>
  </si>
  <si>
    <t>H+eh</t>
  </si>
  <si>
    <t>H-eh</t>
  </si>
  <si>
    <r>
      <rPr>
        <b/>
        <sz val="12"/>
        <color theme="1" tint="0.24994659260841701"/>
        <rFont val="Calibri"/>
        <family val="2"/>
        <scheme val="minor"/>
      </rPr>
      <t>Nombre:</t>
    </r>
    <r>
      <rPr>
        <sz val="11"/>
        <color theme="1"/>
        <rFont val="Calibri"/>
        <family val="2"/>
        <scheme val="minor"/>
      </rPr>
      <t xml:space="preserve"> Milania Bautista Aalnoca 
</t>
    </r>
    <r>
      <rPr>
        <b/>
        <sz val="12"/>
        <color theme="1" tint="0.24994659260841701"/>
        <rFont val="Calibri"/>
        <family val="2"/>
        <scheme val="minor"/>
      </rPr>
      <t>CI.:</t>
    </r>
    <r>
      <rPr>
        <sz val="12"/>
        <color theme="1" tint="0.24994659260841701"/>
        <rFont val="Calibri"/>
        <family val="2"/>
        <scheme val="minor"/>
      </rPr>
      <t>9157473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2"/>
        <color theme="1" tint="0.24994659260841701"/>
        <rFont val="Calibri"/>
        <family val="2"/>
        <scheme val="minor"/>
      </rPr>
      <t>Analisis numerico</t>
    </r>
  </si>
  <si>
    <r>
      <rPr>
        <b/>
        <sz val="12"/>
        <color theme="1" tint="0.24994659260841701"/>
        <rFont val="Calibri"/>
        <family val="2"/>
        <scheme val="minor"/>
      </rPr>
      <t>Nombre:</t>
    </r>
    <r>
      <rPr>
        <sz val="11"/>
        <color theme="1"/>
        <rFont val="Calibri"/>
        <family val="2"/>
        <scheme val="minor"/>
      </rPr>
      <t xml:space="preserve"> Milania Bautista Alanoca 
</t>
    </r>
    <r>
      <rPr>
        <b/>
        <sz val="12"/>
        <color theme="1" tint="0.24994659260841701"/>
        <rFont val="Calibri"/>
        <family val="2"/>
        <scheme val="minor"/>
      </rPr>
      <t>CI.:9157473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2"/>
        <color theme="1" tint="0.24994659260841701"/>
        <rFont val="Calibri"/>
        <family val="2"/>
        <scheme val="minor"/>
      </rPr>
      <t>Analisis numerico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</si>
</sst>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1"/>
      <color theme="1"/>
      <name val="Calibri"/>
      <family val="2"/>
    </font>
    <font>
      <sz val="18"/>
      <color theme="0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1" applyFill="1"/>
    <xf numFmtId="0" fontId="0" fillId="3" borderId="0" xfId="0" applyFill="1" applyAlignment="1"/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Fill="1" applyAlignment="1"/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5" borderId="9" xfId="0" applyFill="1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2" borderId="9" xfId="0" applyFont="1" applyFill="1" applyBorder="1" applyAlignment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vertical="center"/>
    </xf>
    <xf numFmtId="0" fontId="0" fillId="9" borderId="0" xfId="0" applyFill="1" applyAlignment="1"/>
    <xf numFmtId="0" fontId="0" fillId="12" borderId="9" xfId="0" applyFill="1" applyBorder="1" applyAlignment="1"/>
    <xf numFmtId="0" fontId="0" fillId="10" borderId="9" xfId="0" applyFill="1" applyBorder="1" applyAlignment="1"/>
    <xf numFmtId="0" fontId="0" fillId="6" borderId="9" xfId="0" applyFill="1" applyBorder="1" applyAlignment="1"/>
    <xf numFmtId="0" fontId="0" fillId="12" borderId="0" xfId="0" applyFill="1" applyAlignment="1"/>
    <xf numFmtId="0" fontId="4" fillId="15" borderId="0" xfId="0" applyFont="1" applyFill="1" applyAlignment="1"/>
    <xf numFmtId="0" fontId="5" fillId="15" borderId="0" xfId="0" applyFont="1" applyFill="1" applyAlignment="1"/>
    <xf numFmtId="0" fontId="0" fillId="15" borderId="0" xfId="0" applyFill="1" applyAlignment="1"/>
    <xf numFmtId="0" fontId="0" fillId="16" borderId="0" xfId="0" applyFill="1" applyAlignment="1"/>
    <xf numFmtId="0" fontId="0" fillId="2" borderId="9" xfId="0" applyFill="1" applyBorder="1" applyAlignment="1">
      <alignment vertical="center"/>
    </xf>
    <xf numFmtId="0" fontId="0" fillId="15" borderId="9" xfId="0" applyFill="1" applyBorder="1" applyAlignment="1">
      <alignment vertical="center"/>
    </xf>
    <xf numFmtId="0" fontId="0" fillId="8" borderId="0" xfId="0" applyFill="1" applyAlignment="1"/>
    <xf numFmtId="0" fontId="4" fillId="11" borderId="0" xfId="0" applyFont="1" applyFill="1" applyAlignment="1"/>
    <xf numFmtId="0" fontId="5" fillId="11" borderId="0" xfId="0" applyFont="1" applyFill="1" applyAlignment="1"/>
    <xf numFmtId="0" fontId="0" fillId="11" borderId="0" xfId="0" applyFill="1" applyAlignment="1"/>
    <xf numFmtId="0" fontId="0" fillId="8" borderId="0" xfId="0" applyFill="1" applyAlignment="1">
      <alignment vertical="center"/>
    </xf>
    <xf numFmtId="0" fontId="0" fillId="17" borderId="11" xfId="0" applyFill="1" applyBorder="1" applyAlignment="1"/>
    <xf numFmtId="0" fontId="0" fillId="5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14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15" borderId="0" xfId="0" applyFont="1" applyFill="1"/>
    <xf numFmtId="0" fontId="0" fillId="0" borderId="0" xfId="0" applyAlignment="1">
      <alignment wrapText="1"/>
    </xf>
    <xf numFmtId="0" fontId="0" fillId="6" borderId="0" xfId="0" applyFill="1"/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3" fillId="13" borderId="0" xfId="0" applyFont="1" applyFill="1" applyAlignment="1">
      <alignment horizontal="center"/>
    </xf>
    <xf numFmtId="0" fontId="8" fillId="18" borderId="0" xfId="1" applyFont="1" applyFill="1" applyAlignment="1">
      <alignment horizontal="center" vertical="center"/>
    </xf>
    <xf numFmtId="0" fontId="1" fillId="18" borderId="0" xfId="1" applyFill="1" applyAlignment="1">
      <alignment horizontal="center" vertical="center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93549</xdr:colOff>
      <xdr:row>0</xdr:row>
      <xdr:rowOff>178593</xdr:rowOff>
    </xdr:from>
    <xdr:to>
      <xdr:col>7</xdr:col>
      <xdr:colOff>646339</xdr:colOff>
      <xdr:row>8</xdr:row>
      <xdr:rowOff>183026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349" r="573"/>
        <a:stretch/>
      </xdr:blipFill>
      <xdr:spPr>
        <a:xfrm>
          <a:off x="93549" y="178593"/>
          <a:ext cx="5961629" cy="1501219"/>
        </a:xfrm>
        <a:prstGeom prst="rect">
          <a:avLst/>
        </a:prstGeom>
        <a:ln w="88900" cap="sq" cmpd="thickThin">
          <a:solidFill>
            <a:schemeClr val="accent5">
              <a:lumMod val="75000"/>
            </a:schemeClr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7</xdr:col>
      <xdr:colOff>253224</xdr:colOff>
      <xdr:row>33</xdr:row>
      <xdr:rowOff>100955</xdr:rowOff>
    </xdr:to>
    <xdr:pic>
      <xdr:nvPicPr>
        <xdr:cNvPr id="260" name="Imagen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5257800"/>
          <a:ext cx="4876250" cy="481955"/>
        </a:xfrm>
        <a:prstGeom prst="rect">
          <a:avLst/>
        </a:prstGeom>
      </xdr:spPr>
    </xdr:pic>
    <xdr:clientData/>
  </xdr:twoCellAnchor>
  <xdr:oneCellAnchor>
    <xdr:from>
      <xdr:col>6</xdr:col>
      <xdr:colOff>403193</xdr:colOff>
      <xdr:row>24</xdr:row>
      <xdr:rowOff>113188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7394543" y="3770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760016</xdr:colOff>
      <xdr:row>23</xdr:row>
      <xdr:rowOff>41048</xdr:rowOff>
    </xdr:from>
    <xdr:to>
      <xdr:col>6</xdr:col>
      <xdr:colOff>440676</xdr:colOff>
      <xdr:row>24</xdr:row>
      <xdr:rowOff>135901</xdr:rowOff>
    </xdr:to>
    <xdr:pic>
      <xdr:nvPicPr>
        <xdr:cNvPr id="262" name="Imagen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6234"/>
        <a:stretch/>
      </xdr:blipFill>
      <xdr:spPr>
        <a:xfrm>
          <a:off x="760016" y="4641963"/>
          <a:ext cx="4324098" cy="281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19050</xdr:rowOff>
    </xdr:from>
    <xdr:to>
      <xdr:col>6</xdr:col>
      <xdr:colOff>629340</xdr:colOff>
      <xdr:row>5</xdr:row>
      <xdr:rowOff>123946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09550"/>
          <a:ext cx="4944165" cy="866896"/>
        </a:xfrm>
        <a:prstGeom prst="rect">
          <a:avLst/>
        </a:prstGeom>
        <a:ln w="88900" cap="sq" cmpd="thickThin">
          <a:solidFill>
            <a:schemeClr val="accent4">
              <a:lumMod val="75000"/>
            </a:schemeClr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7</xdr:col>
      <xdr:colOff>304250</xdr:colOff>
      <xdr:row>30</xdr:row>
      <xdr:rowOff>100955</xdr:rowOff>
    </xdr:to>
    <xdr:pic>
      <xdr:nvPicPr>
        <xdr:cNvPr id="260" name="Imagen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5257800"/>
          <a:ext cx="4876250" cy="481955"/>
        </a:xfrm>
        <a:prstGeom prst="rect">
          <a:avLst/>
        </a:prstGeom>
      </xdr:spPr>
    </xdr:pic>
    <xdr:clientData/>
  </xdr:twoCellAnchor>
  <xdr:oneCellAnchor>
    <xdr:from>
      <xdr:col>6</xdr:col>
      <xdr:colOff>403193</xdr:colOff>
      <xdr:row>21</xdr:row>
      <xdr:rowOff>113188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7394543" y="3770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1141016</xdr:colOff>
      <xdr:row>20</xdr:row>
      <xdr:rowOff>92075</xdr:rowOff>
    </xdr:from>
    <xdr:to>
      <xdr:col>7</xdr:col>
      <xdr:colOff>491703</xdr:colOff>
      <xdr:row>21</xdr:row>
      <xdr:rowOff>186928</xdr:rowOff>
    </xdr:to>
    <xdr:pic>
      <xdr:nvPicPr>
        <xdr:cNvPr id="262" name="Imagen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6234"/>
        <a:stretch/>
      </xdr:blipFill>
      <xdr:spPr>
        <a:xfrm>
          <a:off x="2055416" y="3521075"/>
          <a:ext cx="4303687" cy="285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142875</xdr:rowOff>
    </xdr:from>
    <xdr:to>
      <xdr:col>5</xdr:col>
      <xdr:colOff>534148</xdr:colOff>
      <xdr:row>21</xdr:row>
      <xdr:rowOff>10012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33375"/>
          <a:ext cx="5363323" cy="3486637"/>
        </a:xfrm>
        <a:prstGeom prst="rect">
          <a:avLst/>
        </a:prstGeom>
        <a:ln w="88900" cap="sq" cmpd="thickThin">
          <a:solidFill>
            <a:schemeClr val="accent4">
              <a:lumMod val="75000"/>
            </a:schemeClr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oneCellAnchor>
    <xdr:from>
      <xdr:col>1</xdr:col>
      <xdr:colOff>209550</xdr:colOff>
      <xdr:row>24</xdr:row>
      <xdr:rowOff>0</xdr:rowOff>
    </xdr:from>
    <xdr:ext cx="1347164" cy="45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2047875" y="4381500"/>
              <a:ext cx="1347164" cy="45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𝐵𝐻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den>
                    </m:f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047875" y="4381500"/>
              <a:ext cx="1347164" cy="45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𝑄=1/𝑛  〖(𝐵𝐻)〗^(5⁄3)/((〖𝐵+2𝐻)〗^(2⁄3) ) √𝑆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31</xdr:row>
      <xdr:rowOff>19050</xdr:rowOff>
    </xdr:from>
    <xdr:ext cx="1614866" cy="469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23825" y="6219825"/>
              <a:ext cx="1614866" cy="469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𝐵𝐻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den>
                    </m:f>
                    <m:rad>
                      <m:radPr>
                        <m:degHide m:val="on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23825" y="6219825"/>
              <a:ext cx="1614866" cy="469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𝜕</a:t>
              </a:r>
              <a:r>
                <a:rPr lang="es-MX" sz="1100" b="0" i="0">
                  <a:latin typeface="Cambria Math" panose="02040503050406030204" pitchFamily="18" charset="0"/>
                </a:rPr>
                <a:t>𝑄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𝜕</a:t>
              </a:r>
              <a:r>
                <a:rPr lang="es-MX" sz="1100" b="0" i="0">
                  <a:latin typeface="Cambria Math" panose="02040503050406030204" pitchFamily="18" charset="0"/>
                </a:rPr>
                <a:t>𝑛=−1/𝑛^2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〖(𝐵𝐻)〗^(5⁄3)/((〖𝐵+2𝐻)〗^(2⁄3) ) √𝑆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142875</xdr:colOff>
      <xdr:row>32</xdr:row>
      <xdr:rowOff>114300</xdr:rowOff>
    </xdr:from>
    <xdr:ext cx="1544910" cy="469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42875" y="6829425"/>
              <a:ext cx="1544910" cy="469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𝐵𝐻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type m:val="skw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sup>
                        </m:sSup>
                      </m:den>
                    </m:f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42875" y="6829425"/>
              <a:ext cx="1544910" cy="469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〖(𝐵𝐻)〗^(5⁄3)/((〖𝐵+2𝐻)〗^(2⁄3)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1/(2√𝑆)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59"/>
  <sheetViews>
    <sheetView tabSelected="1" topLeftCell="A22" zoomScale="112" zoomScaleNormal="112" workbookViewId="0">
      <selection activeCell="E17" sqref="E17"/>
    </sheetView>
  </sheetViews>
  <sheetFormatPr baseColWidth="10" defaultRowHeight="15" x14ac:dyDescent="0.25"/>
  <cols>
    <col min="3" max="4" width="11.875" bestFit="1" customWidth="1"/>
    <col min="8" max="8" width="11.875" bestFit="1" customWidth="1"/>
  </cols>
  <sheetData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</row>
    <row r="13" spans="1:13" ht="23.25" x14ac:dyDescent="0.25">
      <c r="A13" s="57" t="s">
        <v>35</v>
      </c>
      <c r="B13" s="58"/>
      <c r="C13" s="58"/>
      <c r="D13" s="58"/>
      <c r="E13" s="58"/>
      <c r="F13" s="58"/>
      <c r="G13" s="58"/>
      <c r="H13" s="1"/>
      <c r="I13" s="1"/>
      <c r="J13" s="1"/>
      <c r="K13" s="1"/>
      <c r="L13" s="1"/>
      <c r="M13" s="1"/>
    </row>
    <row r="14" spans="1:13" ht="23.25" x14ac:dyDescent="0.35">
      <c r="A14" s="2"/>
      <c r="B14" s="3"/>
      <c r="C14" s="2"/>
      <c r="D14" s="2"/>
      <c r="E14" s="2"/>
      <c r="F14" s="2"/>
      <c r="G14" s="3"/>
      <c r="H14" s="46"/>
      <c r="I14" s="46"/>
      <c r="J14" s="46"/>
      <c r="K14" s="46"/>
      <c r="L14" s="46"/>
      <c r="M14" s="46"/>
    </row>
    <row r="15" spans="1:13" ht="19.5" thickBot="1" x14ac:dyDescent="0.35">
      <c r="A15" s="19"/>
      <c r="B15" s="20"/>
      <c r="C15" s="25" t="s">
        <v>0</v>
      </c>
      <c r="D15" s="26"/>
      <c r="E15" s="27"/>
      <c r="F15" s="4"/>
      <c r="G15" s="5"/>
      <c r="H15" s="46"/>
      <c r="I15" s="46"/>
      <c r="J15" s="46"/>
      <c r="K15" s="46"/>
      <c r="L15" s="46"/>
      <c r="M15" s="46"/>
    </row>
    <row r="16" spans="1:13" x14ac:dyDescent="0.25">
      <c r="A16" s="20" t="s">
        <v>1</v>
      </c>
      <c r="B16" s="4" t="s">
        <v>36</v>
      </c>
      <c r="C16" s="18"/>
      <c r="D16" s="4"/>
      <c r="E16" s="4"/>
      <c r="F16" s="4"/>
      <c r="G16" s="5" t="s">
        <v>43</v>
      </c>
      <c r="H16" s="47" t="s">
        <v>63</v>
      </c>
      <c r="I16" s="48"/>
      <c r="J16" s="48"/>
      <c r="K16" s="49"/>
      <c r="L16" s="6"/>
      <c r="M16" s="1"/>
    </row>
    <row r="17" spans="1:13" x14ac:dyDescent="0.25">
      <c r="A17" s="20" t="s">
        <v>3</v>
      </c>
      <c r="B17" s="4" t="s">
        <v>4</v>
      </c>
      <c r="C17" s="18"/>
      <c r="D17" s="18"/>
      <c r="E17" s="7">
        <v>1</v>
      </c>
      <c r="F17" s="4"/>
      <c r="G17" s="5"/>
      <c r="H17" s="50"/>
      <c r="I17" s="51"/>
      <c r="J17" s="51"/>
      <c r="K17" s="52"/>
      <c r="L17" s="6"/>
      <c r="M17" s="1"/>
    </row>
    <row r="18" spans="1:13" ht="15.75" thickBot="1" x14ac:dyDescent="0.3">
      <c r="A18" s="19"/>
      <c r="B18" s="4" t="s">
        <v>40</v>
      </c>
      <c r="C18" s="18"/>
      <c r="D18" s="18"/>
      <c r="E18" s="7">
        <f>25*(1)^3-6*(1)^2+7*(1)^1-88</f>
        <v>-62</v>
      </c>
      <c r="F18" s="4"/>
      <c r="G18" s="5"/>
      <c r="H18" s="53"/>
      <c r="I18" s="54"/>
      <c r="J18" s="54"/>
      <c r="K18" s="55"/>
      <c r="L18" s="6"/>
      <c r="M18" s="1"/>
    </row>
    <row r="19" spans="1:13" x14ac:dyDescent="0.25">
      <c r="A19" s="20" t="s">
        <v>6</v>
      </c>
      <c r="B19" s="4" t="s">
        <v>7</v>
      </c>
      <c r="C19" s="18"/>
      <c r="D19" s="18"/>
      <c r="E19" s="4"/>
      <c r="F19" s="4"/>
      <c r="G19" s="5"/>
      <c r="H19" s="5"/>
      <c r="I19" s="1"/>
      <c r="J19" s="1"/>
      <c r="K19" s="1"/>
      <c r="L19" s="1"/>
      <c r="M19" s="1"/>
    </row>
    <row r="20" spans="1:13" x14ac:dyDescent="0.25">
      <c r="A20" s="19"/>
      <c r="B20" s="4" t="s">
        <v>8</v>
      </c>
      <c r="C20" s="18"/>
      <c r="D20" s="18"/>
      <c r="E20" s="4">
        <v>3</v>
      </c>
      <c r="F20" s="4"/>
      <c r="G20" s="5"/>
      <c r="H20" s="5"/>
      <c r="I20" s="1"/>
      <c r="J20" s="1"/>
      <c r="K20" s="1"/>
      <c r="L20" s="1"/>
      <c r="M20" s="1"/>
    </row>
    <row r="21" spans="1:13" x14ac:dyDescent="0.25">
      <c r="A21" s="19"/>
      <c r="B21" s="4" t="s">
        <v>41</v>
      </c>
      <c r="C21" s="18"/>
      <c r="D21" s="18"/>
      <c r="E21" s="7">
        <f>25*(3)^3-6*(3)^2+7*(3)-88</f>
        <v>554</v>
      </c>
      <c r="F21" s="4"/>
      <c r="G21" s="5"/>
      <c r="H21" s="5"/>
      <c r="I21" s="1"/>
      <c r="J21" s="1"/>
      <c r="K21" s="1"/>
      <c r="L21" s="1"/>
      <c r="M21" s="1"/>
    </row>
    <row r="22" spans="1:13" x14ac:dyDescent="0.25">
      <c r="A22" s="19"/>
      <c r="B22" s="4" t="s">
        <v>10</v>
      </c>
      <c r="C22" s="18"/>
      <c r="D22" s="18"/>
      <c r="E22" s="4">
        <f>+E20-E17</f>
        <v>2</v>
      </c>
      <c r="F22" s="4"/>
      <c r="G22" s="5"/>
      <c r="H22" s="5"/>
      <c r="I22" s="1"/>
      <c r="J22" s="1"/>
      <c r="K22" s="1"/>
      <c r="L22" s="1"/>
      <c r="M22" s="1"/>
    </row>
    <row r="23" spans="1:13" x14ac:dyDescent="0.25">
      <c r="A23" s="19"/>
      <c r="B23" s="20"/>
      <c r="C23" s="4"/>
      <c r="D23" s="4"/>
      <c r="E23" s="4"/>
      <c r="F23" s="4"/>
      <c r="G23" s="5"/>
      <c r="H23" s="5"/>
      <c r="I23" s="1"/>
      <c r="J23" s="1"/>
      <c r="K23" s="1"/>
      <c r="L23" s="1"/>
      <c r="M23" s="1"/>
    </row>
    <row r="24" spans="1:13" x14ac:dyDescent="0.25">
      <c r="A24" s="1"/>
      <c r="B24" s="5"/>
      <c r="C24" s="5"/>
      <c r="D24" s="5"/>
      <c r="E24" s="5"/>
      <c r="F24" s="4"/>
      <c r="G24" s="5"/>
      <c r="H24" s="5"/>
      <c r="I24" s="1"/>
      <c r="J24" s="1"/>
      <c r="K24" s="1"/>
      <c r="L24" s="1"/>
      <c r="M24" s="1"/>
    </row>
    <row r="25" spans="1:13" x14ac:dyDescent="0.2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</row>
    <row r="26" spans="1:13" x14ac:dyDescent="0.25">
      <c r="A26" s="1"/>
      <c r="B26" s="10" t="s">
        <v>11</v>
      </c>
      <c r="C26" s="10"/>
      <c r="D26" s="5"/>
      <c r="E26" s="5"/>
      <c r="F26" s="5"/>
      <c r="G26" s="5"/>
      <c r="H26" s="5"/>
      <c r="I26" s="1"/>
      <c r="J26" s="1"/>
      <c r="K26" s="1"/>
      <c r="L26" s="1"/>
      <c r="M26" s="1"/>
    </row>
    <row r="27" spans="1:13" x14ac:dyDescent="0.25">
      <c r="A27" s="1"/>
      <c r="B27" s="5" t="s">
        <v>12</v>
      </c>
      <c r="C27" s="5" t="s">
        <v>13</v>
      </c>
      <c r="D27" s="5"/>
      <c r="E27" s="1"/>
      <c r="F27" s="5"/>
      <c r="G27" s="5"/>
      <c r="H27" s="11">
        <f>+E18+D28*E22</f>
        <v>78</v>
      </c>
      <c r="I27" s="1"/>
      <c r="J27" s="1"/>
      <c r="K27" s="1"/>
      <c r="L27" s="1"/>
      <c r="M27" s="1"/>
    </row>
    <row r="28" spans="1:13" x14ac:dyDescent="0.25">
      <c r="A28" s="1"/>
      <c r="B28" s="5" t="s">
        <v>37</v>
      </c>
      <c r="D28" s="5">
        <f>75*(1)^2-12*(1)+7</f>
        <v>70</v>
      </c>
      <c r="E28" s="5"/>
      <c r="F28" s="5"/>
      <c r="G28" s="5"/>
      <c r="H28" s="5"/>
      <c r="I28" s="1"/>
      <c r="J28" s="1"/>
      <c r="K28" s="1"/>
      <c r="L28" s="1"/>
      <c r="M28" s="1"/>
    </row>
    <row r="29" spans="1:13" x14ac:dyDescent="0.25">
      <c r="A29" s="1"/>
      <c r="B29" s="5" t="s">
        <v>15</v>
      </c>
      <c r="D29" s="12">
        <f>ABS(D28*E22)</f>
        <v>140</v>
      </c>
      <c r="E29" s="5"/>
      <c r="F29" s="5"/>
      <c r="G29" s="5" t="s">
        <v>45</v>
      </c>
      <c r="H29" s="28">
        <f>ROUND(ABS((E21-H27)/E21)*100,3)</f>
        <v>85.921000000000006</v>
      </c>
      <c r="I29" s="1"/>
      <c r="J29" s="1"/>
      <c r="K29" s="1"/>
      <c r="L29" s="1"/>
      <c r="M29" s="1"/>
    </row>
    <row r="30" spans="1:13" x14ac:dyDescent="0.25">
      <c r="A30" s="1"/>
      <c r="B30" s="10" t="s">
        <v>16</v>
      </c>
      <c r="C30" s="10"/>
      <c r="E30" s="5"/>
      <c r="F30" s="5"/>
      <c r="G30" s="5"/>
      <c r="H30" s="5"/>
      <c r="I30" s="1"/>
      <c r="J30" s="1"/>
      <c r="K30" s="1"/>
      <c r="L30" s="1"/>
      <c r="M30" s="1"/>
    </row>
    <row r="31" spans="1:13" x14ac:dyDescent="0.25">
      <c r="A31" s="1"/>
      <c r="B31" s="5"/>
      <c r="D31" s="5"/>
      <c r="E31" s="5"/>
      <c r="F31" s="5"/>
      <c r="G31" s="5"/>
      <c r="H31" s="5"/>
      <c r="I31" s="1"/>
      <c r="J31" s="1"/>
      <c r="K31" s="1"/>
      <c r="L31" s="1"/>
      <c r="M31" s="1"/>
    </row>
    <row r="32" spans="1:13" x14ac:dyDescent="0.25">
      <c r="A32" s="1"/>
      <c r="B32" s="5"/>
      <c r="D32" s="5"/>
      <c r="E32" s="5"/>
      <c r="F32" s="5"/>
      <c r="G32" s="5"/>
      <c r="H32" s="5"/>
      <c r="I32" s="1"/>
      <c r="J32" s="1"/>
      <c r="K32" s="1"/>
      <c r="L32" s="1"/>
      <c r="M32" s="1"/>
    </row>
    <row r="33" spans="1:13" x14ac:dyDescent="0.25">
      <c r="A33" s="1"/>
      <c r="B33" s="5"/>
      <c r="D33" s="5"/>
      <c r="E33" s="5"/>
      <c r="F33" s="5"/>
      <c r="G33" s="1"/>
      <c r="H33" s="5"/>
      <c r="I33" s="1"/>
      <c r="J33" s="1"/>
      <c r="K33" s="1"/>
      <c r="L33" s="1"/>
      <c r="M33" s="1"/>
    </row>
    <row r="34" spans="1:13" x14ac:dyDescent="0.25">
      <c r="A34" s="1"/>
      <c r="B34" s="5"/>
      <c r="D34" s="5"/>
      <c r="E34" s="5"/>
      <c r="F34" s="5"/>
      <c r="G34" s="5"/>
      <c r="H34" s="5"/>
      <c r="I34" s="1"/>
      <c r="J34" s="1"/>
      <c r="K34" s="1"/>
      <c r="L34" s="1"/>
      <c r="M34" s="1"/>
    </row>
    <row r="35" spans="1:13" x14ac:dyDescent="0.25">
      <c r="A35" s="1"/>
      <c r="B35" s="5" t="s">
        <v>17</v>
      </c>
      <c r="D35" s="5" t="s">
        <v>42</v>
      </c>
      <c r="E35" s="1"/>
      <c r="F35" s="5"/>
      <c r="G35" s="5"/>
      <c r="H35" s="11">
        <f>+H27+D36*E22^2/FACT(2)</f>
        <v>354</v>
      </c>
      <c r="I35" s="1"/>
      <c r="J35" s="1"/>
      <c r="K35" s="1"/>
      <c r="L35" s="1"/>
      <c r="M35" s="1"/>
    </row>
    <row r="36" spans="1:13" x14ac:dyDescent="0.25">
      <c r="A36" s="1"/>
      <c r="B36" s="5" t="s">
        <v>38</v>
      </c>
      <c r="D36" s="5">
        <f>150*1-12</f>
        <v>138</v>
      </c>
      <c r="E36" s="5"/>
      <c r="F36" s="5"/>
      <c r="G36" s="5"/>
      <c r="H36" s="5"/>
      <c r="I36" s="1"/>
      <c r="J36" s="1"/>
      <c r="K36" s="1"/>
      <c r="L36" s="1"/>
      <c r="M36" s="1"/>
    </row>
    <row r="37" spans="1:13" x14ac:dyDescent="0.25">
      <c r="A37" s="1"/>
      <c r="B37" s="5"/>
      <c r="D37" s="5"/>
      <c r="E37" s="5"/>
      <c r="F37" s="5"/>
      <c r="G37" s="5"/>
      <c r="H37" s="5"/>
      <c r="I37" s="1"/>
      <c r="J37" s="1"/>
      <c r="K37" s="1"/>
      <c r="L37" s="1"/>
      <c r="M37" s="1"/>
    </row>
    <row r="38" spans="1:13" x14ac:dyDescent="0.25">
      <c r="A38" s="1"/>
      <c r="B38" s="5" t="s">
        <v>15</v>
      </c>
      <c r="D38" s="12">
        <f>ABS(D36*E22^2)/FACT(2)</f>
        <v>276</v>
      </c>
      <c r="E38" s="5"/>
      <c r="F38" s="5"/>
      <c r="G38" s="5" t="s">
        <v>45</v>
      </c>
      <c r="H38" s="28">
        <f>ROUND(ABS((E21-H35)/E21)*100,3)</f>
        <v>36.100999999999999</v>
      </c>
      <c r="I38" s="1"/>
      <c r="J38" s="1"/>
      <c r="K38" s="1"/>
      <c r="L38" s="1"/>
      <c r="M38" s="1"/>
    </row>
    <row r="39" spans="1:13" x14ac:dyDescent="0.25">
      <c r="A39" s="1"/>
      <c r="B39" s="10" t="s">
        <v>20</v>
      </c>
      <c r="C39" s="10"/>
      <c r="E39" s="5"/>
      <c r="F39" s="5"/>
      <c r="G39" s="5"/>
      <c r="H39" s="5"/>
      <c r="I39" s="1"/>
      <c r="J39" s="1"/>
      <c r="K39" s="1"/>
      <c r="L39" s="1"/>
      <c r="M39" s="1"/>
    </row>
    <row r="40" spans="1:13" x14ac:dyDescent="0.25">
      <c r="A40" s="1"/>
      <c r="B40" s="5" t="s">
        <v>21</v>
      </c>
      <c r="D40" s="5" t="s">
        <v>22</v>
      </c>
      <c r="E40" s="1"/>
      <c r="F40" s="5"/>
      <c r="G40" s="1"/>
      <c r="H40" s="11">
        <f>+H35+D41*E22^3/FACT(3)</f>
        <v>554</v>
      </c>
      <c r="I40" s="1"/>
      <c r="J40" s="1"/>
      <c r="K40" s="1"/>
      <c r="L40" s="1"/>
      <c r="M40" s="1"/>
    </row>
    <row r="41" spans="1:13" x14ac:dyDescent="0.25">
      <c r="A41" s="1"/>
      <c r="B41" s="5" t="s">
        <v>39</v>
      </c>
      <c r="D41" s="5">
        <f>150</f>
        <v>150</v>
      </c>
      <c r="E41" s="5"/>
      <c r="F41" s="5"/>
      <c r="G41" s="5"/>
      <c r="H41" s="5"/>
      <c r="I41" s="1"/>
      <c r="J41" s="1"/>
      <c r="K41" s="1"/>
      <c r="L41" s="1"/>
      <c r="M41" s="1"/>
    </row>
    <row r="42" spans="1:13" x14ac:dyDescent="0.25">
      <c r="A42" s="1"/>
      <c r="B42" s="5" t="s">
        <v>24</v>
      </c>
      <c r="D42" s="12">
        <f>D41*E22^3/FACT(3)</f>
        <v>200</v>
      </c>
      <c r="E42" s="5"/>
      <c r="F42" s="5"/>
      <c r="G42" s="5" t="s">
        <v>45</v>
      </c>
      <c r="H42" s="28">
        <f>ROUND(ABS((E21-H40)/E21)/100,3)</f>
        <v>0</v>
      </c>
      <c r="I42" s="1"/>
      <c r="J42" s="1"/>
      <c r="K42" s="1"/>
      <c r="L42" s="1"/>
      <c r="M42" s="1"/>
    </row>
    <row r="43" spans="1:13" x14ac:dyDescent="0.25">
      <c r="A43" s="1"/>
      <c r="B43" s="5"/>
      <c r="D43" s="5"/>
      <c r="E43" s="5"/>
      <c r="F43" s="1"/>
      <c r="G43" s="5"/>
      <c r="H43" s="5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  <c r="H45" s="13" t="s">
        <v>34</v>
      </c>
      <c r="I45" s="29" t="s">
        <v>44</v>
      </c>
      <c r="J45" s="1"/>
      <c r="K45" s="1"/>
      <c r="L45" s="1"/>
      <c r="M45" s="1"/>
    </row>
    <row r="46" spans="1:13" x14ac:dyDescent="0.25">
      <c r="A46" s="1"/>
      <c r="B46" s="14">
        <v>1</v>
      </c>
      <c r="C46" s="14">
        <v>1</v>
      </c>
      <c r="D46" s="14">
        <v>1.25</v>
      </c>
      <c r="E46" s="14">
        <f>LN(1)</f>
        <v>0</v>
      </c>
      <c r="F46" s="15">
        <f>+D46-C46</f>
        <v>0.25</v>
      </c>
      <c r="G46" s="21">
        <f>+H27</f>
        <v>78</v>
      </c>
      <c r="H46" s="22">
        <f>D29</f>
        <v>140</v>
      </c>
      <c r="I46" s="30">
        <f>H29</f>
        <v>85.921000000000006</v>
      </c>
      <c r="J46" s="1"/>
      <c r="K46" s="1"/>
      <c r="L46" s="1"/>
      <c r="M46" s="1"/>
    </row>
    <row r="47" spans="1:13" x14ac:dyDescent="0.25">
      <c r="A47" s="1"/>
      <c r="B47" s="14">
        <v>2</v>
      </c>
      <c r="C47" s="5"/>
      <c r="D47" s="5"/>
      <c r="E47" s="5"/>
      <c r="F47" s="5"/>
      <c r="G47" s="21">
        <f>+H35</f>
        <v>354</v>
      </c>
      <c r="H47" s="22">
        <f>D38</f>
        <v>276</v>
      </c>
      <c r="I47" s="30">
        <f>H38</f>
        <v>36.100999999999999</v>
      </c>
      <c r="J47" s="1"/>
      <c r="K47" s="1"/>
      <c r="L47" s="1"/>
      <c r="M47" s="1"/>
    </row>
    <row r="48" spans="1:13" x14ac:dyDescent="0.25">
      <c r="A48" s="1"/>
      <c r="B48" s="14">
        <v>3</v>
      </c>
      <c r="C48" s="5"/>
      <c r="D48" s="5"/>
      <c r="E48" s="5"/>
      <c r="F48" s="1"/>
      <c r="G48" s="23">
        <f>H40</f>
        <v>554</v>
      </c>
      <c r="H48" s="23">
        <f>D42</f>
        <v>200</v>
      </c>
      <c r="I48" s="30">
        <f>H42</f>
        <v>0</v>
      </c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</row>
    <row r="50" spans="1:13" x14ac:dyDescent="0.25">
      <c r="A50" s="1"/>
    </row>
    <row r="51" spans="1:13" x14ac:dyDescent="0.25">
      <c r="A51" s="1"/>
      <c r="E51" s="1"/>
      <c r="F51" s="1"/>
      <c r="G51" s="1"/>
      <c r="H51" s="1"/>
      <c r="I51" s="1"/>
    </row>
    <row r="52" spans="1:13" x14ac:dyDescent="0.25">
      <c r="A52" s="1"/>
      <c r="I52" s="1"/>
      <c r="J52" s="1"/>
      <c r="K52" s="1"/>
      <c r="L52" s="1"/>
      <c r="M52" s="1"/>
    </row>
    <row r="53" spans="1:13" x14ac:dyDescent="0.25">
      <c r="A53" s="1"/>
      <c r="I53" s="1"/>
      <c r="J53" s="1"/>
      <c r="K53" s="1"/>
      <c r="L53" s="1"/>
      <c r="M53" s="1"/>
    </row>
    <row r="54" spans="1:13" x14ac:dyDescent="0.25">
      <c r="A54" s="1"/>
      <c r="I54" s="1"/>
      <c r="J54" s="1"/>
      <c r="K54" s="1"/>
      <c r="L54" s="1"/>
    </row>
    <row r="55" spans="1:13" x14ac:dyDescent="0.25">
      <c r="A55" s="1"/>
      <c r="I55" s="1"/>
      <c r="J55" s="1"/>
      <c r="K55" s="1"/>
      <c r="L55" s="1"/>
    </row>
    <row r="56" spans="1:13" x14ac:dyDescent="0.25">
      <c r="A56" s="1"/>
      <c r="I56" s="5"/>
      <c r="J56" s="1"/>
      <c r="K56" s="1"/>
      <c r="L56" s="1"/>
      <c r="M56" s="1"/>
    </row>
    <row r="57" spans="1:13" x14ac:dyDescent="0.25">
      <c r="A57" s="1"/>
      <c r="I57" s="5"/>
      <c r="J57" s="1"/>
      <c r="K57" s="1"/>
      <c r="L57" s="1"/>
      <c r="M57" s="1"/>
    </row>
    <row r="58" spans="1:13" x14ac:dyDescent="0.25">
      <c r="A58" s="1"/>
      <c r="I58" s="5"/>
      <c r="J58" s="1"/>
      <c r="K58" s="1"/>
      <c r="L58" s="1"/>
      <c r="M58" s="1"/>
    </row>
    <row r="59" spans="1:13" x14ac:dyDescent="0.25">
      <c r="A59" s="1"/>
      <c r="I59" s="5"/>
      <c r="J59" s="1"/>
      <c r="K59" s="1"/>
      <c r="L59" s="1"/>
      <c r="M59" s="1"/>
    </row>
  </sheetData>
  <mergeCells count="3">
    <mergeCell ref="A13:G13"/>
    <mergeCell ref="H14:M15"/>
    <mergeCell ref="H16:K18"/>
  </mergeCells>
  <dataValidations count="1">
    <dataValidation type="list" allowBlank="1" sqref="E17:E22 D27" xr:uid="{00000000-0002-0000-0000-000000000000}">
      <formula1>"Sí,No"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M56"/>
  <sheetViews>
    <sheetView topLeftCell="A4" workbookViewId="0">
      <selection activeCell="I10" sqref="I10"/>
    </sheetView>
  </sheetViews>
  <sheetFormatPr baseColWidth="10" defaultRowHeight="15" x14ac:dyDescent="0.25"/>
  <sheetData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</row>
    <row r="10" spans="1:13" ht="23.25" x14ac:dyDescent="0.25">
      <c r="A10" s="57" t="s">
        <v>46</v>
      </c>
      <c r="B10" s="58"/>
      <c r="C10" s="58"/>
      <c r="D10" s="58"/>
      <c r="E10" s="58"/>
      <c r="F10" s="58"/>
      <c r="G10" s="58"/>
      <c r="H10" s="1"/>
      <c r="I10" s="1"/>
      <c r="J10" s="1"/>
      <c r="K10" s="1"/>
      <c r="L10" s="1"/>
      <c r="M10" s="1"/>
    </row>
    <row r="11" spans="1:13" ht="23.25" x14ac:dyDescent="0.35">
      <c r="A11" s="2"/>
      <c r="B11" s="3"/>
      <c r="C11" s="2"/>
      <c r="D11" s="2"/>
      <c r="E11" s="2"/>
      <c r="F11" s="2"/>
      <c r="G11" s="3"/>
      <c r="H11" s="46"/>
      <c r="I11" s="46"/>
      <c r="J11" s="46"/>
      <c r="K11" s="46"/>
      <c r="L11" s="46"/>
      <c r="M11" s="46"/>
    </row>
    <row r="12" spans="1:13" ht="19.5" thickBot="1" x14ac:dyDescent="0.35">
      <c r="A12" s="35"/>
      <c r="B12" s="31"/>
      <c r="C12" s="32" t="s">
        <v>0</v>
      </c>
      <c r="D12" s="33"/>
      <c r="E12" s="34"/>
      <c r="F12" s="4"/>
      <c r="G12" s="5"/>
      <c r="H12" s="46"/>
      <c r="I12" s="46"/>
      <c r="J12" s="46"/>
      <c r="K12" s="46"/>
      <c r="L12" s="46"/>
      <c r="M12" s="46"/>
    </row>
    <row r="13" spans="1:13" x14ac:dyDescent="0.25">
      <c r="A13" s="31" t="s">
        <v>1</v>
      </c>
      <c r="B13" s="31" t="s">
        <v>2</v>
      </c>
      <c r="C13" s="17"/>
      <c r="D13" s="4"/>
      <c r="E13" s="4"/>
      <c r="F13" s="4"/>
      <c r="G13" s="5"/>
      <c r="H13" s="47" t="s">
        <v>64</v>
      </c>
      <c r="I13" s="48"/>
      <c r="J13" s="48"/>
      <c r="K13" s="49"/>
      <c r="L13" s="6"/>
      <c r="M13" s="1"/>
    </row>
    <row r="14" spans="1:13" x14ac:dyDescent="0.25">
      <c r="A14" s="31" t="s">
        <v>3</v>
      </c>
      <c r="B14" s="31" t="s">
        <v>4</v>
      </c>
      <c r="C14" s="17"/>
      <c r="D14" s="7">
        <v>1</v>
      </c>
      <c r="E14" s="8"/>
      <c r="F14" s="4"/>
      <c r="G14" s="5"/>
      <c r="H14" s="50"/>
      <c r="I14" s="51"/>
      <c r="J14" s="51"/>
      <c r="K14" s="52"/>
      <c r="L14" s="6"/>
      <c r="M14" s="1"/>
    </row>
    <row r="15" spans="1:13" ht="15.75" thickBot="1" x14ac:dyDescent="0.3">
      <c r="A15" s="31"/>
      <c r="B15" s="31" t="s">
        <v>5</v>
      </c>
      <c r="C15" s="17"/>
      <c r="D15" s="7">
        <f>LN(1)</f>
        <v>0</v>
      </c>
      <c r="E15" s="9"/>
      <c r="F15" s="4"/>
      <c r="G15" s="5"/>
      <c r="H15" s="53"/>
      <c r="I15" s="54"/>
      <c r="J15" s="54"/>
      <c r="K15" s="55"/>
      <c r="L15" s="6"/>
      <c r="M15" s="1"/>
    </row>
    <row r="16" spans="1:13" x14ac:dyDescent="0.25">
      <c r="A16" s="31" t="s">
        <v>6</v>
      </c>
      <c r="B16" s="31" t="s">
        <v>7</v>
      </c>
      <c r="C16" s="17"/>
      <c r="D16" s="4"/>
      <c r="E16" s="9"/>
      <c r="F16" s="4"/>
      <c r="G16" s="5"/>
      <c r="H16" s="5"/>
      <c r="I16" s="1"/>
      <c r="J16" s="1"/>
      <c r="K16" s="1"/>
      <c r="L16" s="1"/>
      <c r="M16" s="1"/>
    </row>
    <row r="17" spans="1:13" x14ac:dyDescent="0.25">
      <c r="A17" s="31"/>
      <c r="B17" s="31" t="s">
        <v>8</v>
      </c>
      <c r="C17" s="17"/>
      <c r="D17" s="36">
        <v>2.5</v>
      </c>
      <c r="E17" s="9"/>
      <c r="F17" s="4"/>
      <c r="G17" s="5"/>
      <c r="H17" s="5"/>
      <c r="I17" s="1"/>
      <c r="J17" s="1"/>
      <c r="K17" s="1"/>
      <c r="L17" s="1"/>
      <c r="M17" s="1"/>
    </row>
    <row r="18" spans="1:13" x14ac:dyDescent="0.25">
      <c r="A18" s="31"/>
      <c r="B18" s="31" t="s">
        <v>9</v>
      </c>
      <c r="C18" s="17"/>
      <c r="D18" s="7">
        <f>LN(D17)</f>
        <v>0.91629073187415511</v>
      </c>
      <c r="E18" s="4"/>
      <c r="F18" s="4"/>
      <c r="G18" s="5"/>
      <c r="H18" s="5"/>
      <c r="I18" s="1"/>
      <c r="J18" s="1"/>
      <c r="K18" s="1"/>
      <c r="L18" s="1"/>
      <c r="M18" s="1"/>
    </row>
    <row r="19" spans="1:13" x14ac:dyDescent="0.25">
      <c r="A19" s="31"/>
      <c r="B19" s="31" t="s">
        <v>10</v>
      </c>
      <c r="C19" s="17"/>
      <c r="D19" s="4">
        <f>+D17-D14</f>
        <v>1.5</v>
      </c>
      <c r="E19" s="4"/>
      <c r="F19" s="4"/>
      <c r="G19" s="5"/>
      <c r="H19" s="5"/>
      <c r="I19" s="1"/>
      <c r="J19" s="1"/>
      <c r="K19" s="1"/>
      <c r="L19" s="1"/>
      <c r="M19" s="1"/>
    </row>
    <row r="20" spans="1:13" x14ac:dyDescent="0.25">
      <c r="A20" s="35"/>
      <c r="B20" s="31"/>
      <c r="C20" s="4"/>
      <c r="D20" s="4"/>
      <c r="E20" s="4"/>
      <c r="F20" s="4"/>
      <c r="G20" s="5"/>
      <c r="H20" s="5"/>
      <c r="I20" s="1"/>
      <c r="J20" s="1"/>
      <c r="K20" s="1"/>
      <c r="L20" s="1"/>
      <c r="M20" s="1"/>
    </row>
    <row r="21" spans="1:13" x14ac:dyDescent="0.25">
      <c r="A21" s="1"/>
      <c r="B21" s="5"/>
      <c r="C21" s="5"/>
      <c r="D21" s="5"/>
      <c r="E21" s="5"/>
      <c r="F21" s="4"/>
      <c r="G21" s="5"/>
      <c r="H21" s="5"/>
      <c r="I21" s="1"/>
      <c r="J21" s="1"/>
      <c r="K21" s="1"/>
      <c r="L21" s="1"/>
      <c r="M21" s="1"/>
    </row>
    <row r="22" spans="1:13" x14ac:dyDescent="0.2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</row>
    <row r="23" spans="1:13" x14ac:dyDescent="0.25">
      <c r="A23" s="1"/>
      <c r="B23" s="10" t="s">
        <v>11</v>
      </c>
      <c r="C23" s="10"/>
      <c r="D23" s="5"/>
      <c r="E23" s="5"/>
      <c r="F23" s="5"/>
      <c r="G23" s="5"/>
      <c r="H23" s="5"/>
      <c r="I23" s="1"/>
      <c r="J23" s="1"/>
      <c r="K23" s="1"/>
      <c r="L23" s="1"/>
      <c r="M23" s="1"/>
    </row>
    <row r="24" spans="1:13" x14ac:dyDescent="0.25">
      <c r="A24" s="1"/>
      <c r="B24" s="5" t="s">
        <v>12</v>
      </c>
      <c r="C24" s="5" t="s">
        <v>13</v>
      </c>
      <c r="D24" s="5"/>
      <c r="E24" s="1"/>
      <c r="F24" s="5"/>
      <c r="G24" s="5"/>
      <c r="H24" s="11">
        <f>+D15+C25*D19</f>
        <v>1.5</v>
      </c>
      <c r="I24" s="1"/>
      <c r="J24" s="1"/>
      <c r="K24" s="1"/>
      <c r="L24" s="1"/>
      <c r="M24" s="1"/>
    </row>
    <row r="25" spans="1:13" x14ac:dyDescent="0.25">
      <c r="A25" s="1"/>
      <c r="B25" s="5" t="s">
        <v>14</v>
      </c>
      <c r="C25" s="5">
        <f>1/D14</f>
        <v>1</v>
      </c>
      <c r="D25" s="5"/>
      <c r="E25" s="5"/>
      <c r="F25" s="5"/>
      <c r="G25" s="5"/>
      <c r="H25" s="5"/>
      <c r="I25" s="1"/>
      <c r="J25" s="1"/>
      <c r="K25" s="1"/>
      <c r="L25" s="1"/>
      <c r="M25" s="1"/>
    </row>
    <row r="26" spans="1:13" x14ac:dyDescent="0.25">
      <c r="A26" s="1"/>
      <c r="B26" s="5" t="s">
        <v>15</v>
      </c>
      <c r="C26" s="12">
        <f>ABS(C25*D19)</f>
        <v>1.5</v>
      </c>
      <c r="D26" s="5"/>
      <c r="E26" s="5"/>
      <c r="F26" s="5"/>
      <c r="G26" s="24" t="s">
        <v>45</v>
      </c>
      <c r="H26" s="24">
        <f>ROUND((ABS(D18-H24)/D18)*100,3)</f>
        <v>63.704000000000001</v>
      </c>
      <c r="I26" s="1"/>
      <c r="J26" s="1"/>
      <c r="K26" s="1"/>
      <c r="L26" s="1"/>
      <c r="M26" s="1"/>
    </row>
    <row r="27" spans="1:13" x14ac:dyDescent="0.25">
      <c r="A27" s="1"/>
      <c r="B27" s="10" t="s">
        <v>16</v>
      </c>
      <c r="C27" s="10"/>
      <c r="D27" s="5"/>
      <c r="E27" s="5"/>
      <c r="F27" s="5"/>
      <c r="G27" s="5"/>
      <c r="H27" s="5"/>
      <c r="I27" s="1"/>
      <c r="J27" s="1"/>
      <c r="K27" s="1"/>
      <c r="L27" s="1"/>
      <c r="M27" s="1"/>
    </row>
    <row r="28" spans="1:13" x14ac:dyDescent="0.2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</row>
    <row r="29" spans="1:13" x14ac:dyDescent="0.2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</row>
    <row r="30" spans="1:13" x14ac:dyDescent="0.25">
      <c r="A30" s="1"/>
      <c r="B30" s="5"/>
      <c r="C30" s="5"/>
      <c r="D30" s="5"/>
      <c r="E30" s="5"/>
      <c r="F30" s="5"/>
      <c r="G30" s="1"/>
      <c r="H30" s="5"/>
      <c r="I30" s="1"/>
      <c r="J30" s="1"/>
      <c r="K30" s="1"/>
      <c r="L30" s="1"/>
      <c r="M30" s="1"/>
    </row>
    <row r="31" spans="1:13" x14ac:dyDescent="0.2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</row>
    <row r="32" spans="1:13" x14ac:dyDescent="0.25">
      <c r="A32" s="1"/>
      <c r="B32" s="5" t="s">
        <v>17</v>
      </c>
      <c r="C32" s="5" t="s">
        <v>18</v>
      </c>
      <c r="D32" s="5"/>
      <c r="E32" s="1"/>
      <c r="F32" s="5"/>
      <c r="G32" s="5"/>
      <c r="H32" s="11">
        <f>+H24+C33*D19^2/FACT(2)</f>
        <v>0.375</v>
      </c>
      <c r="I32" s="1"/>
      <c r="J32" s="1"/>
      <c r="K32" s="1"/>
      <c r="L32" s="1"/>
      <c r="M32" s="1"/>
    </row>
    <row r="33" spans="1:13" x14ac:dyDescent="0.25">
      <c r="A33" s="1"/>
      <c r="B33" s="5" t="s">
        <v>19</v>
      </c>
      <c r="C33" s="5">
        <f>+-1/1^2</f>
        <v>-1</v>
      </c>
      <c r="D33" s="5"/>
      <c r="E33" s="5"/>
      <c r="F33" s="5"/>
      <c r="G33" s="24" t="s">
        <v>45</v>
      </c>
      <c r="H33" s="24">
        <f>ROUND((ABS(D18-H32)/D18)*100,3)</f>
        <v>59.073999999999998</v>
      </c>
      <c r="I33" s="1"/>
      <c r="J33" s="1"/>
      <c r="K33" s="1"/>
      <c r="L33" s="1"/>
      <c r="M33" s="1"/>
    </row>
    <row r="34" spans="1:13" x14ac:dyDescent="0.2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</row>
    <row r="35" spans="1:13" x14ac:dyDescent="0.25">
      <c r="A35" s="1"/>
      <c r="B35" s="5" t="s">
        <v>15</v>
      </c>
      <c r="C35" s="12">
        <f>ABS(C33*D19^2)/FACT(2)</f>
        <v>1.125</v>
      </c>
      <c r="D35" s="5"/>
      <c r="E35" s="5"/>
      <c r="F35" s="5"/>
      <c r="G35" s="5"/>
      <c r="H35" s="5"/>
      <c r="I35" s="1"/>
      <c r="J35" s="1"/>
      <c r="K35" s="1"/>
      <c r="L35" s="1"/>
      <c r="M35" s="1"/>
    </row>
    <row r="36" spans="1:13" x14ac:dyDescent="0.25">
      <c r="A36" s="1"/>
      <c r="B36" s="10" t="s">
        <v>20</v>
      </c>
      <c r="C36" s="10"/>
      <c r="D36" s="5"/>
      <c r="E36" s="5"/>
      <c r="F36" s="5"/>
      <c r="G36" s="5"/>
      <c r="H36" s="5"/>
      <c r="I36" s="1"/>
      <c r="J36" s="1"/>
      <c r="K36" s="1"/>
      <c r="L36" s="1"/>
      <c r="M36" s="1"/>
    </row>
    <row r="37" spans="1:13" x14ac:dyDescent="0.25">
      <c r="A37" s="1"/>
      <c r="B37" s="5" t="s">
        <v>21</v>
      </c>
      <c r="C37" s="5" t="s">
        <v>22</v>
      </c>
      <c r="D37" s="5"/>
      <c r="E37" s="1"/>
      <c r="F37" s="5"/>
      <c r="G37" s="1"/>
      <c r="H37" s="11">
        <f>+H32+C38*D19^3/FACT(3)</f>
        <v>1.5</v>
      </c>
      <c r="I37" s="1"/>
      <c r="J37" s="1"/>
      <c r="K37" s="1"/>
      <c r="L37" s="1"/>
      <c r="M37" s="1"/>
    </row>
    <row r="38" spans="1:13" x14ac:dyDescent="0.25">
      <c r="A38" s="1"/>
      <c r="B38" s="5" t="s">
        <v>23</v>
      </c>
      <c r="C38" s="5">
        <f>2/D14^3</f>
        <v>2</v>
      </c>
      <c r="D38" s="5"/>
      <c r="E38" s="5"/>
      <c r="F38" s="5"/>
      <c r="G38" s="5"/>
      <c r="H38" s="5"/>
      <c r="I38" s="1"/>
      <c r="J38" s="1"/>
      <c r="K38" s="1"/>
      <c r="L38" s="1"/>
      <c r="M38" s="1"/>
    </row>
    <row r="39" spans="1:13" x14ac:dyDescent="0.25">
      <c r="A39" s="1"/>
      <c r="B39" s="5" t="s">
        <v>24</v>
      </c>
      <c r="C39" s="12">
        <f>C38*D19^3/FACT(3)</f>
        <v>1.125</v>
      </c>
      <c r="D39" s="5"/>
      <c r="E39" s="5"/>
      <c r="F39" s="5"/>
      <c r="G39" s="24" t="s">
        <v>45</v>
      </c>
      <c r="H39" s="24">
        <f>ROUND((ABS(D18-H37)/D18)*100,3)</f>
        <v>63.704000000000001</v>
      </c>
      <c r="I39" s="1"/>
      <c r="J39" s="1"/>
      <c r="K39" s="1"/>
      <c r="L39" s="1"/>
      <c r="M39" s="1"/>
    </row>
    <row r="40" spans="1:13" x14ac:dyDescent="0.2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</row>
    <row r="41" spans="1:13" x14ac:dyDescent="0.25">
      <c r="A41" s="1"/>
      <c r="B41" s="10" t="s">
        <v>25</v>
      </c>
      <c r="C41" s="10"/>
      <c r="D41" s="5"/>
      <c r="E41" s="5"/>
      <c r="F41" s="5"/>
      <c r="G41" s="5"/>
      <c r="H41" s="5"/>
      <c r="I41" s="1"/>
      <c r="J41" s="1"/>
      <c r="K41" s="1"/>
      <c r="L41" s="1"/>
      <c r="M41" s="1"/>
    </row>
    <row r="42" spans="1:13" x14ac:dyDescent="0.25">
      <c r="A42" s="1"/>
      <c r="B42" s="5" t="s">
        <v>17</v>
      </c>
      <c r="C42" s="5" t="s">
        <v>26</v>
      </c>
      <c r="D42" s="5"/>
      <c r="E42" s="5"/>
      <c r="F42" s="5"/>
      <c r="G42" s="5"/>
      <c r="H42" s="11">
        <f>H37+C43*D19^4/FACT(4)</f>
        <v>0.234375</v>
      </c>
      <c r="I42" s="1"/>
      <c r="J42" s="1"/>
      <c r="K42" s="1"/>
      <c r="L42" s="1"/>
      <c r="M42" s="1"/>
    </row>
    <row r="43" spans="1:13" x14ac:dyDescent="0.25">
      <c r="A43" s="1"/>
      <c r="B43" s="5" t="s">
        <v>27</v>
      </c>
      <c r="C43" s="5">
        <f>-6/D14^4</f>
        <v>-6</v>
      </c>
      <c r="D43" s="5"/>
      <c r="E43" s="5"/>
      <c r="F43" s="5"/>
      <c r="G43" s="5"/>
      <c r="H43" s="5"/>
      <c r="I43" s="1"/>
      <c r="J43" s="1"/>
      <c r="K43" s="1"/>
      <c r="L43" s="1"/>
      <c r="M43" s="1"/>
    </row>
    <row r="44" spans="1:13" x14ac:dyDescent="0.25">
      <c r="A44" s="1"/>
      <c r="B44" s="5" t="s">
        <v>15</v>
      </c>
      <c r="C44" s="12">
        <f>ABS(C43*D19^4/FACT(4))</f>
        <v>1.265625</v>
      </c>
      <c r="D44" s="5"/>
      <c r="E44" s="5"/>
      <c r="F44" s="1"/>
      <c r="G44" s="24" t="s">
        <v>45</v>
      </c>
      <c r="H44" s="24">
        <f>ROUND((ABS(D18-H42)/D18)*100,3)</f>
        <v>74.421000000000006</v>
      </c>
      <c r="I44" s="1"/>
      <c r="J44" s="1"/>
      <c r="K44" s="1"/>
      <c r="L44" s="1"/>
      <c r="M44" s="1"/>
    </row>
    <row r="45" spans="1:13" x14ac:dyDescent="0.25">
      <c r="A45" s="1"/>
      <c r="B45" s="5"/>
      <c r="C45" s="5"/>
      <c r="D45" s="5"/>
      <c r="E45" s="5"/>
      <c r="G45" s="5"/>
      <c r="H45" s="5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  <c r="H47" s="13" t="s">
        <v>34</v>
      </c>
      <c r="I47" s="37" t="s">
        <v>45</v>
      </c>
      <c r="J47" s="1"/>
      <c r="K47" s="1"/>
      <c r="L47" s="1"/>
      <c r="M47" s="1"/>
    </row>
    <row r="48" spans="1:13" x14ac:dyDescent="0.25">
      <c r="A48" s="1"/>
      <c r="B48" s="14">
        <v>1</v>
      </c>
      <c r="C48" s="14">
        <v>1</v>
      </c>
      <c r="D48" s="14">
        <v>2.5</v>
      </c>
      <c r="E48" s="14">
        <f>LN(1)</f>
        <v>0</v>
      </c>
      <c r="F48" s="15">
        <f>+D48-C48</f>
        <v>1.5</v>
      </c>
      <c r="G48" s="14">
        <f>+H24</f>
        <v>1.5</v>
      </c>
      <c r="H48" s="14">
        <f>C26</f>
        <v>1.5</v>
      </c>
      <c r="I48" s="38">
        <f>H26</f>
        <v>63.704000000000001</v>
      </c>
      <c r="J48" s="1"/>
      <c r="K48" s="1"/>
      <c r="L48" s="1"/>
      <c r="M48" s="1"/>
    </row>
    <row r="49" spans="1:13" x14ac:dyDescent="0.25">
      <c r="A49" s="1"/>
      <c r="B49" s="14">
        <v>2</v>
      </c>
      <c r="C49" s="5"/>
      <c r="D49" s="5"/>
      <c r="E49" s="5"/>
      <c r="F49" s="5"/>
      <c r="G49" s="14">
        <f>+H32</f>
        <v>0.375</v>
      </c>
      <c r="H49" s="14">
        <f>C35</f>
        <v>1.125</v>
      </c>
      <c r="I49" s="38">
        <f>H33</f>
        <v>59.073999999999998</v>
      </c>
      <c r="J49" s="1"/>
      <c r="K49" s="1"/>
      <c r="L49" s="1"/>
      <c r="M49" s="1"/>
    </row>
    <row r="50" spans="1:13" x14ac:dyDescent="0.25">
      <c r="A50" s="1"/>
      <c r="B50" s="14">
        <v>3</v>
      </c>
      <c r="C50" s="5"/>
      <c r="D50" s="5"/>
      <c r="E50" s="5"/>
      <c r="G50" s="14">
        <f>H37</f>
        <v>1.5</v>
      </c>
      <c r="H50" s="14">
        <f>C39</f>
        <v>1.125</v>
      </c>
      <c r="I50" s="38">
        <f>H39</f>
        <v>63.704000000000001</v>
      </c>
      <c r="J50" s="1"/>
      <c r="K50" s="1"/>
      <c r="L50" s="1"/>
      <c r="M50" s="1"/>
    </row>
    <row r="51" spans="1:13" x14ac:dyDescent="0.25">
      <c r="A51" s="1"/>
      <c r="B51" s="14">
        <v>4</v>
      </c>
      <c r="C51" s="5"/>
      <c r="D51" s="5"/>
      <c r="E51" s="5"/>
      <c r="G51" s="16">
        <f>H42</f>
        <v>0.234375</v>
      </c>
      <c r="H51" s="16">
        <f>C44</f>
        <v>1.265625</v>
      </c>
      <c r="I51" s="13">
        <f>H44</f>
        <v>74.421000000000006</v>
      </c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</row>
    <row r="53" spans="1:13" x14ac:dyDescent="0.25">
      <c r="A53" s="1"/>
      <c r="I53" s="5"/>
      <c r="J53" s="1"/>
      <c r="K53" s="1"/>
      <c r="L53" s="1"/>
      <c r="M53" s="1"/>
    </row>
    <row r="54" spans="1:13" x14ac:dyDescent="0.25">
      <c r="A54" s="1"/>
      <c r="I54" s="5"/>
      <c r="J54" s="1"/>
      <c r="K54" s="1"/>
      <c r="L54" s="1"/>
      <c r="M54" s="1"/>
    </row>
    <row r="55" spans="1:13" x14ac:dyDescent="0.25">
      <c r="A55" s="1"/>
      <c r="I55" s="5"/>
      <c r="J55" s="1"/>
      <c r="K55" s="1"/>
      <c r="L55" s="1"/>
      <c r="M55" s="1"/>
    </row>
    <row r="56" spans="1:13" x14ac:dyDescent="0.25">
      <c r="A56" s="1"/>
      <c r="I56" s="5"/>
      <c r="J56" s="1"/>
      <c r="K56" s="1"/>
      <c r="L56" s="1"/>
      <c r="M56" s="1"/>
    </row>
  </sheetData>
  <mergeCells count="3">
    <mergeCell ref="A10:G10"/>
    <mergeCell ref="H11:M12"/>
    <mergeCell ref="H13:K15"/>
  </mergeCells>
  <dataValidations count="1">
    <dataValidation type="list" allowBlank="1" sqref="D24:D27 D14:D19 D32:D34" xr:uid="{00000000-0002-0000-0100-000000000000}">
      <formula1>"Sí,No"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I37"/>
  <sheetViews>
    <sheetView workbookViewId="0">
      <selection activeCell="K11" sqref="K11"/>
    </sheetView>
  </sheetViews>
  <sheetFormatPr baseColWidth="10" defaultRowHeight="15" x14ac:dyDescent="0.25"/>
  <cols>
    <col min="1" max="1" width="29.75" customWidth="1"/>
    <col min="3" max="3" width="11.875" bestFit="1" customWidth="1"/>
    <col min="7" max="7" width="9.375" customWidth="1"/>
    <col min="8" max="8" width="21.625" customWidth="1"/>
  </cols>
  <sheetData>
    <row r="23" spans="1:9" x14ac:dyDescent="0.25">
      <c r="C23" s="56" t="s">
        <v>47</v>
      </c>
      <c r="D23" s="56"/>
      <c r="E23" s="56"/>
      <c r="F23" s="56"/>
    </row>
    <row r="25" spans="1:9" ht="38.25" customHeight="1" x14ac:dyDescent="0.25">
      <c r="A25" s="40" t="s">
        <v>48</v>
      </c>
      <c r="B25" s="42"/>
      <c r="C25" s="42"/>
      <c r="D25" s="42"/>
      <c r="E25" s="41">
        <f>(1/D27)*SQRT(D30)*((D28*D29)^(5/3))/((D28+2*D29)^(2/3))</f>
        <v>1.5221121162872078</v>
      </c>
    </row>
    <row r="27" spans="1:9" x14ac:dyDescent="0.25">
      <c r="A27" t="s">
        <v>49</v>
      </c>
      <c r="B27" t="s">
        <v>50</v>
      </c>
      <c r="C27" s="39"/>
      <c r="D27" s="39">
        <v>0.03</v>
      </c>
      <c r="E27" s="39">
        <v>2.7E-2</v>
      </c>
      <c r="F27">
        <v>3.3000000000000002E-2</v>
      </c>
      <c r="G27" t="s">
        <v>57</v>
      </c>
      <c r="H27" s="43" t="s">
        <v>60</v>
      </c>
      <c r="I27">
        <f>D27*0.1</f>
        <v>3.0000000000000001E-3</v>
      </c>
    </row>
    <row r="28" spans="1:9" x14ac:dyDescent="0.25">
      <c r="A28" t="s">
        <v>54</v>
      </c>
      <c r="B28" t="s">
        <v>51</v>
      </c>
      <c r="C28" s="39"/>
      <c r="D28" s="39">
        <v>20</v>
      </c>
      <c r="E28" s="39"/>
      <c r="H28" t="s">
        <v>59</v>
      </c>
    </row>
    <row r="29" spans="1:9" x14ac:dyDescent="0.25">
      <c r="A29" t="s">
        <v>55</v>
      </c>
      <c r="B29" t="s">
        <v>52</v>
      </c>
      <c r="C29" s="39"/>
      <c r="D29" s="39">
        <v>0.3</v>
      </c>
      <c r="E29" s="39"/>
    </row>
    <row r="30" spans="1:9" x14ac:dyDescent="0.25">
      <c r="A30" t="s">
        <v>53</v>
      </c>
      <c r="B30" t="s">
        <v>56</v>
      </c>
      <c r="C30" s="39"/>
      <c r="D30" s="39">
        <f>0.0003</f>
        <v>2.9999999999999997E-4</v>
      </c>
      <c r="E30" s="39">
        <v>2.7E-4</v>
      </c>
      <c r="F30">
        <v>3.3E-4</v>
      </c>
      <c r="G30" t="s">
        <v>57</v>
      </c>
      <c r="I30">
        <f>D30*0.1</f>
        <v>2.9999999999999997E-5</v>
      </c>
    </row>
    <row r="32" spans="1:9" ht="40.5" customHeight="1" x14ac:dyDescent="0.25">
      <c r="C32">
        <f>-((D28*D29)^(5/3)*SQRT(D30))/(D27^2*(D28+(2*D29))^(2/3))</f>
        <v>-50.73707054290692</v>
      </c>
    </row>
    <row r="33" spans="2:6" ht="49.5" customHeight="1" x14ac:dyDescent="0.25">
      <c r="C33">
        <f>((D28*D29)^(5/3))/(2*D27*SQRT(D30)*(D28+2*D29)^(2/3))</f>
        <v>2536.8535271453461</v>
      </c>
    </row>
    <row r="34" spans="2:6" x14ac:dyDescent="0.25">
      <c r="F34" s="45"/>
    </row>
    <row r="35" spans="2:6" x14ac:dyDescent="0.25">
      <c r="B35" t="s">
        <v>58</v>
      </c>
      <c r="C35" s="44">
        <f>ABS(C32)*I27+ABS(C33)*I30</f>
        <v>0.22831681744308113</v>
      </c>
    </row>
    <row r="36" spans="2:6" x14ac:dyDescent="0.25">
      <c r="B36" t="s">
        <v>61</v>
      </c>
      <c r="C36">
        <f>E25+C35</f>
        <v>1.750428933730289</v>
      </c>
    </row>
    <row r="37" spans="2:6" x14ac:dyDescent="0.25">
      <c r="B37" t="s">
        <v>62</v>
      </c>
      <c r="C37">
        <f>E25-C35</f>
        <v>1.2937952988441266</v>
      </c>
    </row>
  </sheetData>
  <mergeCells count="1">
    <mergeCell ref="C23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USUARIO</cp:lastModifiedBy>
  <dcterms:created xsi:type="dcterms:W3CDTF">2024-09-04T20:40:44Z</dcterms:created>
  <dcterms:modified xsi:type="dcterms:W3CDTF">2024-09-06T01:01:01Z</dcterms:modified>
</cp:coreProperties>
</file>