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815" windowHeight="7650" activeTab="4"/>
  </bookViews>
  <sheets>
    <sheet name="Sheet1" sheetId="1" r:id="rId1"/>
    <sheet name="Sheet2" sheetId="2" r:id="rId2"/>
    <sheet name="Sheet3" sheetId="3" r:id="rId3"/>
    <sheet name="Sheet4" sheetId="4" r:id="rId4"/>
    <sheet name="Sheet5" sheetId="5" r:id="rId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9" i="5" l="1"/>
  <c r="C59" i="5"/>
  <c r="C38" i="5"/>
  <c r="C35" i="5"/>
  <c r="C33" i="5"/>
  <c r="C31" i="5"/>
  <c r="F28" i="5"/>
  <c r="F27" i="5"/>
  <c r="B19" i="5"/>
  <c r="B17" i="5"/>
  <c r="C57" i="4"/>
  <c r="D48" i="4"/>
  <c r="C34" i="4"/>
  <c r="D25" i="4" l="1"/>
  <c r="D14" i="4"/>
  <c r="C113" i="3"/>
  <c r="C102" i="3"/>
  <c r="C94" i="3"/>
  <c r="D83" i="3" l="1"/>
  <c r="B75" i="3"/>
  <c r="C61" i="3"/>
  <c r="D50" i="3"/>
  <c r="E36" i="3"/>
  <c r="B23" i="3"/>
  <c r="C12" i="3"/>
  <c r="D10" i="3"/>
  <c r="C99" i="2"/>
  <c r="C56" i="2" l="1"/>
  <c r="B24" i="2"/>
  <c r="B409" i="1"/>
  <c r="B408" i="1"/>
  <c r="F410" i="1" l="1"/>
  <c r="F409" i="1"/>
  <c r="F408" i="1"/>
  <c r="B410" i="1"/>
  <c r="B63" i="1" l="1"/>
  <c r="B62" i="1"/>
  <c r="B61" i="1"/>
  <c r="B40" i="1"/>
  <c r="B39" i="1"/>
  <c r="B38" i="1"/>
  <c r="B28" i="1"/>
  <c r="B27" i="1"/>
  <c r="B26" i="1"/>
  <c r="B13" i="1"/>
  <c r="B12" i="1"/>
  <c r="C626" i="1" l="1"/>
  <c r="C625" i="1"/>
  <c r="C624" i="1"/>
  <c r="C621" i="1"/>
  <c r="C622" i="1"/>
  <c r="C620" i="1"/>
  <c r="C601" i="1" l="1"/>
  <c r="C600" i="1"/>
  <c r="C599" i="1"/>
  <c r="C597" i="1"/>
  <c r="C596" i="1"/>
  <c r="C595" i="1"/>
  <c r="C577" i="1"/>
  <c r="C576" i="1"/>
  <c r="C575" i="1"/>
  <c r="C573" i="1"/>
  <c r="C572" i="1"/>
  <c r="C571" i="1"/>
  <c r="C553" i="1"/>
  <c r="C552" i="1"/>
  <c r="C551" i="1"/>
  <c r="C548" i="1"/>
  <c r="C549" i="1"/>
  <c r="C547" i="1"/>
  <c r="C524" i="1"/>
  <c r="C523" i="1"/>
  <c r="C530" i="1"/>
  <c r="C529" i="1"/>
  <c r="C528" i="1"/>
  <c r="C527" i="1"/>
  <c r="C525" i="1"/>
  <c r="B206" i="1"/>
  <c r="B205" i="1"/>
  <c r="C503" i="1"/>
  <c r="C502" i="1"/>
  <c r="C483" i="1"/>
  <c r="C482" i="1"/>
  <c r="C463" i="1"/>
  <c r="C462" i="1"/>
  <c r="C444" i="1"/>
  <c r="C443" i="1"/>
  <c r="C426" i="1"/>
  <c r="C425" i="1"/>
  <c r="B376" i="1"/>
  <c r="B368" i="1"/>
  <c r="B367" i="1"/>
  <c r="B326" i="1"/>
  <c r="B325" i="1"/>
  <c r="B337" i="1" l="1"/>
  <c r="B298" i="1"/>
  <c r="B203" i="1"/>
  <c r="B202" i="1"/>
  <c r="B192" i="1"/>
  <c r="B191" i="1"/>
  <c r="B171" i="1"/>
  <c r="B170" i="1"/>
  <c r="B207" i="1" l="1"/>
  <c r="B168" i="1"/>
  <c r="B167" i="1"/>
  <c r="B166" i="1"/>
  <c r="B147" i="1"/>
  <c r="B146" i="1"/>
  <c r="B145" i="1"/>
  <c r="B132" i="1"/>
  <c r="B131" i="1"/>
  <c r="B130" i="1"/>
  <c r="B113" i="1" l="1"/>
  <c r="B112" i="1"/>
  <c r="B99" i="1"/>
  <c r="B98" i="1"/>
  <c r="B88" i="1"/>
  <c r="B90" i="1"/>
  <c r="B89" i="1"/>
  <c r="B75" i="1"/>
  <c r="B74" i="1"/>
  <c r="B73" i="1"/>
</calcChain>
</file>

<file path=xl/sharedStrings.xml><?xml version="1.0" encoding="utf-8"?>
<sst xmlns="http://schemas.openxmlformats.org/spreadsheetml/2006/main" count="399" uniqueCount="255">
  <si>
    <t>(1) Business Problem: A retail store wants to analyse the sales data of a particular product category to understand the typical sales performance and make stretegic decision.</t>
  </si>
  <si>
    <t>Week 1</t>
  </si>
  <si>
    <t>Week 3</t>
  </si>
  <si>
    <t>Week 2</t>
  </si>
  <si>
    <t>Week 4</t>
  </si>
  <si>
    <t>ANSWER:</t>
  </si>
  <si>
    <t>MEAN</t>
  </si>
  <si>
    <t>MEDIAN</t>
  </si>
  <si>
    <t>(2) Business Problem: A car retail company wants to analyse the rental durations of its customers to understand the typical rental period and optimize its pricing and fleet management strategies.</t>
  </si>
  <si>
    <t>MODE</t>
  </si>
  <si>
    <t>QUESTIONS OF MEASURES OF CENTRAL TENDANCY</t>
  </si>
  <si>
    <t>QUESTIONS OF MEASURES OF DISPERSION</t>
  </si>
  <si>
    <t>DAY 1</t>
  </si>
  <si>
    <t>DAY 2</t>
  </si>
  <si>
    <t>DAY 3</t>
  </si>
  <si>
    <t>DAY 4</t>
  </si>
  <si>
    <t>DAY 5</t>
  </si>
  <si>
    <t>DAY 6</t>
  </si>
  <si>
    <t>DAY 7</t>
  </si>
  <si>
    <t>DAY 8</t>
  </si>
  <si>
    <t>DAY 9</t>
  </si>
  <si>
    <t>DAY 10</t>
  </si>
  <si>
    <t>RANGE</t>
  </si>
  <si>
    <t>VARIANCE</t>
  </si>
  <si>
    <t>STANDARD DEVIATION</t>
  </si>
  <si>
    <t>MODEL A</t>
  </si>
  <si>
    <t>MODEL B</t>
  </si>
  <si>
    <t>MODEL C</t>
  </si>
  <si>
    <t>MODEL D</t>
  </si>
  <si>
    <t>MODEL E</t>
  </si>
  <si>
    <t>MAX</t>
  </si>
  <si>
    <t>MIN</t>
  </si>
  <si>
    <t>AGE</t>
  </si>
  <si>
    <t>21-25</t>
  </si>
  <si>
    <t>26-30</t>
  </si>
  <si>
    <t>31-35</t>
  </si>
  <si>
    <t>36-40</t>
  </si>
  <si>
    <t>41-45</t>
  </si>
  <si>
    <t>BIN</t>
  </si>
  <si>
    <t>Bin</t>
  </si>
  <si>
    <t>More</t>
  </si>
  <si>
    <t>Frequency</t>
  </si>
  <si>
    <t>FREQUENCY DISTRUBITION TABLE</t>
  </si>
  <si>
    <t>FREQUENCY DISTRIBUTION</t>
  </si>
  <si>
    <t>AMOUNT</t>
  </si>
  <si>
    <t>28-33</t>
  </si>
  <si>
    <t>34-39</t>
  </si>
  <si>
    <t>40-45</t>
  </si>
  <si>
    <t>46-51</t>
  </si>
  <si>
    <t>52-57</t>
  </si>
  <si>
    <t>58-63</t>
  </si>
  <si>
    <t>64-69</t>
  </si>
  <si>
    <t>70-73</t>
  </si>
  <si>
    <t>Q1</t>
  </si>
  <si>
    <t>Q3</t>
  </si>
  <si>
    <t>IQR</t>
  </si>
  <si>
    <t>DEFECT TYPE</t>
  </si>
  <si>
    <t>FREQUENCY</t>
  </si>
  <si>
    <t>A</t>
  </si>
  <si>
    <t>B</t>
  </si>
  <si>
    <t>C</t>
  </si>
  <si>
    <t>E</t>
  </si>
  <si>
    <t>D</t>
  </si>
  <si>
    <t>F</t>
  </si>
  <si>
    <t>G</t>
  </si>
  <si>
    <t>2&gt;&gt; WHICH DEFFECT TYPE HAS HIGHEST FREQUENCY</t>
  </si>
  <si>
    <t>D.TYPE</t>
  </si>
  <si>
    <t>3&gt;&gt;CREATE A HISTOGRAM TO REPRESENT THE DEFECT FREQUENCY</t>
  </si>
  <si>
    <t>1&gt;&gt;CREATE A BAR CHART TO VISUALIZE THE FREQUENCY OF DEFFECT TYPES</t>
  </si>
  <si>
    <t>RATINGS</t>
  </si>
  <si>
    <t>1&gt;&gt;CREATE A HISTOGRAM TO VISUALIZE THE DISTRIBUTION OF SATISFICATION RATING</t>
  </si>
  <si>
    <t>2&gt;&gt;</t>
  </si>
  <si>
    <t>2&gt;&gt;WHICH SATISFICATION RATING HAS THE HIGHEST FREQUENCY</t>
  </si>
  <si>
    <t>3&gt;&gt; CREATE A BAR CHART TO DISPLAY THE FREQUENCY OF EACH SATISFICATION RATING</t>
  </si>
  <si>
    <t>SALES</t>
  </si>
  <si>
    <t>1&gt;&gt; CREATE A HISTOGRAM TO VISUALIZE THE SALES DISTRIBUTION ACROSS DIFFERENT PRICE RANGES</t>
  </si>
  <si>
    <t>3&gt;&gt; CREATE A BAR CHART TO DISPLAY THE FREQUENCY OF SALES IN DIFFERENT PRICE RANGES</t>
  </si>
  <si>
    <t>KURTOSIS</t>
  </si>
  <si>
    <t>PRICE RANGE</t>
  </si>
  <si>
    <t>28-31</t>
  </si>
  <si>
    <t>32-35</t>
  </si>
  <si>
    <t>36-38</t>
  </si>
  <si>
    <t>39-42</t>
  </si>
  <si>
    <t>43-47</t>
  </si>
  <si>
    <t>RESPONSE TIME</t>
  </si>
  <si>
    <t>1&gt;&gt;CREATE A HISTOGRAM TO VISUALIZE TO DISTRIBUTION OF RESPONSE TIME</t>
  </si>
  <si>
    <t>2&gt;&gt;MEASURE OF CENTRAL TENDENCY</t>
  </si>
  <si>
    <t>3&gt;&gt;CREATE A BAR CHART TO DISPLAY THE FREQUENCY OF RESONSE TIME WITHIN DIFFERENT RANGES</t>
  </si>
  <si>
    <t>SKEWNESS</t>
  </si>
  <si>
    <t>INTERPRETATION=THE DATA WILL BE NEGATIVE KURTOSIS AND TYPE WAS PLATYKURTOSIS,THE DATA WILL BE NEGATIVELY SKEWED BECAUSE MOST OF THE DATA PRONOUNCED LEFT SIDE RATHER THAN RIGHT SIDE</t>
  </si>
  <si>
    <t>MEASURE OF SKEWNWSS AND KURTOSIS</t>
  </si>
  <si>
    <t>INTERPRETATION=THE DATA WILL BE A NORMALLY DISTRIBUTED,BUT KURTOSIS IS NEGATIVE AND TYPE WAS MESOKURTOSIS.</t>
  </si>
  <si>
    <t>INTERPRETATION= THE DATA WILL BE A NORMALLY DISTRIBUTED,BUT KURTOSIS IS NEGATIVE AND TYPE WAS PLATYKURTOSIS</t>
  </si>
  <si>
    <t>INTERPRETATION=THE DATA WILL BE NEGATIVELY SKEWED AND KURTOSIS IS ALSO NEGATIVE BUT TYPE WAS PLATYKURTOSIS</t>
  </si>
  <si>
    <t>INTERPRETATION= THE DATA WILL BE POSITIVELY SKEWED AND KURTOSIS IS NEGATIVE AND TYPE WAS PLATYKURTOSIS</t>
  </si>
  <si>
    <t>INTERPRETATION=THE DATA WILL BE NEGATIVELY SKEWED AND KURTOSIS IS ALSO NEGATIVE BUT TYPE OF KURTOSIS IS PLATYKURTOSIS</t>
  </si>
  <si>
    <t>QUESTIONS OF PERCENTILE AND QUARTILES</t>
  </si>
  <si>
    <t>QUARTILE</t>
  </si>
  <si>
    <t>Q2</t>
  </si>
  <si>
    <t>PERCENTILES</t>
  </si>
  <si>
    <t>10TH</t>
  </si>
  <si>
    <t>25TH</t>
  </si>
  <si>
    <t>90TH</t>
  </si>
  <si>
    <t>75TH</t>
  </si>
  <si>
    <t>PERCENTILE</t>
  </si>
  <si>
    <t>15TH</t>
  </si>
  <si>
    <t>50TH</t>
  </si>
  <si>
    <t>85TH</t>
  </si>
  <si>
    <t>QUARTILES</t>
  </si>
  <si>
    <t>20TH</t>
  </si>
  <si>
    <t>40TH</t>
  </si>
  <si>
    <t>80TH</t>
  </si>
  <si>
    <t>30TH</t>
  </si>
  <si>
    <t>70TH</t>
  </si>
  <si>
    <t>Region1</t>
  </si>
  <si>
    <t>Region3</t>
  </si>
  <si>
    <t>Region2</t>
  </si>
  <si>
    <t>(3) A car rental company wants to analyze the rental durations of its customers to understand the typical rental period and optimize its pricing and fleet management strategies.</t>
  </si>
  <si>
    <t>(1) A manufacturing company wants to analyze the production output of a specific machine to understand the variability or spread in its performance.</t>
  </si>
  <si>
    <t>(2)A retail store wants to analyze the sales of a specific product to understand the variability in daily sales and assess its inventory management.</t>
  </si>
  <si>
    <t>(3) An e-commerce platform wants to analyze the delivery times of its shipments to understand the variability in order fulfillment and optimize its logistics operations.</t>
  </si>
  <si>
    <t>(4) A company wants to analyze the monthly revenue generated by one of its products to understand its performance and variability.</t>
  </si>
  <si>
    <t>(5) A survey was conducted to gather feedback from customers regarding their satisfaction with a particular service on a scale of 1 to 10.</t>
  </si>
  <si>
    <t>(6) A company wants to analyze the customer wait times at its call center to assess the efficiency of its customer service operations.</t>
  </si>
  <si>
    <t>(7) A transportation company wants to analyze the fuel efficiency of its vehicle fleet to identify any variations across different vehicle models.</t>
  </si>
  <si>
    <t>(8) A company wants to analyze the ages of its employees to understand the age distribution and demographics within the organization.</t>
  </si>
  <si>
    <t>(9) A retail store wants to analyze the purchase amounts made by customers to understand their spending habits.</t>
  </si>
  <si>
    <t>(10) A manufacturing company wants to analyze the defect rates of its production line to identify the frequency of different types of defects.</t>
  </si>
  <si>
    <t>(11) A survey was conducted to gather feedback from customers about their satisfaction levels with a specific service on a scale of 1 to 5.</t>
  </si>
  <si>
    <t>(12) A company wants to analyze the monthly sales figures of its products to understand the sales distribution across different price ranges.</t>
  </si>
  <si>
    <t>(13) A study was conducted to analyze the response times of a website for different user locations</t>
  </si>
  <si>
    <t>(14) A company wants to analyze the sales performance of its products across different regions</t>
  </si>
  <si>
    <t>(1) A company wants to analyze the monthly returns of its investment portfolio to understand the distribution and risk associated with the returns.</t>
  </si>
  <si>
    <t>2&gt;&gt;MEASURE OF CENTRAL TENDANCY</t>
  </si>
  <si>
    <t xml:space="preserve">3&gt;&gt; RANGE OF SALES IN EACH REGION </t>
  </si>
  <si>
    <t>(2)  A research study wants to analyze the income distribution of a population to understand the level of income inequality.</t>
  </si>
  <si>
    <t>(3) A survey was conducted to analyze the satisfaction ratings of customers on a scale of 1 to 5 for a specific product.</t>
  </si>
  <si>
    <t>(4) A study wants to analyze the distribution of house prices in a specific city to understand the market trends.</t>
  </si>
  <si>
    <t>(5)  A company wants to analyze the waiting times of customers at a service center to improve operational efficiency.</t>
  </si>
  <si>
    <t>(1) A company wants to analyze the salary distribution of its employees to determine the income levels at different percentiles.</t>
  </si>
  <si>
    <t>(2) A research study wants to analyze the weight distribution of a sample of individuals to assess their health and body composition.</t>
  </si>
  <si>
    <t>(3) A retail store wants to analyze the distribution of customer purchase amounts to identify their spending patterns.</t>
  </si>
  <si>
    <t>(4) A study wants to analyze the distribution of commute times of employees to determine the average time spent traveling to work.</t>
  </si>
  <si>
    <t>(5) A manufacturing company wants to analyze the defect rates in its production process to evaluate product quality.</t>
  </si>
  <si>
    <t>QUESTIONS ON CORRELATION AND COVARIANCE</t>
  </si>
  <si>
    <t>(1) A marketing department wants to understand the relationship between advertising expenditure and sales revenue to assess the effectiveness of their advertising campaigns.</t>
  </si>
  <si>
    <t>ADVENTURE EXPENDITURE</t>
  </si>
  <si>
    <t>SALES REVENUE</t>
  </si>
  <si>
    <t>1&gt;&gt; CORRELATION COEFFICIENT</t>
  </si>
  <si>
    <t xml:space="preserve">&gt;&gt; INDICATING A VERY STRONG POSITIVE RELATIONSHIP BETWEEN THE TWO VARIABLES,THIS MEANS THAT AS ADVERTISING EXPENDITURE INCREASES SALES REVENUE INCREASES AS WELL </t>
  </si>
  <si>
    <t>(2) An investment analyst wants to assess the relationship between the stock prices of two companies to identify potential investment opportunities.</t>
  </si>
  <si>
    <t>COMPANYA</t>
  </si>
  <si>
    <t>COMPANY B</t>
  </si>
  <si>
    <t>COVARIANCE</t>
  </si>
  <si>
    <t>&gt;&gt;THE PAIRED VALUES OF BOTH VARIABLES TEND TO INCREASE TOGETHER IT MEANS COVARIANCE BETWEEN TWO VARIABLE IS POSIYIVE</t>
  </si>
  <si>
    <t>(3) A researcher wants to examine the relationship between the hours spent studying and the exam scores of a group of students.</t>
  </si>
  <si>
    <t>HOURS SPENT STUDYING</t>
  </si>
  <si>
    <t>EXAM SCORES</t>
  </si>
  <si>
    <t>CORRELETION COEFFICIENT</t>
  </si>
  <si>
    <t xml:space="preserve">&gt; INDICATING A VERY STRONG POSITIVE RELATIONSHIP BETWEEN THE TWO VARIABLES,THIS MEANS THAT AS ADVERTISING EXPENDITURE INCREASES SALES REVENUE INCREASES AS WELL </t>
  </si>
  <si>
    <t>QUESTION ON DISCRETE AND CONTINIOUS RANDOM VARIABLE</t>
  </si>
  <si>
    <t>DESCRETE RANDOM VARIABLE:</t>
  </si>
  <si>
    <t>(1) A fair six-sided die is rolled 100 times. What is the probability of rolling exactly five 3's?</t>
  </si>
  <si>
    <t xml:space="preserve">NUMBER OF ROLL  </t>
  </si>
  <si>
    <t>NUMBER OF SUCCESS</t>
  </si>
  <si>
    <t>PROBABILITY</t>
  </si>
  <si>
    <t>ANSWER</t>
  </si>
  <si>
    <t>(2) In a deck of 52 playing cards, five cards are randomly drawn without replacement. What is the probability of getting two hearts?</t>
  </si>
  <si>
    <t xml:space="preserve"> Data: Number of hearts in the deck (N) = 13, Number of cards drawn (n) = 5</t>
  </si>
  <si>
    <t>DECK</t>
  </si>
  <si>
    <t>DECK(N)</t>
  </si>
  <si>
    <t>CARDS(N)</t>
  </si>
  <si>
    <t>Answer</t>
  </si>
  <si>
    <t>Data: Number of questions (n) = 10, Number of possible answers per question (k) = 4</t>
  </si>
  <si>
    <t>(3)A multiple-choice test consists of 10 questions, each with four possible answers. If a student randomly guesses on each question, what is the probability of getting at least 8 questions correct?</t>
  </si>
  <si>
    <t>NUMBER OF QUESTIONS(N)</t>
  </si>
  <si>
    <t>POSSIBLE ANSWER PER QUESTION(K)</t>
  </si>
  <si>
    <t>SUCCESS OF EACH TRIAL</t>
  </si>
  <si>
    <t>Ansswer</t>
  </si>
  <si>
    <t xml:space="preserve"> Data: Number of blue balls in the bag (N) = 20, Number of balls drawn (n) = 3</t>
  </si>
  <si>
    <t xml:space="preserve">(4) A bag contains 30 red balls, 20 blue balls, and 10 green balls. Three balls are drawn without replacement. What is the probability that all three balls are blue? </t>
  </si>
  <si>
    <t>RED BALLS</t>
  </si>
  <si>
    <t>BLUE BALLS</t>
  </si>
  <si>
    <t>GREEN BALLS</t>
  </si>
  <si>
    <t>NO. OF BLUE BALLS IN THE BAG(N)</t>
  </si>
  <si>
    <t>NO.OF BALLS DRAWN(N)</t>
  </si>
  <si>
    <t>Data: Number of shots (n) = 10, Probability of scoring per shot (p) = 0.3</t>
  </si>
  <si>
    <t>NO. OF SHOTS</t>
  </si>
  <si>
    <t>SUCCESS PER TRIAL</t>
  </si>
  <si>
    <t>CONTINOUS RANDOM VARIABLE:</t>
  </si>
  <si>
    <t xml:space="preserve">(1) The heights of students in a class are normally distributed with a mean of 165 cm and a standard deviation of 10 cm. What is the probability that a randomly selected student is taller than 180 cm? </t>
  </si>
  <si>
    <t>Data: Mean height (μ) = 165 cm, Standard deviation (σ) = 10 cm, Height threshold (x) = 180 cm</t>
  </si>
  <si>
    <t xml:space="preserve">(5) In a football match, a player scores a goal with a 0.3 probability per shot. If the player takes 10 shots, what is the probability of scoring exactly three goals? </t>
  </si>
  <si>
    <t>MEAN HEIGHT</t>
  </si>
  <si>
    <t>HEIGHT THRESHOLD</t>
  </si>
  <si>
    <t xml:space="preserve">(2) The waiting times at a coffee shop are exponentially distributed with a mean of 5 minutes. What is the probability that a customer waits less than 3 minutes? </t>
  </si>
  <si>
    <t>MEAN WAITING TIME</t>
  </si>
  <si>
    <t>WAITING TIME THRESHOLD</t>
  </si>
  <si>
    <t>(3) The lifetimes of a certain brand of light bulbs are normally distributed with a mean of 1000 hours and a standard deviation of 100 hours. What is the probability that a randomly selected light bulb lasts between 900 and 1100 hours?</t>
  </si>
  <si>
    <t>Data: Mean lifetime (μ) = 1000 hours, Standard deviation (σ) = 100 hours, Lifetime range (lower limit x1, upper limit x2)</t>
  </si>
  <si>
    <t>PROBABILITY OF VALUE BETWEEN</t>
  </si>
  <si>
    <t>AND</t>
  </si>
  <si>
    <t>(4) The weights of apples in a basket follow a uniform distribution between 100 grams and 200 grams. What is the probability that a randomly selected apple weighs between 150 and 170 grams?</t>
  </si>
  <si>
    <t>Data: Weight range (lower limit x1, upper limit x2)</t>
  </si>
  <si>
    <r>
      <t>(</t>
    </r>
    <r>
      <rPr>
        <b/>
        <u/>
        <sz val="12"/>
        <color theme="1"/>
        <rFont val="Calibri"/>
        <family val="2"/>
        <scheme val="minor"/>
      </rPr>
      <t>5) The time taken to complete a task is exponentially distributed with a mean of 20 minutes. What is the probability that the task is completed in less than 15 minutes?</t>
    </r>
  </si>
  <si>
    <t>Data: Mean time (μ) = 20 minutes, Time threshold (x) = 15 minutes</t>
  </si>
  <si>
    <t>MEAN TIME</t>
  </si>
  <si>
    <t>TIME THRESHOLD</t>
  </si>
  <si>
    <t>QUESTIONS OF DISCRETE DISTRIBUTION AND CONTINUOUS DISTRIBUTION</t>
  </si>
  <si>
    <t>DISCRETE DISTRIBUTION</t>
  </si>
  <si>
    <t>(1) A company sells smartphones, and the number of defects per batch follows a Poisson distribution with a mean of 2 defects. What is the probability of having exactly 3 defects in a randomly selected batch?</t>
  </si>
  <si>
    <t>Data: Mean number of defects (λ) = 2, Number of defects (x) = 3</t>
  </si>
  <si>
    <t>MEAN NUMBER OF DEFECTS</t>
  </si>
  <si>
    <t>NUMBER OF DEFECTS(X)</t>
  </si>
  <si>
    <t>(2) In a game, a player has a 0.3 probability of winning each round. If the player plays 10 rounds, what is the probability of winning exactly 3 rounds?</t>
  </si>
  <si>
    <t>Data: Probability of winning (p) = 0.3, Number of rounds (n) = 10, Number of wins (x) = 3</t>
  </si>
  <si>
    <t>NO. OF WINS(x)</t>
  </si>
  <si>
    <t>NO. OF ROUNDS(n)</t>
  </si>
  <si>
    <t>PROBABILITY OF WINNING EACH ROUND</t>
  </si>
  <si>
    <t>(3)  A six-sided fair die is rolled three times. What is the probability of obtaining at least one 6?</t>
  </si>
  <si>
    <t>Data: Number of rolls (n) = 3</t>
  </si>
  <si>
    <t>IN THIS CASE,n IS THE NO. OF ROLLS(3) AND THE PROBABILITY OF GETTING A 6 ON EACH ROLL IS 1/6</t>
  </si>
  <si>
    <t>CONTINUOUS DISTRIBUTION:</t>
  </si>
  <si>
    <r>
      <rPr>
        <b/>
        <u/>
        <sz val="12"/>
        <color theme="1"/>
        <rFont val="Calibri"/>
        <family val="2"/>
        <scheme val="minor"/>
      </rPr>
      <t>(1) The weights of apples in a basket follow a normal distribution with a mean of 150 grams and a standard deviation of 10 grams. What is the probability that a randomly</t>
    </r>
    <r>
      <rPr>
        <u/>
        <sz val="11"/>
        <color theme="1"/>
        <rFont val="Calibri"/>
        <family val="2"/>
        <scheme val="minor"/>
      </rPr>
      <t xml:space="preserve"> </t>
    </r>
    <r>
      <rPr>
        <b/>
        <u/>
        <sz val="12"/>
        <color theme="1"/>
        <rFont val="Calibri"/>
        <family val="2"/>
        <scheme val="minor"/>
      </rPr>
      <t>selected apple weighs between 140 and 160 grams?</t>
    </r>
  </si>
  <si>
    <t>Data: Mean weight (μ) = 150 grams, Standard deviation (σ) = 10 grams, Weight range (lower limit x1, upper limit x2)</t>
  </si>
  <si>
    <t>MEAN WEIGHT</t>
  </si>
  <si>
    <t>WEIGHT RANGE(LOWER LIMIT X1,UPPER LIMIT X2)</t>
  </si>
  <si>
    <t>(2) The lifetimes of a certain brand of light bulbs are exponentially distributed with a mean of 1000 hours. What is the probability that a randomly selected light bulb lasts more than 900 hours?</t>
  </si>
  <si>
    <t>Data: Mean lifetime (μ) = 1000 hours, Lifetime threshold (x) = 900 hours</t>
  </si>
  <si>
    <t xml:space="preserve">MEAN TIME </t>
  </si>
  <si>
    <t>LIFETIME THRESHOLD</t>
  </si>
  <si>
    <t>QUESTIONS ON CONFIDANCE INTERVAL AND HYPOTHESIS TESTINGS</t>
  </si>
  <si>
    <t>CONFIDANCE INTERVAL PROBLEM:</t>
  </si>
  <si>
    <t>(1)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</si>
  <si>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Data: Sample size (n) = 100, Sample mean (x̄) = 170 cm, Sample standard deviation (s) = 8 cm, Confidence level = 95%</t>
  </si>
  <si>
    <t>SAMPLE SIZE(n)</t>
  </si>
  <si>
    <t>SAMPLE MEAN</t>
  </si>
  <si>
    <t>SAMPLE STANDARD DEVIATION</t>
  </si>
  <si>
    <t>CONFIDANCE LEVEL</t>
  </si>
  <si>
    <t>TO FIND THE VALUE OF Z FOR A 95% CONFIDANCE LEVEL ,</t>
  </si>
  <si>
    <t xml:space="preserve">(2)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t>
  </si>
  <si>
    <t>Data: Sample size (n) = 500, Number of successes (x) = 320, Confidence level = 90%</t>
  </si>
  <si>
    <t xml:space="preserve">SAMPLE SIZE(n) </t>
  </si>
  <si>
    <t>NUMBER OF SECCESS(x)</t>
  </si>
  <si>
    <t>sample proportion</t>
  </si>
  <si>
    <t>Final Answer</t>
  </si>
  <si>
    <r>
      <rPr>
        <b/>
        <u/>
        <sz val="12"/>
        <color theme="1"/>
        <rFont val="Calibri"/>
        <family val="2"/>
        <scheme val="minor"/>
      </rPr>
      <t>(3)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r>
    <r>
      <rPr>
        <u/>
        <sz val="11"/>
        <color theme="1"/>
        <rFont val="Calibri"/>
        <family val="2"/>
        <scheme val="minor"/>
      </rPr>
      <t xml:space="preserve"> </t>
    </r>
  </si>
  <si>
    <t>Data: Sample size (n) = 50, Test scores of the two groups</t>
  </si>
  <si>
    <t xml:space="preserve">&gt;&gt;TEST SCORES FOR THE GROUP TAUGHT USING NEW METHOD </t>
  </si>
  <si>
    <t>&gt;&gt;TEST SCORES FOR THE GROUP TAUGHT USING TRADITIONAL METHOD</t>
  </si>
  <si>
    <t>AVERAGE</t>
  </si>
  <si>
    <t>NULL HYPOTHESES(Ho)</t>
  </si>
  <si>
    <t>&gt;&gt; THE NEW TEACHING METHOD DOES NOT  HAVE A SIGNIFICANT EFFECT ON STUDENT PERFORMANCE</t>
  </si>
  <si>
    <t>ALTERNATIVE HYPOTHESIS(Ha)</t>
  </si>
  <si>
    <t>&gt;&gt; THE NEW TEACHING METHOD IMPROVES STUDENT 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</si>
</sst>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u/>
      <sz val="12"/>
      <color theme="1"/>
      <name val="Calibri"/>
      <family val="2"/>
      <scheme val="minor"/>
    </font>
    <font>
      <b/>
      <u val="double"/>
      <sz val="16"/>
      <color theme="1"/>
      <name val="Calibri"/>
      <family val="2"/>
      <scheme val="minor"/>
    </font>
    <font>
      <u val="double"/>
      <sz val="16"/>
      <color theme="1"/>
      <name val="Calibri"/>
      <family val="2"/>
      <scheme val="minor"/>
    </font>
    <font>
      <b/>
      <u val="double"/>
      <sz val="16"/>
      <name val="Calibri"/>
      <family val="2"/>
      <scheme val="minor"/>
    </font>
    <font>
      <u val="double"/>
      <sz val="16"/>
      <name val="Calibri"/>
      <family val="2"/>
      <scheme val="minor"/>
    </font>
    <font>
      <b/>
      <i/>
      <u/>
      <sz val="14"/>
      <color theme="1"/>
      <name val="Calibri"/>
      <family val="2"/>
      <scheme val="minor"/>
    </font>
    <font>
      <b/>
      <u/>
      <sz val="11"/>
      <color theme="1"/>
      <name val="Calibri"/>
      <family val="2"/>
      <scheme val="minor"/>
    </font>
    <font>
      <b/>
      <sz val="12"/>
      <color theme="1"/>
      <name val="Calibri"/>
      <family val="2"/>
      <scheme val="minor"/>
    </font>
    <font>
      <b/>
      <i/>
      <u val="double"/>
      <sz val="14"/>
      <color theme="1"/>
      <name val="Calibri"/>
      <family val="2"/>
      <scheme val="minor"/>
    </font>
    <font>
      <sz val="16"/>
      <color theme="1"/>
      <name val="Calibri"/>
      <family val="2"/>
      <scheme val="minor"/>
    </font>
    <font>
      <u/>
      <sz val="11"/>
      <color theme="1"/>
      <name val="Calibri"/>
      <family val="2"/>
      <scheme val="minor"/>
    </font>
    <font>
      <b/>
      <u val="double"/>
      <sz val="14"/>
      <name val="Calibri"/>
      <family val="2"/>
      <scheme val="minor"/>
    </font>
    <font>
      <u val="double"/>
      <sz val="14"/>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0" xfId="0" applyAlignment="1">
      <alignment horizontal="right"/>
    </xf>
    <xf numFmtId="0" fontId="0" fillId="0" borderId="0" xfId="0" applyAlignment="1"/>
    <xf numFmtId="0" fontId="0" fillId="0" borderId="0" xfId="0" applyAlignment="1">
      <alignment horizontal="right" vertical="center"/>
    </xf>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2" xfId="0" applyFont="1" applyFill="1" applyBorder="1" applyAlignment="1">
      <alignment horizontal="center"/>
    </xf>
    <xf numFmtId="0" fontId="1" fillId="0" borderId="0" xfId="0" applyNumberFormat="1" applyFont="1" applyFill="1" applyBorder="1" applyAlignment="1"/>
    <xf numFmtId="0" fontId="1" fillId="0" borderId="0" xfId="0" applyFont="1" applyFill="1" applyBorder="1" applyAlignment="1"/>
    <xf numFmtId="0" fontId="1" fillId="0" borderId="1" xfId="0" applyFont="1" applyFill="1" applyBorder="1" applyAlignment="1"/>
    <xf numFmtId="0" fontId="0" fillId="0" borderId="0" xfId="0" applyNumberForma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rot="0" vert="horz"/>
          <a:lstStyle/>
          <a:p>
            <a:pPr>
              <a:defRPr/>
            </a:pPr>
            <a:r>
              <a:rPr lang="en-US"/>
              <a:t>FREQUENCY OF DEFFECT TYPES</a:t>
            </a:r>
          </a:p>
        </c:rich>
      </c:tx>
      <c:layout>
        <c:manualLayout>
          <c:xMode val="edge"/>
          <c:yMode val="edge"/>
          <c:x val="0.15588888888888888"/>
          <c:y val="2.7777777777777776E-2"/>
        </c:manualLayout>
      </c:layout>
      <c:overlay val="0"/>
    </c:title>
    <c:autoTitleDeleted val="0"/>
    <c:plotArea>
      <c:layout/>
      <c:barChart>
        <c:barDir val="col"/>
        <c:grouping val="clustered"/>
        <c:varyColors val="0"/>
        <c:ser>
          <c:idx val="0"/>
          <c:order val="0"/>
          <c:invertIfNegative val="0"/>
          <c:dLbls>
            <c:txPr>
              <a:bodyPr rot="0" vert="horz"/>
              <a:lstStyle/>
              <a:p>
                <a:pPr>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Sheet1!$B$213:$B$219</c:f>
              <c:strCache>
                <c:ptCount val="7"/>
                <c:pt idx="0">
                  <c:v>A</c:v>
                </c:pt>
                <c:pt idx="1">
                  <c:v>B</c:v>
                </c:pt>
                <c:pt idx="2">
                  <c:v>C</c:v>
                </c:pt>
                <c:pt idx="3">
                  <c:v>D</c:v>
                </c:pt>
                <c:pt idx="4">
                  <c:v>E</c:v>
                </c:pt>
                <c:pt idx="5">
                  <c:v>F</c:v>
                </c:pt>
                <c:pt idx="6">
                  <c:v>G</c:v>
                </c:pt>
              </c:strCache>
            </c:strRef>
          </c:cat>
          <c:val>
            <c:numRef>
              <c:f>Sheet1!$C$213:$C$219</c:f>
              <c:numCache>
                <c:formatCode>General</c:formatCode>
                <c:ptCount val="7"/>
                <c:pt idx="0">
                  <c:v>30</c:v>
                </c:pt>
                <c:pt idx="1">
                  <c:v>40</c:v>
                </c:pt>
                <c:pt idx="2">
                  <c:v>20</c:v>
                </c:pt>
                <c:pt idx="3">
                  <c:v>10</c:v>
                </c:pt>
                <c:pt idx="4">
                  <c:v>45</c:v>
                </c:pt>
                <c:pt idx="5">
                  <c:v>25</c:v>
                </c:pt>
                <c:pt idx="6">
                  <c:v>30</c:v>
                </c:pt>
              </c:numCache>
            </c:numRef>
          </c:val>
          <c:extLst xmlns:c16r2="http://schemas.microsoft.com/office/drawing/2015/06/chart">
            <c:ext xmlns:c16="http://schemas.microsoft.com/office/drawing/2014/chart" uri="{C3380CC4-5D6E-409C-BE32-E72D297353CC}">
              <c16:uniqueId val="{00000000-50F4-4BF3-8AAE-2C42A869E26B}"/>
            </c:ext>
          </c:extLst>
        </c:ser>
        <c:dLbls>
          <c:dLblPos val="inEnd"/>
          <c:showLegendKey val="0"/>
          <c:showVal val="1"/>
          <c:showCatName val="0"/>
          <c:showSerName val="0"/>
          <c:showPercent val="0"/>
          <c:showBubbleSize val="0"/>
        </c:dLbls>
        <c:gapWidth val="65"/>
        <c:axId val="175216640"/>
        <c:axId val="138958464"/>
      </c:barChart>
      <c:catAx>
        <c:axId val="175216640"/>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138958464"/>
        <c:crosses val="autoZero"/>
        <c:auto val="1"/>
        <c:lblAlgn val="ctr"/>
        <c:lblOffset val="100"/>
        <c:noMultiLvlLbl val="0"/>
      </c:catAx>
      <c:valAx>
        <c:axId val="138958464"/>
        <c:scaling>
          <c:orientation val="minMax"/>
        </c:scaling>
        <c:delete val="1"/>
        <c:axPos val="l"/>
        <c:majorGridlines/>
        <c:numFmt formatCode="General" sourceLinked="1"/>
        <c:majorTickMark val="none"/>
        <c:minorTickMark val="none"/>
        <c:tickLblPos val="nextTo"/>
        <c:crossAx val="1752166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xPr>
        <a:bodyPr rot="0" vert="horz"/>
        <a:lstStyle/>
        <a:p>
          <a:pPr>
            <a:defRPr/>
          </a:pPr>
          <a:endParaRPr lang="en-US"/>
        </a:p>
      </c:txPr>
    </c:title>
    <c:autoTitleDeleted val="0"/>
    <c:plotArea>
      <c:layout/>
      <c:barChart>
        <c:barDir val="col"/>
        <c:grouping val="clustered"/>
        <c:varyColors val="0"/>
        <c:ser>
          <c:idx val="0"/>
          <c:order val="0"/>
          <c:invertIfNegative val="0"/>
          <c:val>
            <c:numRef>
              <c:f>Sheet1!$G$368:$G$371</c:f>
              <c:numCache>
                <c:formatCode>General</c:formatCode>
                <c:ptCount val="4"/>
                <c:pt idx="0">
                  <c:v>118</c:v>
                </c:pt>
                <c:pt idx="1">
                  <c:v>128</c:v>
                </c:pt>
                <c:pt idx="2">
                  <c:v>138</c:v>
                </c:pt>
                <c:pt idx="3">
                  <c:v>148</c:v>
                </c:pt>
              </c:numCache>
            </c:numRef>
          </c:val>
          <c:extLst xmlns:c16r2="http://schemas.microsoft.com/office/drawing/2015/06/chart">
            <c:ext xmlns:c16="http://schemas.microsoft.com/office/drawing/2014/chart" uri="{C3380CC4-5D6E-409C-BE32-E72D297353CC}">
              <c16:uniqueId val="{00000000-E23E-42F7-A525-875FB5F6C7A1}"/>
            </c:ext>
          </c:extLst>
        </c:ser>
        <c:ser>
          <c:idx val="1"/>
          <c:order val="1"/>
          <c:invertIfNegative val="0"/>
          <c:val>
            <c:numRef>
              <c:f>Sheet1!$H$368:$H$371</c:f>
              <c:numCache>
                <c:formatCode>General</c:formatCode>
                <c:ptCount val="4"/>
                <c:pt idx="0">
                  <c:v>1</c:v>
                </c:pt>
                <c:pt idx="1">
                  <c:v>39</c:v>
                </c:pt>
                <c:pt idx="2">
                  <c:v>49</c:v>
                </c:pt>
                <c:pt idx="3">
                  <c:v>11</c:v>
                </c:pt>
              </c:numCache>
            </c:numRef>
          </c:val>
          <c:extLst xmlns:c16r2="http://schemas.microsoft.com/office/drawing/2015/06/chart">
            <c:ext xmlns:c16="http://schemas.microsoft.com/office/drawing/2014/chart" uri="{C3380CC4-5D6E-409C-BE32-E72D297353CC}">
              <c16:uniqueId val="{00000001-E23E-42F7-A525-875FB5F6C7A1}"/>
            </c:ext>
          </c:extLst>
        </c:ser>
        <c:dLbls>
          <c:showLegendKey val="0"/>
          <c:showVal val="0"/>
          <c:showCatName val="0"/>
          <c:showSerName val="0"/>
          <c:showPercent val="0"/>
          <c:showBubbleSize val="0"/>
        </c:dLbls>
        <c:gapWidth val="219"/>
        <c:overlap val="-27"/>
        <c:axId val="144093184"/>
        <c:axId val="167877952"/>
      </c:barChart>
      <c:catAx>
        <c:axId val="144093184"/>
        <c:scaling>
          <c:orientation val="minMax"/>
        </c:scaling>
        <c:delete val="0"/>
        <c:axPos val="b"/>
        <c:majorTickMark val="none"/>
        <c:minorTickMark val="none"/>
        <c:tickLblPos val="nextTo"/>
        <c:txPr>
          <a:bodyPr rot="-60000000" vert="horz"/>
          <a:lstStyle/>
          <a:p>
            <a:pPr>
              <a:defRPr/>
            </a:pPr>
            <a:endParaRPr lang="en-US"/>
          </a:p>
        </c:txPr>
        <c:crossAx val="167877952"/>
        <c:crosses val="autoZero"/>
        <c:auto val="1"/>
        <c:lblAlgn val="ctr"/>
        <c:lblOffset val="100"/>
        <c:noMultiLvlLbl val="0"/>
      </c:catAx>
      <c:valAx>
        <c:axId val="167877952"/>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144093184"/>
        <c:crosses val="autoZero"/>
        <c:crossBetween val="between"/>
      </c:valAx>
    </c:plotArea>
    <c:legend>
      <c:legendPos val="b"/>
      <c:overlay val="0"/>
      <c:txPr>
        <a:bodyPr rot="0" vert="horz"/>
        <a:lstStyle/>
        <a:p>
          <a:pPr>
            <a:defRPr/>
          </a:pPr>
          <a:endParaRPr lang="en-US"/>
        </a:p>
      </c:txPr>
    </c:legend>
    <c:plotVisOnly val="1"/>
    <c:dispBlanksAs val="gap"/>
    <c:showDLblsOverMax val="0"/>
  </c:chart>
  <c:spPr>
    <a:effectLst>
      <a:outerShdw blurRad="50800" dist="50800" dir="5400000" algn="ctr" rotWithShape="0">
        <a:schemeClr val="accent1">
          <a:lumMod val="75000"/>
          <a:alpha val="70000"/>
        </a:schemeClr>
      </a:outerShdw>
    </a:effectLst>
  </c:spPr>
  <c:txPr>
    <a:bodyPr/>
    <a:lstStyle/>
    <a:p>
      <a:pPr>
        <a:defRPr b="1" cap="none" spc="0">
          <a:ln w="18000">
            <a:solidFill>
              <a:schemeClr val="tx2"/>
            </a:solidFill>
            <a:prstDash val="solid"/>
            <a:miter lim="800000"/>
          </a:ln>
          <a:noFill/>
          <a:effectLst>
            <a:outerShdw blurRad="25500" dist="23000" dir="7020000" algn="tl">
              <a:srgbClr val="000000">
                <a:alpha val="50000"/>
              </a:srgbClr>
            </a:outerShdw>
          </a:effectLst>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chart>
    <c:title>
      <c:overlay val="0"/>
    </c:title>
    <c:autoTitleDeleted val="0"/>
    <c:plotArea>
      <c:layout/>
      <c:barChart>
        <c:barDir val="col"/>
        <c:grouping val="clustered"/>
        <c:varyColors val="0"/>
        <c:ser>
          <c:idx val="0"/>
          <c:order val="0"/>
          <c:tx>
            <c:strRef>
              <c:f>Sheet1!$A$402</c:f>
              <c:strCache>
                <c:ptCount val="1"/>
                <c:pt idx="0">
                  <c:v>Region1</c:v>
                </c:pt>
              </c:strCache>
            </c:strRef>
          </c:tx>
          <c:invertIfNegative val="0"/>
          <c:val>
            <c:numRef>
              <c:f>Sheet1!$B$402:$K$402</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ser>
        <c:ser>
          <c:idx val="1"/>
          <c:order val="1"/>
          <c:tx>
            <c:strRef>
              <c:f>Sheet1!$A$403</c:f>
              <c:strCache>
                <c:ptCount val="1"/>
                <c:pt idx="0">
                  <c:v>Region2</c:v>
                </c:pt>
              </c:strCache>
            </c:strRef>
          </c:tx>
          <c:invertIfNegative val="0"/>
          <c:val>
            <c:numRef>
              <c:f>Sheet1!$B$403:$K$403</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ser>
        <c:ser>
          <c:idx val="2"/>
          <c:order val="2"/>
          <c:tx>
            <c:strRef>
              <c:f>Sheet1!$A$404</c:f>
              <c:strCache>
                <c:ptCount val="1"/>
                <c:pt idx="0">
                  <c:v>Region3</c:v>
                </c:pt>
              </c:strCache>
            </c:strRef>
          </c:tx>
          <c:invertIfNegative val="0"/>
          <c:val>
            <c:numRef>
              <c:f>Sheet1!$B$404:$K$404</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ser>
        <c:dLbls>
          <c:showLegendKey val="0"/>
          <c:showVal val="0"/>
          <c:showCatName val="0"/>
          <c:showSerName val="0"/>
          <c:showPercent val="0"/>
          <c:showBubbleSize val="0"/>
        </c:dLbls>
        <c:gapWidth val="0"/>
        <c:axId val="144093696"/>
        <c:axId val="204858496"/>
      </c:barChart>
      <c:catAx>
        <c:axId val="144093696"/>
        <c:scaling>
          <c:orientation val="minMax"/>
        </c:scaling>
        <c:delete val="0"/>
        <c:axPos val="b"/>
        <c:title>
          <c:overlay val="0"/>
        </c:title>
        <c:majorTickMark val="none"/>
        <c:minorTickMark val="none"/>
        <c:tickLblPos val="nextTo"/>
        <c:crossAx val="204858496"/>
        <c:crosses val="autoZero"/>
        <c:auto val="1"/>
        <c:lblAlgn val="ctr"/>
        <c:lblOffset val="100"/>
        <c:noMultiLvlLbl val="0"/>
      </c:catAx>
      <c:valAx>
        <c:axId val="204858496"/>
        <c:scaling>
          <c:orientation val="minMax"/>
        </c:scaling>
        <c:delete val="0"/>
        <c:axPos val="l"/>
        <c:title>
          <c:overlay val="0"/>
        </c:title>
        <c:numFmt formatCode="General" sourceLinked="1"/>
        <c:majorTickMark val="out"/>
        <c:minorTickMark val="none"/>
        <c:tickLblPos val="nextTo"/>
        <c:crossAx val="144093696"/>
        <c:crosses val="autoZero"/>
        <c:crossBetween val="between"/>
      </c:valAx>
    </c:plotArea>
    <c:plotVisOnly val="1"/>
    <c:dispBlanksAs val="gap"/>
    <c:showDLblsOverMax val="0"/>
  </c:chart>
  <c:txPr>
    <a:bodyPr/>
    <a:lstStyle/>
    <a:p>
      <a:pPr>
        <a:defRPr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chart>
    <c:title>
      <c:overlay val="0"/>
      <c:txPr>
        <a:bodyPr rot="0" vert="horz"/>
        <a:lstStyle/>
        <a:p>
          <a:pPr>
            <a:defRPr/>
          </a:pPr>
          <a:endParaRPr lang="en-US"/>
        </a:p>
      </c:txPr>
    </c:title>
    <c:autoTitleDeleted val="0"/>
    <c:plotArea>
      <c:layout/>
      <c:barChart>
        <c:barDir val="col"/>
        <c:grouping val="clustered"/>
        <c:varyColors val="0"/>
        <c:ser>
          <c:idx val="0"/>
          <c:order val="0"/>
          <c:invertIfNegative val="0"/>
          <c:dLbls>
            <c:txPr>
              <a:bodyPr rot="0" vert="horz"/>
              <a:lstStyle/>
              <a:p>
                <a:pPr>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Sheet1!$E$305:$E$308</c:f>
              <c:numCache>
                <c:formatCode>General</c:formatCode>
                <c:ptCount val="4"/>
                <c:pt idx="0">
                  <c:v>2</c:v>
                </c:pt>
                <c:pt idx="1">
                  <c:v>3</c:v>
                </c:pt>
                <c:pt idx="2">
                  <c:v>4</c:v>
                </c:pt>
                <c:pt idx="3">
                  <c:v>5</c:v>
                </c:pt>
              </c:numCache>
            </c:numRef>
          </c:val>
          <c:extLst xmlns:c16r2="http://schemas.microsoft.com/office/drawing/2015/06/chart">
            <c:ext xmlns:c16="http://schemas.microsoft.com/office/drawing/2014/chart" uri="{C3380CC4-5D6E-409C-BE32-E72D297353CC}">
              <c16:uniqueId val="{00000000-46F2-48D9-940A-B67A68B39B15}"/>
            </c:ext>
          </c:extLst>
        </c:ser>
        <c:ser>
          <c:idx val="1"/>
          <c:order val="1"/>
          <c:invertIfNegative val="0"/>
          <c:dLbls>
            <c:txPr>
              <a:bodyPr rot="0" vert="horz"/>
              <a:lstStyle/>
              <a:p>
                <a:pPr>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Sheet1!$F$305:$F$308</c:f>
              <c:numCache>
                <c:formatCode>General</c:formatCode>
                <c:ptCount val="4"/>
                <c:pt idx="0">
                  <c:v>8</c:v>
                </c:pt>
                <c:pt idx="1">
                  <c:v>30</c:v>
                </c:pt>
                <c:pt idx="2">
                  <c:v>39</c:v>
                </c:pt>
                <c:pt idx="3">
                  <c:v>23</c:v>
                </c:pt>
              </c:numCache>
            </c:numRef>
          </c:val>
          <c:extLst xmlns:c16r2="http://schemas.microsoft.com/office/drawing/2015/06/chart">
            <c:ext xmlns:c16="http://schemas.microsoft.com/office/drawing/2014/chart" uri="{C3380CC4-5D6E-409C-BE32-E72D297353CC}">
              <c16:uniqueId val="{00000001-46F2-48D9-940A-B67A68B39B15}"/>
            </c:ext>
          </c:extLst>
        </c:ser>
        <c:dLbls>
          <c:dLblPos val="inEnd"/>
          <c:showLegendKey val="0"/>
          <c:showVal val="1"/>
          <c:showCatName val="0"/>
          <c:showSerName val="0"/>
          <c:showPercent val="0"/>
          <c:showBubbleSize val="0"/>
        </c:dLbls>
        <c:gapWidth val="65"/>
        <c:axId val="143270400"/>
        <c:axId val="138960192"/>
      </c:barChart>
      <c:catAx>
        <c:axId val="143270400"/>
        <c:scaling>
          <c:orientation val="minMax"/>
        </c:scaling>
        <c:delete val="0"/>
        <c:axPos val="b"/>
        <c:majorTickMark val="none"/>
        <c:minorTickMark val="none"/>
        <c:tickLblPos val="nextTo"/>
        <c:txPr>
          <a:bodyPr rot="-60000000" vert="horz"/>
          <a:lstStyle/>
          <a:p>
            <a:pPr>
              <a:defRPr/>
            </a:pPr>
            <a:endParaRPr lang="en-US"/>
          </a:p>
        </c:txPr>
        <c:crossAx val="138960192"/>
        <c:crosses val="autoZero"/>
        <c:auto val="1"/>
        <c:lblAlgn val="ctr"/>
        <c:lblOffset val="100"/>
        <c:noMultiLvlLbl val="0"/>
      </c:catAx>
      <c:valAx>
        <c:axId val="138960192"/>
        <c:scaling>
          <c:orientation val="minMax"/>
        </c:scaling>
        <c:delete val="1"/>
        <c:axPos val="l"/>
        <c:majorGridlines/>
        <c:numFmt formatCode="General" sourceLinked="1"/>
        <c:majorTickMark val="none"/>
        <c:minorTickMark val="none"/>
        <c:tickLblPos val="nextTo"/>
        <c:crossAx val="143270400"/>
        <c:crosses val="autoZero"/>
        <c:crossBetween val="between"/>
      </c:valAx>
    </c:plotArea>
    <c:legend>
      <c:legendPos val="b"/>
      <c:overlay val="0"/>
      <c:txPr>
        <a:bodyPr rot="0" vert="horz"/>
        <a:lstStyle/>
        <a:p>
          <a:pPr>
            <a:defRPr/>
          </a:pPr>
          <a:endParaRPr lang="en-US"/>
        </a:p>
      </c:txPr>
    </c:legend>
    <c:plotVisOnly val="1"/>
    <c:dispBlanksAs val="gap"/>
    <c:showDLblsOverMax val="0"/>
  </c:chart>
  <c:txPr>
    <a:bodyPr/>
    <a:lstStyle/>
    <a:p>
      <a:pPr>
        <a:defRPr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1"/>
    </mc:Choice>
    <mc:Fallback>
      <c:style val="31"/>
    </mc:Fallback>
  </mc:AlternateContent>
  <c:chart>
    <c:title>
      <c:tx>
        <c:rich>
          <a:bodyPr rot="0" vert="horz"/>
          <a:lstStyle/>
          <a:p>
            <a:pPr>
              <a:defRPr b="0" cap="none" spc="0">
                <a:ln w="18415" cmpd="sng">
                  <a:solidFill>
                    <a:schemeClr val="accent1"/>
                  </a:solidFill>
                  <a:prstDash val="solid"/>
                </a:ln>
                <a:solidFill>
                  <a:srgbClr val="FFFFFF"/>
                </a:solidFill>
                <a:effectLst>
                  <a:outerShdw blurRad="63500" dir="3600000" algn="tl" rotWithShape="0">
                    <a:srgbClr val="000000">
                      <a:alpha val="70000"/>
                    </a:srgbClr>
                  </a:outerShdw>
                </a:effectLst>
              </a:defRPr>
            </a:pPr>
            <a:r>
              <a:rPr lang="en-US" b="0" cap="none" spc="0">
                <a:ln w="18415" cmpd="sng">
                  <a:solidFill>
                    <a:schemeClr val="accent1"/>
                  </a:solidFill>
                  <a:prstDash val="solid"/>
                </a:ln>
                <a:solidFill>
                  <a:srgbClr val="FFFFFF"/>
                </a:solidFill>
                <a:effectLst>
                  <a:outerShdw blurRad="63500" dir="3600000" algn="tl" rotWithShape="0">
                    <a:srgbClr val="000000">
                      <a:alpha val="70000"/>
                    </a:srgbClr>
                  </a:outerShdw>
                </a:effectLst>
              </a:rPr>
              <a:t>FREQUENCY IN DIFFERENT PRICE RANGE</a:t>
            </a:r>
          </a:p>
        </c:rich>
      </c:tx>
      <c:layout>
        <c:manualLayout>
          <c:xMode val="edge"/>
          <c:yMode val="edge"/>
          <c:x val="0.31765966754155728"/>
          <c:y val="0"/>
        </c:manualLayout>
      </c:layout>
      <c:overlay val="0"/>
      <c:spPr>
        <a:effectLst>
          <a:innerShdw blurRad="63500" dist="50800" dir="16200000">
            <a:prstClr val="black">
              <a:alpha val="50000"/>
            </a:prstClr>
          </a:innerShdw>
        </a:effectLst>
      </c:spPr>
    </c:title>
    <c:autoTitleDeleted val="0"/>
    <c:plotArea>
      <c:layout/>
      <c:barChart>
        <c:barDir val="col"/>
        <c:grouping val="clustered"/>
        <c:varyColors val="0"/>
        <c:ser>
          <c:idx val="0"/>
          <c:order val="0"/>
          <c:tx>
            <c:strRef>
              <c:f>Sheet1!$H$325</c:f>
              <c:strCache>
                <c:ptCount val="1"/>
                <c:pt idx="0">
                  <c:v>Frequency</c:v>
                </c:pt>
              </c:strCache>
            </c:strRef>
          </c:tx>
          <c:invertIfNegative val="0"/>
          <c:dLbls>
            <c:txPr>
              <a:bodyPr rot="0" vert="horz"/>
              <a:lstStyle/>
              <a:p>
                <a:pPr>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Sheet1!$G$326:$G$331</c:f>
              <c:strCache>
                <c:ptCount val="6"/>
                <c:pt idx="0">
                  <c:v>31</c:v>
                </c:pt>
                <c:pt idx="1">
                  <c:v>35</c:v>
                </c:pt>
                <c:pt idx="2">
                  <c:v>38</c:v>
                </c:pt>
                <c:pt idx="3">
                  <c:v>42</c:v>
                </c:pt>
                <c:pt idx="4">
                  <c:v>47</c:v>
                </c:pt>
                <c:pt idx="5">
                  <c:v>More</c:v>
                </c:pt>
              </c:strCache>
            </c:strRef>
          </c:cat>
          <c:val>
            <c:numRef>
              <c:f>Sheet1!$H$326:$H$331</c:f>
              <c:numCache>
                <c:formatCode>General</c:formatCode>
                <c:ptCount val="6"/>
                <c:pt idx="0">
                  <c:v>13</c:v>
                </c:pt>
                <c:pt idx="1">
                  <c:v>10</c:v>
                </c:pt>
                <c:pt idx="2">
                  <c:v>9</c:v>
                </c:pt>
                <c:pt idx="3">
                  <c:v>11</c:v>
                </c:pt>
                <c:pt idx="4">
                  <c:v>7</c:v>
                </c:pt>
                <c:pt idx="5">
                  <c:v>0</c:v>
                </c:pt>
              </c:numCache>
            </c:numRef>
          </c:val>
          <c:extLst xmlns:c16r2="http://schemas.microsoft.com/office/drawing/2015/06/chart">
            <c:ext xmlns:c16="http://schemas.microsoft.com/office/drawing/2014/chart" uri="{C3380CC4-5D6E-409C-BE32-E72D297353CC}">
              <c16:uniqueId val="{00000000-A6DD-47B4-B1A1-BF484BDC52C3}"/>
            </c:ext>
          </c:extLst>
        </c:ser>
        <c:dLbls>
          <c:dLblPos val="inEnd"/>
          <c:showLegendKey val="0"/>
          <c:showVal val="1"/>
          <c:showCatName val="0"/>
          <c:showSerName val="0"/>
          <c:showPercent val="0"/>
          <c:showBubbleSize val="0"/>
        </c:dLbls>
        <c:gapWidth val="65"/>
        <c:axId val="143270912"/>
        <c:axId val="203760768"/>
      </c:barChart>
      <c:catAx>
        <c:axId val="143270912"/>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3760768"/>
        <c:crosses val="autoZero"/>
        <c:auto val="1"/>
        <c:lblAlgn val="ctr"/>
        <c:lblOffset val="100"/>
        <c:noMultiLvlLbl val="0"/>
      </c:catAx>
      <c:valAx>
        <c:axId val="203760768"/>
        <c:scaling>
          <c:orientation val="minMax"/>
        </c:scaling>
        <c:delete val="1"/>
        <c:axPos val="l"/>
        <c:majorGridlines/>
        <c:numFmt formatCode="General" sourceLinked="1"/>
        <c:majorTickMark val="none"/>
        <c:minorTickMark val="none"/>
        <c:tickLblPos val="nextTo"/>
        <c:crossAx val="143270912"/>
        <c:crosses val="autoZero"/>
        <c:crossBetween val="between"/>
      </c:valAx>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Sheet1!$H$167:$H$172</c:f>
              <c:strCache>
                <c:ptCount val="6"/>
                <c:pt idx="0">
                  <c:v>25</c:v>
                </c:pt>
                <c:pt idx="1">
                  <c:v>30</c:v>
                </c:pt>
                <c:pt idx="2">
                  <c:v>35</c:v>
                </c:pt>
                <c:pt idx="3">
                  <c:v>40</c:v>
                </c:pt>
                <c:pt idx="4">
                  <c:v>45</c:v>
                </c:pt>
                <c:pt idx="5">
                  <c:v>More</c:v>
                </c:pt>
              </c:strCache>
            </c:strRef>
          </c:cat>
          <c:val>
            <c:numRef>
              <c:f>Sheet1!$I$167:$I$172</c:f>
              <c:numCache>
                <c:formatCode>General</c:formatCode>
                <c:ptCount val="6"/>
                <c:pt idx="0">
                  <c:v>1</c:v>
                </c:pt>
                <c:pt idx="1">
                  <c:v>21</c:v>
                </c:pt>
                <c:pt idx="2">
                  <c:v>33</c:v>
                </c:pt>
                <c:pt idx="3">
                  <c:v>31</c:v>
                </c:pt>
                <c:pt idx="4">
                  <c:v>14</c:v>
                </c:pt>
                <c:pt idx="5">
                  <c:v>0</c:v>
                </c:pt>
              </c:numCache>
            </c:numRef>
          </c:val>
          <c:extLst xmlns:c16r2="http://schemas.microsoft.com/office/drawing/2015/06/chart">
            <c:ext xmlns:c16="http://schemas.microsoft.com/office/drawing/2014/chart" uri="{C3380CC4-5D6E-409C-BE32-E72D297353CC}">
              <c16:uniqueId val="{00000000-86AB-41EA-8AEC-8BA400FA64E6}"/>
            </c:ext>
          </c:extLst>
        </c:ser>
        <c:dLbls>
          <c:showLegendKey val="0"/>
          <c:showVal val="0"/>
          <c:showCatName val="0"/>
          <c:showSerName val="0"/>
          <c:showPercent val="0"/>
          <c:showBubbleSize val="0"/>
        </c:dLbls>
        <c:gapWidth val="150"/>
        <c:axId val="143271424"/>
        <c:axId val="203764800"/>
      </c:barChart>
      <c:catAx>
        <c:axId val="143271424"/>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03764800"/>
        <c:crosses val="autoZero"/>
        <c:auto val="1"/>
        <c:lblAlgn val="ctr"/>
        <c:lblOffset val="100"/>
        <c:noMultiLvlLbl val="0"/>
      </c:catAx>
      <c:valAx>
        <c:axId val="20376480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3271424"/>
        <c:crosses val="autoZero"/>
        <c:crossBetween val="between"/>
      </c:valAx>
    </c:plotArea>
    <c:legend>
      <c:legendPos val="r"/>
      <c:overlay val="0"/>
    </c:legend>
    <c:plotVisOnly val="1"/>
    <c:dispBlanksAs val="gap"/>
    <c:showDLblsOverMax val="0"/>
  </c:chart>
  <c:spPr>
    <a:solidFill>
      <a:schemeClr val="accent3">
        <a:lumMod val="40000"/>
        <a:lumOff val="60000"/>
      </a:schemeClr>
    </a:solidFill>
    <a:ln>
      <a:solidFill>
        <a:schemeClr val="tx2">
          <a:lumMod val="75000"/>
        </a:schemeClr>
      </a:solidFill>
    </a:ln>
    <a:effectLst>
      <a:outerShdw blurRad="50800" dist="38100" dir="2700000" algn="tl" rotWithShape="0">
        <a:prstClr val="black">
          <a:alpha val="40000"/>
        </a:prstClr>
      </a:outerShdw>
    </a:effectLst>
  </c:spPr>
  <c:txPr>
    <a:bodyPr/>
    <a:lstStyle/>
    <a:p>
      <a:pPr>
        <a:defRPr b="0" cap="none" spc="0">
          <a:ln w="18415" cmpd="sng">
            <a:solidFill>
              <a:srgbClr val="FFFFFF"/>
            </a:solidFill>
            <a:prstDash val="solid"/>
          </a:ln>
          <a:solidFill>
            <a:srgbClr val="FFFFFF"/>
          </a:solidFill>
          <a:effectLst>
            <a:outerShdw blurRad="63500" dir="3600000" algn="tl" rotWithShape="0">
              <a:srgbClr val="000000">
                <a:alpha val="70000"/>
              </a:srgbClr>
            </a:outerShdw>
          </a:effectLs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Histogram</a:t>
            </a:r>
          </a:p>
        </c:rich>
      </c:tx>
      <c:overlay val="0"/>
    </c:title>
    <c:autoTitleDeleted val="0"/>
    <c:plotArea>
      <c:layout>
        <c:manualLayout>
          <c:layoutTarget val="inner"/>
          <c:xMode val="edge"/>
          <c:yMode val="edge"/>
          <c:x val="0.14972522965879265"/>
          <c:y val="0.23390288713910762"/>
          <c:w val="0.57064003718285217"/>
          <c:h val="0.44156999125109364"/>
        </c:manualLayout>
      </c:layout>
      <c:barChart>
        <c:barDir val="col"/>
        <c:grouping val="clustered"/>
        <c:varyColors val="0"/>
        <c:ser>
          <c:idx val="0"/>
          <c:order val="0"/>
          <c:tx>
            <c:v>Frequency</c:v>
          </c:tx>
          <c:invertIfNegative val="0"/>
          <c:cat>
            <c:strRef>
              <c:f>Sheet1!$H$192:$H$200</c:f>
              <c:strCache>
                <c:ptCount val="9"/>
                <c:pt idx="0">
                  <c:v>33</c:v>
                </c:pt>
                <c:pt idx="1">
                  <c:v>39</c:v>
                </c:pt>
                <c:pt idx="2">
                  <c:v>45</c:v>
                </c:pt>
                <c:pt idx="3">
                  <c:v>51</c:v>
                </c:pt>
                <c:pt idx="4">
                  <c:v>57</c:v>
                </c:pt>
                <c:pt idx="5">
                  <c:v>63</c:v>
                </c:pt>
                <c:pt idx="6">
                  <c:v>69</c:v>
                </c:pt>
                <c:pt idx="7">
                  <c:v>73</c:v>
                </c:pt>
                <c:pt idx="8">
                  <c:v>More</c:v>
                </c:pt>
              </c:strCache>
            </c:strRef>
          </c:cat>
          <c:val>
            <c:numRef>
              <c:f>Sheet1!$I$192:$I$200</c:f>
              <c:numCache>
                <c:formatCode>General</c:formatCode>
                <c:ptCount val="9"/>
                <c:pt idx="0">
                  <c:v>1</c:v>
                </c:pt>
                <c:pt idx="1">
                  <c:v>5</c:v>
                </c:pt>
                <c:pt idx="2">
                  <c:v>11</c:v>
                </c:pt>
                <c:pt idx="3">
                  <c:v>11</c:v>
                </c:pt>
                <c:pt idx="4">
                  <c:v>8</c:v>
                </c:pt>
                <c:pt idx="5">
                  <c:v>10</c:v>
                </c:pt>
                <c:pt idx="6">
                  <c:v>3</c:v>
                </c:pt>
                <c:pt idx="7">
                  <c:v>1</c:v>
                </c:pt>
                <c:pt idx="8">
                  <c:v>0</c:v>
                </c:pt>
              </c:numCache>
            </c:numRef>
          </c:val>
          <c:extLst xmlns:c16r2="http://schemas.microsoft.com/office/drawing/2015/06/chart">
            <c:ext xmlns:c16="http://schemas.microsoft.com/office/drawing/2014/chart" uri="{C3380CC4-5D6E-409C-BE32-E72D297353CC}">
              <c16:uniqueId val="{00000000-4463-48B7-81BD-678B429A7898}"/>
            </c:ext>
          </c:extLst>
        </c:ser>
        <c:dLbls>
          <c:showLegendKey val="0"/>
          <c:showVal val="0"/>
          <c:showCatName val="0"/>
          <c:showSerName val="0"/>
          <c:showPercent val="0"/>
          <c:showBubbleSize val="0"/>
        </c:dLbls>
        <c:gapWidth val="150"/>
        <c:axId val="143271936"/>
        <c:axId val="203766528"/>
      </c:barChart>
      <c:catAx>
        <c:axId val="14327193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03766528"/>
        <c:crosses val="autoZero"/>
        <c:auto val="1"/>
        <c:lblAlgn val="ctr"/>
        <c:lblOffset val="100"/>
        <c:noMultiLvlLbl val="0"/>
      </c:catAx>
      <c:valAx>
        <c:axId val="20376652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3271936"/>
        <c:crosses val="autoZero"/>
        <c:crossBetween val="between"/>
      </c:valAx>
    </c:plotArea>
    <c:legend>
      <c:legendPos val="r"/>
      <c:overlay val="0"/>
    </c:legend>
    <c:plotVisOnly val="1"/>
    <c:dispBlanksAs val="gap"/>
    <c:showDLblsOverMax val="0"/>
  </c:chart>
  <c:txPr>
    <a:bodyPr/>
    <a:lstStyle/>
    <a:p>
      <a:pPr>
        <a:defRPr b="1" cap="none" spc="0">
          <a:ln w="12700">
            <a:solidFill>
              <a:schemeClr val="tx2">
                <a:satMod val="155000"/>
              </a:schemeClr>
            </a:solidFill>
            <a:prstDash val="solid"/>
          </a:ln>
          <a:solidFill>
            <a:schemeClr val="accent1">
              <a:lumMod val="75000"/>
            </a:schemeClr>
          </a:solidFill>
          <a:effectLst>
            <a:outerShdw blurRad="41275" dist="20320" dir="1800000" algn="tl" rotWithShape="0">
              <a:srgbClr val="000000">
                <a:alpha val="40000"/>
              </a:srgbClr>
            </a:outerShdw>
          </a:effectLst>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Sheet1!$E$305:$E$309</c:f>
              <c:strCache>
                <c:ptCount val="5"/>
                <c:pt idx="0">
                  <c:v>2</c:v>
                </c:pt>
                <c:pt idx="1">
                  <c:v>3</c:v>
                </c:pt>
                <c:pt idx="2">
                  <c:v>4</c:v>
                </c:pt>
                <c:pt idx="3">
                  <c:v>5</c:v>
                </c:pt>
                <c:pt idx="4">
                  <c:v>More</c:v>
                </c:pt>
              </c:strCache>
            </c:strRef>
          </c:cat>
          <c:val>
            <c:numRef>
              <c:f>Sheet1!$F$305:$F$309</c:f>
              <c:numCache>
                <c:formatCode>General</c:formatCode>
                <c:ptCount val="5"/>
                <c:pt idx="0">
                  <c:v>8</c:v>
                </c:pt>
                <c:pt idx="1">
                  <c:v>30</c:v>
                </c:pt>
                <c:pt idx="2">
                  <c:v>39</c:v>
                </c:pt>
                <c:pt idx="3">
                  <c:v>23</c:v>
                </c:pt>
                <c:pt idx="4">
                  <c:v>0</c:v>
                </c:pt>
              </c:numCache>
            </c:numRef>
          </c:val>
          <c:extLst xmlns:c16r2="http://schemas.microsoft.com/office/drawing/2015/06/chart">
            <c:ext xmlns:c16="http://schemas.microsoft.com/office/drawing/2014/chart" uri="{C3380CC4-5D6E-409C-BE32-E72D297353CC}">
              <c16:uniqueId val="{00000000-1C85-4557-B8F7-C506DBE1247A}"/>
            </c:ext>
          </c:extLst>
        </c:ser>
        <c:dLbls>
          <c:showLegendKey val="0"/>
          <c:showVal val="0"/>
          <c:showCatName val="0"/>
          <c:showSerName val="0"/>
          <c:showPercent val="0"/>
          <c:showBubbleSize val="0"/>
        </c:dLbls>
        <c:gapWidth val="150"/>
        <c:axId val="143272448"/>
        <c:axId val="167871040"/>
      </c:barChart>
      <c:catAx>
        <c:axId val="14327244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67871040"/>
        <c:crosses val="autoZero"/>
        <c:auto val="1"/>
        <c:lblAlgn val="ctr"/>
        <c:lblOffset val="100"/>
        <c:noMultiLvlLbl val="0"/>
      </c:catAx>
      <c:valAx>
        <c:axId val="16787104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3272448"/>
        <c:crosses val="autoZero"/>
        <c:crossBetween val="between"/>
      </c:valAx>
    </c:plotArea>
    <c:legend>
      <c:legendPos val="r"/>
      <c:overlay val="0"/>
    </c:legend>
    <c:plotVisOnly val="1"/>
    <c:dispBlanksAs val="gap"/>
    <c:showDLblsOverMax val="0"/>
  </c:chart>
  <c:txPr>
    <a:bodyPr/>
    <a:lstStyle/>
    <a:p>
      <a:pPr>
        <a:defRPr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numRef>
              <c:f>Sheet1!$K$174:$K$179</c:f>
              <c:numCache>
                <c:formatCode>General</c:formatCode>
                <c:ptCount val="6"/>
              </c:numCache>
            </c:numRef>
          </c:cat>
          <c:val>
            <c:numRef>
              <c:f>Sheet1!$L$174:$L$179</c:f>
              <c:numCache>
                <c:formatCode>General</c:formatCode>
                <c:ptCount val="6"/>
              </c:numCache>
            </c:numRef>
          </c:val>
          <c:extLst xmlns:c16r2="http://schemas.microsoft.com/office/drawing/2015/06/chart">
            <c:ext xmlns:c16="http://schemas.microsoft.com/office/drawing/2014/chart" uri="{C3380CC4-5D6E-409C-BE32-E72D297353CC}">
              <c16:uniqueId val="{00000000-D93C-491F-8D47-E92A05BED03F}"/>
            </c:ext>
          </c:extLst>
        </c:ser>
        <c:dLbls>
          <c:showLegendKey val="0"/>
          <c:showVal val="0"/>
          <c:showCatName val="0"/>
          <c:showSerName val="0"/>
          <c:showPercent val="0"/>
          <c:showBubbleSize val="0"/>
        </c:dLbls>
        <c:gapWidth val="150"/>
        <c:axId val="143272960"/>
        <c:axId val="167872768"/>
      </c:barChart>
      <c:catAx>
        <c:axId val="14327296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67872768"/>
        <c:crosses val="autoZero"/>
        <c:auto val="1"/>
        <c:lblAlgn val="ctr"/>
        <c:lblOffset val="100"/>
        <c:noMultiLvlLbl val="0"/>
      </c:catAx>
      <c:valAx>
        <c:axId val="16787276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3272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3"/>
    </mc:Choice>
    <mc:Fallback>
      <c:style val="43"/>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Sheet1!$G$326:$G$331</c:f>
              <c:strCache>
                <c:ptCount val="6"/>
                <c:pt idx="0">
                  <c:v>31</c:v>
                </c:pt>
                <c:pt idx="1">
                  <c:v>35</c:v>
                </c:pt>
                <c:pt idx="2">
                  <c:v>38</c:v>
                </c:pt>
                <c:pt idx="3">
                  <c:v>42</c:v>
                </c:pt>
                <c:pt idx="4">
                  <c:v>47</c:v>
                </c:pt>
                <c:pt idx="5">
                  <c:v>More</c:v>
                </c:pt>
              </c:strCache>
            </c:strRef>
          </c:cat>
          <c:val>
            <c:numRef>
              <c:f>Sheet1!$H$326:$H$331</c:f>
              <c:numCache>
                <c:formatCode>General</c:formatCode>
                <c:ptCount val="6"/>
                <c:pt idx="0">
                  <c:v>13</c:v>
                </c:pt>
                <c:pt idx="1">
                  <c:v>10</c:v>
                </c:pt>
                <c:pt idx="2">
                  <c:v>9</c:v>
                </c:pt>
                <c:pt idx="3">
                  <c:v>11</c:v>
                </c:pt>
                <c:pt idx="4">
                  <c:v>7</c:v>
                </c:pt>
                <c:pt idx="5">
                  <c:v>0</c:v>
                </c:pt>
              </c:numCache>
            </c:numRef>
          </c:val>
          <c:extLst xmlns:c16r2="http://schemas.microsoft.com/office/drawing/2015/06/chart">
            <c:ext xmlns:c16="http://schemas.microsoft.com/office/drawing/2014/chart" uri="{C3380CC4-5D6E-409C-BE32-E72D297353CC}">
              <c16:uniqueId val="{00000000-1D36-4A85-99A2-7623E04ABA51}"/>
            </c:ext>
          </c:extLst>
        </c:ser>
        <c:dLbls>
          <c:showLegendKey val="0"/>
          <c:showVal val="0"/>
          <c:showCatName val="0"/>
          <c:showSerName val="0"/>
          <c:showPercent val="0"/>
          <c:showBubbleSize val="0"/>
        </c:dLbls>
        <c:gapWidth val="150"/>
        <c:axId val="143273472"/>
        <c:axId val="167874496"/>
      </c:barChart>
      <c:catAx>
        <c:axId val="14327347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67874496"/>
        <c:crosses val="autoZero"/>
        <c:auto val="1"/>
        <c:lblAlgn val="ctr"/>
        <c:lblOffset val="100"/>
        <c:noMultiLvlLbl val="0"/>
      </c:catAx>
      <c:valAx>
        <c:axId val="16787449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3273472"/>
        <c:crosses val="autoZero"/>
        <c:crossBetween val="between"/>
      </c:valAx>
    </c:plotArea>
    <c:legend>
      <c:legendPos val="r"/>
      <c:overlay val="0"/>
    </c:legend>
    <c:plotVisOnly val="1"/>
    <c:dispBlanksAs val="gap"/>
    <c:showDLblsOverMax val="0"/>
  </c:chart>
  <c:txPr>
    <a:bodyPr/>
    <a:lstStyle/>
    <a:p>
      <a:pPr>
        <a:defRPr b="1" cap="none" spc="0">
          <a:ln w="18000">
            <a:solidFill>
              <a:schemeClr val="tx2"/>
            </a:solidFill>
            <a:prstDash val="solid"/>
            <a:miter lim="800000"/>
          </a:ln>
          <a:noFill/>
          <a:effectLst>
            <a:outerShdw blurRad="25500" dist="23000" dir="7020000" algn="tl">
              <a:srgbClr val="000000">
                <a:alpha val="50000"/>
              </a:srgbClr>
            </a:outerShdw>
          </a:effectLst>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a:lstStyle/>
          <a:p>
            <a:pPr>
              <a:defRPr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r>
              <a:rPr lang="en-US"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Histogram</a:t>
            </a:r>
          </a:p>
        </c:rich>
      </c:tx>
      <c:overlay val="0"/>
    </c:title>
    <c:autoTitleDeleted val="0"/>
    <c:plotArea>
      <c:layout/>
      <c:barChart>
        <c:barDir val="col"/>
        <c:grouping val="clustered"/>
        <c:varyColors val="0"/>
        <c:ser>
          <c:idx val="0"/>
          <c:order val="0"/>
          <c:tx>
            <c:v>Frequency</c:v>
          </c:tx>
          <c:invertIfNegative val="0"/>
          <c:cat>
            <c:strRef>
              <c:f>Sheet1!$G$368:$G$372</c:f>
              <c:strCache>
                <c:ptCount val="5"/>
                <c:pt idx="0">
                  <c:v>118</c:v>
                </c:pt>
                <c:pt idx="1">
                  <c:v>128</c:v>
                </c:pt>
                <c:pt idx="2">
                  <c:v>138</c:v>
                </c:pt>
                <c:pt idx="3">
                  <c:v>148</c:v>
                </c:pt>
                <c:pt idx="4">
                  <c:v>More</c:v>
                </c:pt>
              </c:strCache>
            </c:strRef>
          </c:cat>
          <c:val>
            <c:numRef>
              <c:f>Sheet1!$H$368:$H$372</c:f>
              <c:numCache>
                <c:formatCode>General</c:formatCode>
                <c:ptCount val="5"/>
                <c:pt idx="0">
                  <c:v>1</c:v>
                </c:pt>
                <c:pt idx="1">
                  <c:v>39</c:v>
                </c:pt>
                <c:pt idx="2">
                  <c:v>49</c:v>
                </c:pt>
                <c:pt idx="3">
                  <c:v>11</c:v>
                </c:pt>
                <c:pt idx="4">
                  <c:v>0</c:v>
                </c:pt>
              </c:numCache>
            </c:numRef>
          </c:val>
          <c:extLst xmlns:c16r2="http://schemas.microsoft.com/office/drawing/2015/06/chart">
            <c:ext xmlns:c16="http://schemas.microsoft.com/office/drawing/2014/chart" uri="{C3380CC4-5D6E-409C-BE32-E72D297353CC}">
              <c16:uniqueId val="{00000000-F8D6-4AD6-AD98-FBFDF2AC6218}"/>
            </c:ext>
          </c:extLst>
        </c:ser>
        <c:dLbls>
          <c:showLegendKey val="0"/>
          <c:showVal val="0"/>
          <c:showCatName val="0"/>
          <c:showSerName val="0"/>
          <c:showPercent val="0"/>
          <c:showBubbleSize val="0"/>
        </c:dLbls>
        <c:gapWidth val="150"/>
        <c:axId val="141624832"/>
        <c:axId val="167876224"/>
      </c:barChart>
      <c:catAx>
        <c:axId val="14162483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67876224"/>
        <c:crosses val="autoZero"/>
        <c:auto val="1"/>
        <c:lblAlgn val="ctr"/>
        <c:lblOffset val="100"/>
        <c:noMultiLvlLbl val="0"/>
      </c:catAx>
      <c:valAx>
        <c:axId val="16787622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16248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0</xdr:colOff>
      <xdr:row>225</xdr:row>
      <xdr:rowOff>0</xdr:rowOff>
    </xdr:from>
    <xdr:to>
      <xdr:col>9</xdr:col>
      <xdr:colOff>66675</xdr:colOff>
      <xdr:row>239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542924</xdr:colOff>
      <xdr:row>297</xdr:row>
      <xdr:rowOff>123825</xdr:rowOff>
    </xdr:from>
    <xdr:to>
      <xdr:col>13</xdr:col>
      <xdr:colOff>380999</xdr:colOff>
      <xdr:row>309</xdr:row>
      <xdr:rowOff>28575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339</xdr:row>
      <xdr:rowOff>19050</xdr:rowOff>
    </xdr:from>
    <xdr:to>
      <xdr:col>7</xdr:col>
      <xdr:colOff>57150</xdr:colOff>
      <xdr:row>350</xdr:row>
      <xdr:rowOff>9525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409575</xdr:colOff>
      <xdr:row>163</xdr:row>
      <xdr:rowOff>0</xdr:rowOff>
    </xdr:from>
    <xdr:to>
      <xdr:col>15</xdr:col>
      <xdr:colOff>409575</xdr:colOff>
      <xdr:row>173</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188</xdr:row>
      <xdr:rowOff>9525</xdr:rowOff>
    </xdr:from>
    <xdr:to>
      <xdr:col>16</xdr:col>
      <xdr:colOff>0</xdr:colOff>
      <xdr:row>199</xdr:row>
      <xdr:rowOff>190500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281</xdr:row>
      <xdr:rowOff>0</xdr:rowOff>
    </xdr:from>
    <xdr:to>
      <xdr:col>9</xdr:col>
      <xdr:colOff>428625</xdr:colOff>
      <xdr:row>293</xdr:row>
      <xdr:rowOff>9525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609599</xdr:colOff>
      <xdr:row>247</xdr:row>
      <xdr:rowOff>28576</xdr:rowOff>
    </xdr:from>
    <xdr:to>
      <xdr:col>8</xdr:col>
      <xdr:colOff>104774</xdr:colOff>
      <xdr:row>262</xdr:row>
      <xdr:rowOff>57150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47625</xdr:colOff>
      <xdr:row>323</xdr:row>
      <xdr:rowOff>114300</xdr:rowOff>
    </xdr:from>
    <xdr:to>
      <xdr:col>17</xdr:col>
      <xdr:colOff>0</xdr:colOff>
      <xdr:row>335</xdr:row>
      <xdr:rowOff>180975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38100</xdr:colOff>
      <xdr:row>367</xdr:row>
      <xdr:rowOff>76200</xdr:rowOff>
    </xdr:from>
    <xdr:to>
      <xdr:col>16</xdr:col>
      <xdr:colOff>552450</xdr:colOff>
      <xdr:row>379</xdr:row>
      <xdr:rowOff>66675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19050</xdr:colOff>
      <xdr:row>379</xdr:row>
      <xdr:rowOff>66675</xdr:rowOff>
    </xdr:from>
    <xdr:to>
      <xdr:col>9</xdr:col>
      <xdr:colOff>152400</xdr:colOff>
      <xdr:row>394</xdr:row>
      <xdr:rowOff>95250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361950</xdr:colOff>
      <xdr:row>393</xdr:row>
      <xdr:rowOff>76200</xdr:rowOff>
    </xdr:from>
    <xdr:to>
      <xdr:col>19</xdr:col>
      <xdr:colOff>38100</xdr:colOff>
      <xdr:row>408</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26"/>
  <sheetViews>
    <sheetView topLeftCell="A602" zoomScaleNormal="100" workbookViewId="0">
      <selection activeCell="N624" sqref="N624"/>
    </sheetView>
  </sheetViews>
  <sheetFormatPr defaultRowHeight="15" x14ac:dyDescent="0.25"/>
  <cols>
    <col min="2" max="2" width="11.28515625" customWidth="1"/>
    <col min="3" max="3" width="10.85546875" customWidth="1"/>
    <col min="4" max="4" width="11" customWidth="1"/>
  </cols>
  <sheetData>
    <row r="1" spans="1:2" x14ac:dyDescent="0.25">
      <c r="A1" s="2" t="s">
        <v>10</v>
      </c>
    </row>
    <row r="3" spans="1:2" x14ac:dyDescent="0.25">
      <c r="A3" s="1" t="s">
        <v>0</v>
      </c>
    </row>
    <row r="5" spans="1:2" x14ac:dyDescent="0.25">
      <c r="A5" s="1" t="s">
        <v>1</v>
      </c>
      <c r="B5" s="1">
        <v>50</v>
      </c>
    </row>
    <row r="6" spans="1:2" x14ac:dyDescent="0.25">
      <c r="A6" s="1" t="s">
        <v>3</v>
      </c>
      <c r="B6" s="1">
        <v>60</v>
      </c>
    </row>
    <row r="7" spans="1:2" x14ac:dyDescent="0.25">
      <c r="A7" s="1" t="s">
        <v>2</v>
      </c>
      <c r="B7" s="1">
        <v>55</v>
      </c>
    </row>
    <row r="8" spans="1:2" x14ac:dyDescent="0.25">
      <c r="A8" s="1" t="s">
        <v>4</v>
      </c>
      <c r="B8" s="1">
        <v>70</v>
      </c>
    </row>
    <row r="10" spans="1:2" x14ac:dyDescent="0.25">
      <c r="A10" s="1" t="s">
        <v>5</v>
      </c>
    </row>
    <row r="12" spans="1:2" x14ac:dyDescent="0.25">
      <c r="A12" s="1" t="s">
        <v>6</v>
      </c>
      <c r="B12">
        <f>AVERAGE(B5:B8)</f>
        <v>58.75</v>
      </c>
    </row>
    <row r="13" spans="1:2" x14ac:dyDescent="0.25">
      <c r="A13" s="1" t="s">
        <v>7</v>
      </c>
      <c r="B13">
        <f>MEDIAN(B5:B8)</f>
        <v>57.5</v>
      </c>
    </row>
    <row r="16" spans="1:2" x14ac:dyDescent="0.25">
      <c r="A16" s="1" t="s">
        <v>8</v>
      </c>
    </row>
    <row r="18" spans="1:10" x14ac:dyDescent="0.25">
      <c r="A18" s="1">
        <v>3</v>
      </c>
      <c r="B18" s="1">
        <v>2</v>
      </c>
      <c r="C18" s="1">
        <v>5</v>
      </c>
      <c r="D18" s="1">
        <v>4</v>
      </c>
      <c r="E18" s="1">
        <v>7</v>
      </c>
      <c r="F18" s="1">
        <v>2</v>
      </c>
      <c r="G18" s="1">
        <v>3</v>
      </c>
      <c r="H18" s="1">
        <v>3</v>
      </c>
      <c r="I18" s="1">
        <v>1</v>
      </c>
      <c r="J18" s="1">
        <v>6</v>
      </c>
    </row>
    <row r="19" spans="1:10" x14ac:dyDescent="0.25">
      <c r="A19" s="1">
        <v>4</v>
      </c>
      <c r="B19" s="1">
        <v>2</v>
      </c>
      <c r="C19" s="1">
        <v>3</v>
      </c>
      <c r="D19" s="1">
        <v>5</v>
      </c>
      <c r="E19" s="1">
        <v>2</v>
      </c>
      <c r="F19" s="1">
        <v>4</v>
      </c>
      <c r="G19" s="1">
        <v>2</v>
      </c>
      <c r="H19" s="1">
        <v>1</v>
      </c>
      <c r="I19" s="1">
        <v>3</v>
      </c>
      <c r="J19" s="1">
        <v>5</v>
      </c>
    </row>
    <row r="20" spans="1:10" x14ac:dyDescent="0.25">
      <c r="A20" s="1">
        <v>6</v>
      </c>
      <c r="B20" s="1">
        <v>3</v>
      </c>
      <c r="C20" s="1">
        <v>2</v>
      </c>
      <c r="D20" s="1">
        <v>1</v>
      </c>
      <c r="E20" s="1">
        <v>4</v>
      </c>
      <c r="F20" s="1">
        <v>2</v>
      </c>
      <c r="G20" s="1">
        <v>4</v>
      </c>
      <c r="H20" s="1">
        <v>5</v>
      </c>
      <c r="I20" s="1">
        <v>3</v>
      </c>
      <c r="J20" s="1">
        <v>2</v>
      </c>
    </row>
    <row r="21" spans="1:10" x14ac:dyDescent="0.25">
      <c r="A21" s="1">
        <v>7</v>
      </c>
      <c r="B21" s="1">
        <v>2</v>
      </c>
      <c r="C21" s="1">
        <v>3</v>
      </c>
      <c r="D21" s="1">
        <v>4</v>
      </c>
      <c r="E21" s="1">
        <v>5</v>
      </c>
      <c r="F21" s="1">
        <v>1</v>
      </c>
      <c r="G21" s="1">
        <v>6</v>
      </c>
      <c r="H21" s="1">
        <v>2</v>
      </c>
      <c r="I21" s="1">
        <v>4</v>
      </c>
      <c r="J21" s="1">
        <v>3</v>
      </c>
    </row>
    <row r="22" spans="1:10" x14ac:dyDescent="0.25">
      <c r="A22" s="1">
        <v>5</v>
      </c>
      <c r="B22" s="1">
        <v>3</v>
      </c>
      <c r="C22" s="1">
        <v>2</v>
      </c>
      <c r="D22" s="1">
        <v>4</v>
      </c>
      <c r="E22" s="1">
        <v>2</v>
      </c>
      <c r="F22" s="1">
        <v>6</v>
      </c>
      <c r="G22" s="1">
        <v>3</v>
      </c>
      <c r="H22" s="1">
        <v>2</v>
      </c>
      <c r="I22" s="1">
        <v>4</v>
      </c>
      <c r="J22" s="1">
        <v>5</v>
      </c>
    </row>
    <row r="23" spans="1:10" x14ac:dyDescent="0.25">
      <c r="A23" s="1"/>
      <c r="B23" s="1"/>
      <c r="C23" s="1"/>
      <c r="D23" s="1"/>
      <c r="E23" s="1"/>
      <c r="F23" s="1"/>
      <c r="G23" s="1"/>
      <c r="H23" s="1"/>
      <c r="I23" s="1"/>
      <c r="J23" s="1"/>
    </row>
    <row r="24" spans="1:10" x14ac:dyDescent="0.25">
      <c r="A24" s="1" t="s">
        <v>5</v>
      </c>
      <c r="B24" s="1"/>
      <c r="C24" s="1"/>
      <c r="D24" s="1"/>
      <c r="E24" s="1"/>
      <c r="F24" s="1"/>
      <c r="G24" s="1"/>
      <c r="H24" s="1"/>
      <c r="I24" s="1"/>
      <c r="J24" s="1"/>
    </row>
    <row r="26" spans="1:10" x14ac:dyDescent="0.25">
      <c r="A26" s="1" t="s">
        <v>6</v>
      </c>
      <c r="B26">
        <f>AVERAGE(A18:J22)</f>
        <v>3.44</v>
      </c>
    </row>
    <row r="27" spans="1:10" x14ac:dyDescent="0.25">
      <c r="A27" s="1" t="s">
        <v>7</v>
      </c>
      <c r="B27">
        <f>MEDIAN(A18:J22)</f>
        <v>3</v>
      </c>
    </row>
    <row r="28" spans="1:10" x14ac:dyDescent="0.25">
      <c r="A28" s="1" t="s">
        <v>9</v>
      </c>
      <c r="B28">
        <f>MODE(A18:J22)</f>
        <v>2</v>
      </c>
    </row>
    <row r="31" spans="1:10" ht="15.75" x14ac:dyDescent="0.25">
      <c r="A31" s="16" t="s">
        <v>117</v>
      </c>
    </row>
    <row r="33" spans="1:10" x14ac:dyDescent="0.25">
      <c r="A33">
        <v>15</v>
      </c>
      <c r="B33">
        <v>10</v>
      </c>
      <c r="C33">
        <v>20</v>
      </c>
      <c r="D33">
        <v>25</v>
      </c>
      <c r="E33">
        <v>15</v>
      </c>
      <c r="F33">
        <v>10</v>
      </c>
      <c r="G33">
        <v>30</v>
      </c>
      <c r="H33">
        <v>20</v>
      </c>
      <c r="I33">
        <v>15</v>
      </c>
      <c r="J33">
        <v>10</v>
      </c>
    </row>
    <row r="34" spans="1:10" x14ac:dyDescent="0.25">
      <c r="A34">
        <v>10</v>
      </c>
      <c r="B34">
        <v>25</v>
      </c>
      <c r="C34">
        <v>15</v>
      </c>
      <c r="D34">
        <v>20</v>
      </c>
      <c r="E34">
        <v>20</v>
      </c>
      <c r="F34">
        <v>15</v>
      </c>
      <c r="G34">
        <v>10</v>
      </c>
      <c r="H34">
        <v>10</v>
      </c>
      <c r="I34">
        <v>20</v>
      </c>
      <c r="J34">
        <v>25</v>
      </c>
    </row>
    <row r="36" spans="1:10" x14ac:dyDescent="0.25">
      <c r="A36" s="1" t="s">
        <v>5</v>
      </c>
    </row>
    <row r="38" spans="1:10" x14ac:dyDescent="0.25">
      <c r="A38" s="1" t="s">
        <v>6</v>
      </c>
      <c r="B38">
        <f>AVERAGE(A33:J34)</f>
        <v>17</v>
      </c>
    </row>
    <row r="39" spans="1:10" x14ac:dyDescent="0.25">
      <c r="A39" s="1" t="s">
        <v>7</v>
      </c>
      <c r="B39">
        <f>MEDIAN(A33:J34)</f>
        <v>15</v>
      </c>
    </row>
    <row r="40" spans="1:10" x14ac:dyDescent="0.25">
      <c r="A40" s="1" t="s">
        <v>9</v>
      </c>
      <c r="B40">
        <f>MODE(A33:J34)</f>
        <v>10</v>
      </c>
    </row>
    <row r="43" spans="1:10" ht="21" x14ac:dyDescent="0.35">
      <c r="A43" s="17" t="s">
        <v>11</v>
      </c>
    </row>
    <row r="45" spans="1:10" ht="15.75" x14ac:dyDescent="0.25">
      <c r="A45" s="16" t="s">
        <v>118</v>
      </c>
    </row>
    <row r="47" spans="1:10" x14ac:dyDescent="0.25">
      <c r="A47" t="s">
        <v>12</v>
      </c>
      <c r="B47">
        <v>120</v>
      </c>
    </row>
    <row r="48" spans="1:10" x14ac:dyDescent="0.25">
      <c r="A48" t="s">
        <v>13</v>
      </c>
      <c r="B48">
        <v>110</v>
      </c>
    </row>
    <row r="49" spans="1:2" x14ac:dyDescent="0.25">
      <c r="A49" t="s">
        <v>14</v>
      </c>
      <c r="B49">
        <v>130</v>
      </c>
    </row>
    <row r="50" spans="1:2" x14ac:dyDescent="0.25">
      <c r="A50" t="s">
        <v>15</v>
      </c>
      <c r="B50">
        <v>115</v>
      </c>
    </row>
    <row r="51" spans="1:2" x14ac:dyDescent="0.25">
      <c r="A51" t="s">
        <v>16</v>
      </c>
      <c r="B51">
        <v>125</v>
      </c>
    </row>
    <row r="52" spans="1:2" x14ac:dyDescent="0.25">
      <c r="A52" t="s">
        <v>17</v>
      </c>
      <c r="B52">
        <v>105</v>
      </c>
    </row>
    <row r="53" spans="1:2" x14ac:dyDescent="0.25">
      <c r="A53" t="s">
        <v>18</v>
      </c>
      <c r="B53">
        <v>135</v>
      </c>
    </row>
    <row r="54" spans="1:2" x14ac:dyDescent="0.25">
      <c r="A54" t="s">
        <v>19</v>
      </c>
      <c r="B54">
        <v>115</v>
      </c>
    </row>
    <row r="55" spans="1:2" x14ac:dyDescent="0.25">
      <c r="A55" t="s">
        <v>20</v>
      </c>
      <c r="B55">
        <v>125</v>
      </c>
    </row>
    <row r="56" spans="1:2" x14ac:dyDescent="0.25">
      <c r="A56" t="s">
        <v>21</v>
      </c>
      <c r="B56">
        <v>140</v>
      </c>
    </row>
    <row r="59" spans="1:2" x14ac:dyDescent="0.25">
      <c r="A59" s="1" t="s">
        <v>5</v>
      </c>
    </row>
    <row r="61" spans="1:2" x14ac:dyDescent="0.25">
      <c r="A61" s="1" t="s">
        <v>22</v>
      </c>
      <c r="B61">
        <f>MAX(B47:B56)-MIN(B47:B56)</f>
        <v>35</v>
      </c>
    </row>
    <row r="62" spans="1:2" x14ac:dyDescent="0.25">
      <c r="A62" s="1" t="s">
        <v>23</v>
      </c>
      <c r="B62">
        <f>_xlfn.VAR.S(B47:B56)</f>
        <v>123.33333333333333</v>
      </c>
    </row>
    <row r="63" spans="1:2" x14ac:dyDescent="0.25">
      <c r="A63" s="1" t="s">
        <v>24</v>
      </c>
      <c r="B63">
        <f>_xlfn.STDEV.S(B47:B56)</f>
        <v>11.105554165971787</v>
      </c>
    </row>
    <row r="65" spans="1:10" ht="15.75" x14ac:dyDescent="0.25">
      <c r="A65" s="16" t="s">
        <v>119</v>
      </c>
    </row>
    <row r="67" spans="1:10" x14ac:dyDescent="0.25">
      <c r="A67">
        <v>500</v>
      </c>
      <c r="B67">
        <v>700</v>
      </c>
      <c r="C67">
        <v>400</v>
      </c>
      <c r="D67">
        <v>600</v>
      </c>
      <c r="E67">
        <v>550</v>
      </c>
      <c r="F67">
        <v>750</v>
      </c>
      <c r="G67">
        <v>650</v>
      </c>
      <c r="H67">
        <v>500</v>
      </c>
      <c r="I67">
        <v>600</v>
      </c>
      <c r="J67">
        <v>550</v>
      </c>
    </row>
    <row r="68" spans="1:10" x14ac:dyDescent="0.25">
      <c r="A68">
        <v>800</v>
      </c>
      <c r="B68">
        <v>450</v>
      </c>
      <c r="C68">
        <v>700</v>
      </c>
      <c r="D68">
        <v>550</v>
      </c>
      <c r="E68">
        <v>600</v>
      </c>
      <c r="F68">
        <v>400</v>
      </c>
      <c r="G68">
        <v>650</v>
      </c>
      <c r="H68">
        <v>500</v>
      </c>
      <c r="I68">
        <v>750</v>
      </c>
      <c r="J68">
        <v>550</v>
      </c>
    </row>
    <row r="69" spans="1:10" x14ac:dyDescent="0.25">
      <c r="A69">
        <v>700</v>
      </c>
      <c r="B69">
        <v>600</v>
      </c>
      <c r="C69">
        <v>500</v>
      </c>
      <c r="D69">
        <v>800</v>
      </c>
      <c r="E69">
        <v>550</v>
      </c>
      <c r="F69">
        <v>650</v>
      </c>
      <c r="G69">
        <v>400</v>
      </c>
      <c r="H69">
        <v>600</v>
      </c>
      <c r="I69">
        <v>750</v>
      </c>
      <c r="J69">
        <v>550</v>
      </c>
    </row>
    <row r="71" spans="1:10" x14ac:dyDescent="0.25">
      <c r="A71" s="1" t="s">
        <v>5</v>
      </c>
    </row>
    <row r="73" spans="1:10" x14ac:dyDescent="0.25">
      <c r="A73" s="1" t="s">
        <v>22</v>
      </c>
      <c r="B73">
        <f>MAX(A67:J69)-MIN(A67:J69)</f>
        <v>400</v>
      </c>
    </row>
    <row r="74" spans="1:10" x14ac:dyDescent="0.25">
      <c r="A74" s="1" t="s">
        <v>23</v>
      </c>
      <c r="B74">
        <f>_xlfn.VAR.S(A67:J69)</f>
        <v>13163.793103448275</v>
      </c>
    </row>
    <row r="75" spans="1:10" x14ac:dyDescent="0.25">
      <c r="A75" s="1" t="s">
        <v>24</v>
      </c>
      <c r="B75">
        <f>_xlfn.STDEV.S(A67:J69)</f>
        <v>114.73357443855863</v>
      </c>
    </row>
    <row r="78" spans="1:10" ht="15.75" x14ac:dyDescent="0.25">
      <c r="A78" s="16" t="s">
        <v>120</v>
      </c>
    </row>
    <row r="80" spans="1:10" x14ac:dyDescent="0.25">
      <c r="A80">
        <v>3</v>
      </c>
      <c r="B80">
        <v>5</v>
      </c>
      <c r="C80">
        <v>2</v>
      </c>
      <c r="D80">
        <v>4</v>
      </c>
      <c r="E80">
        <v>6</v>
      </c>
      <c r="F80">
        <v>2</v>
      </c>
      <c r="G80">
        <v>3</v>
      </c>
      <c r="H80">
        <v>4</v>
      </c>
      <c r="I80">
        <v>5</v>
      </c>
      <c r="J80">
        <v>2</v>
      </c>
    </row>
    <row r="81" spans="1:12" x14ac:dyDescent="0.25">
      <c r="A81">
        <v>2</v>
      </c>
      <c r="B81">
        <v>7</v>
      </c>
      <c r="C81">
        <v>3</v>
      </c>
      <c r="D81">
        <v>4</v>
      </c>
      <c r="E81">
        <v>2</v>
      </c>
      <c r="F81">
        <v>4</v>
      </c>
      <c r="G81">
        <v>2</v>
      </c>
      <c r="H81">
        <v>3</v>
      </c>
      <c r="I81">
        <v>5</v>
      </c>
      <c r="J81">
        <v>6</v>
      </c>
    </row>
    <row r="82" spans="1:12" x14ac:dyDescent="0.25">
      <c r="A82">
        <v>3</v>
      </c>
      <c r="B82">
        <v>2</v>
      </c>
      <c r="C82">
        <v>1</v>
      </c>
      <c r="D82">
        <v>4</v>
      </c>
      <c r="E82">
        <v>2</v>
      </c>
      <c r="F82">
        <v>4</v>
      </c>
      <c r="G82">
        <v>5</v>
      </c>
      <c r="H82">
        <v>3</v>
      </c>
      <c r="I82">
        <v>2</v>
      </c>
      <c r="J82">
        <v>7</v>
      </c>
    </row>
    <row r="83" spans="1:12" x14ac:dyDescent="0.25">
      <c r="A83">
        <v>2</v>
      </c>
      <c r="B83">
        <v>3</v>
      </c>
      <c r="C83">
        <v>4</v>
      </c>
      <c r="D83">
        <v>5</v>
      </c>
      <c r="E83">
        <v>1</v>
      </c>
      <c r="F83">
        <v>6</v>
      </c>
      <c r="G83">
        <v>2</v>
      </c>
      <c r="H83">
        <v>4</v>
      </c>
      <c r="I83">
        <v>3</v>
      </c>
      <c r="J83">
        <v>5</v>
      </c>
    </row>
    <row r="84" spans="1:12" x14ac:dyDescent="0.25">
      <c r="A84">
        <v>3</v>
      </c>
      <c r="B84">
        <v>2</v>
      </c>
      <c r="C84">
        <v>4</v>
      </c>
      <c r="D84">
        <v>2</v>
      </c>
      <c r="E84">
        <v>6</v>
      </c>
      <c r="F84">
        <v>3</v>
      </c>
      <c r="G84">
        <v>2</v>
      </c>
      <c r="H84">
        <v>4</v>
      </c>
      <c r="I84">
        <v>5</v>
      </c>
      <c r="J84">
        <v>3</v>
      </c>
    </row>
    <row r="86" spans="1:12" x14ac:dyDescent="0.25">
      <c r="A86" s="1" t="s">
        <v>5</v>
      </c>
    </row>
    <row r="88" spans="1:12" x14ac:dyDescent="0.25">
      <c r="A88" s="1" t="s">
        <v>22</v>
      </c>
      <c r="B88">
        <f>MAX(A80:J84)-MIN(A80:J84)</f>
        <v>6</v>
      </c>
    </row>
    <row r="89" spans="1:12" x14ac:dyDescent="0.25">
      <c r="A89" s="1" t="s">
        <v>23</v>
      </c>
      <c r="B89">
        <f>_xlfn.VAR.S(A80:J84)</f>
        <v>2.3363265306122454</v>
      </c>
    </row>
    <row r="90" spans="1:12" x14ac:dyDescent="0.25">
      <c r="A90" s="1" t="s">
        <v>24</v>
      </c>
      <c r="B90">
        <f>_xlfn.STDEV.S(A80:J84)</f>
        <v>1.5285046714394579</v>
      </c>
    </row>
    <row r="92" spans="1:12" ht="15.75" x14ac:dyDescent="0.25">
      <c r="A92" s="16" t="s">
        <v>121</v>
      </c>
    </row>
    <row r="94" spans="1:12" x14ac:dyDescent="0.25">
      <c r="A94">
        <v>120</v>
      </c>
      <c r="B94">
        <v>150</v>
      </c>
      <c r="C94">
        <v>110</v>
      </c>
      <c r="D94">
        <v>135</v>
      </c>
      <c r="E94">
        <v>125</v>
      </c>
      <c r="F94">
        <v>140</v>
      </c>
      <c r="G94">
        <v>130</v>
      </c>
      <c r="H94">
        <v>155</v>
      </c>
      <c r="I94">
        <v>115</v>
      </c>
      <c r="J94">
        <v>145</v>
      </c>
      <c r="K94">
        <v>135</v>
      </c>
      <c r="L94">
        <v>130</v>
      </c>
    </row>
    <row r="96" spans="1:12" x14ac:dyDescent="0.25">
      <c r="A96" s="1" t="s">
        <v>5</v>
      </c>
    </row>
    <row r="97" spans="1:10" x14ac:dyDescent="0.25">
      <c r="A97" s="1"/>
    </row>
    <row r="98" spans="1:10" x14ac:dyDescent="0.25">
      <c r="A98" s="1" t="s">
        <v>6</v>
      </c>
      <c r="B98">
        <f>AVERAGE(A94:L94)</f>
        <v>132.5</v>
      </c>
    </row>
    <row r="99" spans="1:10" x14ac:dyDescent="0.25">
      <c r="A99" s="1" t="s">
        <v>22</v>
      </c>
      <c r="B99">
        <f>MAX(A94:L94)-MIN(A94:L94)</f>
        <v>45</v>
      </c>
    </row>
    <row r="101" spans="1:10" ht="15.75" x14ac:dyDescent="0.25">
      <c r="A101" s="16" t="s">
        <v>122</v>
      </c>
    </row>
    <row r="104" spans="1:10" x14ac:dyDescent="0.25">
      <c r="A104">
        <v>8</v>
      </c>
      <c r="B104">
        <v>7</v>
      </c>
      <c r="C104">
        <v>9</v>
      </c>
      <c r="D104">
        <v>6</v>
      </c>
      <c r="E104">
        <v>7</v>
      </c>
      <c r="F104">
        <v>8</v>
      </c>
      <c r="G104">
        <v>9</v>
      </c>
      <c r="H104">
        <v>8</v>
      </c>
      <c r="I104">
        <v>7</v>
      </c>
      <c r="J104">
        <v>6</v>
      </c>
    </row>
    <row r="105" spans="1:10" x14ac:dyDescent="0.25">
      <c r="A105">
        <v>8</v>
      </c>
      <c r="B105">
        <v>9</v>
      </c>
      <c r="C105">
        <v>7</v>
      </c>
      <c r="D105">
        <v>8</v>
      </c>
      <c r="E105">
        <v>7</v>
      </c>
      <c r="F105">
        <v>6</v>
      </c>
      <c r="G105">
        <v>8</v>
      </c>
      <c r="H105">
        <v>9</v>
      </c>
      <c r="I105">
        <v>6</v>
      </c>
      <c r="J105">
        <v>7</v>
      </c>
    </row>
    <row r="106" spans="1:10" x14ac:dyDescent="0.25">
      <c r="A106">
        <v>8</v>
      </c>
      <c r="B106">
        <v>9</v>
      </c>
      <c r="C106">
        <v>7</v>
      </c>
      <c r="D106">
        <v>6</v>
      </c>
      <c r="E106">
        <v>7</v>
      </c>
      <c r="F106">
        <v>8</v>
      </c>
      <c r="G106">
        <v>9</v>
      </c>
      <c r="H106">
        <v>8</v>
      </c>
      <c r="I106">
        <v>7</v>
      </c>
      <c r="J106">
        <v>6</v>
      </c>
    </row>
    <row r="107" spans="1:10" x14ac:dyDescent="0.25">
      <c r="A107">
        <v>9</v>
      </c>
      <c r="B107">
        <v>8</v>
      </c>
      <c r="C107">
        <v>7</v>
      </c>
      <c r="D107">
        <v>6</v>
      </c>
      <c r="E107">
        <v>8</v>
      </c>
      <c r="F107">
        <v>9</v>
      </c>
      <c r="G107">
        <v>7</v>
      </c>
      <c r="H107">
        <v>6</v>
      </c>
      <c r="I107">
        <v>7</v>
      </c>
      <c r="J107">
        <v>6</v>
      </c>
    </row>
    <row r="108" spans="1:10" x14ac:dyDescent="0.25">
      <c r="A108">
        <v>9</v>
      </c>
      <c r="B108">
        <v>8</v>
      </c>
      <c r="C108">
        <v>7</v>
      </c>
      <c r="D108">
        <v>6</v>
      </c>
      <c r="E108">
        <v>7</v>
      </c>
      <c r="F108">
        <v>8</v>
      </c>
      <c r="G108">
        <v>9</v>
      </c>
      <c r="H108">
        <v>8</v>
      </c>
      <c r="I108">
        <v>7</v>
      </c>
      <c r="J108">
        <v>6</v>
      </c>
    </row>
    <row r="110" spans="1:10" x14ac:dyDescent="0.25">
      <c r="A110" s="1" t="s">
        <v>5</v>
      </c>
    </row>
    <row r="111" spans="1:10" x14ac:dyDescent="0.25">
      <c r="A111" s="1"/>
    </row>
    <row r="112" spans="1:10" x14ac:dyDescent="0.25">
      <c r="A112" s="1" t="s">
        <v>6</v>
      </c>
      <c r="B112">
        <f>AVERAGE(A104:J109)</f>
        <v>7.46</v>
      </c>
    </row>
    <row r="113" spans="1:34" x14ac:dyDescent="0.25">
      <c r="A113" s="1" t="s">
        <v>24</v>
      </c>
      <c r="B113">
        <f>_xlfn.STDEV.S(A104:J108)</f>
        <v>1.0538558938004572</v>
      </c>
    </row>
    <row r="115" spans="1:34" ht="15.75" x14ac:dyDescent="0.25">
      <c r="A115" s="16" t="s">
        <v>123</v>
      </c>
    </row>
    <row r="117" spans="1:34" x14ac:dyDescent="0.25">
      <c r="A117">
        <v>10</v>
      </c>
      <c r="B117">
        <v>15</v>
      </c>
      <c r="C117">
        <v>12</v>
      </c>
      <c r="D117">
        <v>18</v>
      </c>
      <c r="E117">
        <v>20</v>
      </c>
      <c r="F117">
        <v>25</v>
      </c>
      <c r="G117">
        <v>8</v>
      </c>
      <c r="H117">
        <v>14</v>
      </c>
      <c r="I117">
        <v>16</v>
      </c>
      <c r="J117">
        <v>22</v>
      </c>
    </row>
    <row r="118" spans="1:34" x14ac:dyDescent="0.25">
      <c r="A118">
        <v>9</v>
      </c>
      <c r="B118" s="5">
        <v>17</v>
      </c>
      <c r="C118" s="4">
        <v>11</v>
      </c>
      <c r="D118" s="5">
        <v>13</v>
      </c>
      <c r="E118" s="5">
        <v>19</v>
      </c>
      <c r="F118" s="5">
        <v>23</v>
      </c>
      <c r="G118" s="5">
        <v>21</v>
      </c>
      <c r="H118" s="4">
        <v>16</v>
      </c>
      <c r="I118" s="6">
        <v>24</v>
      </c>
      <c r="J118" s="4">
        <v>27</v>
      </c>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spans="1:34" x14ac:dyDescent="0.25">
      <c r="A119">
        <v>13</v>
      </c>
      <c r="B119">
        <v>10</v>
      </c>
      <c r="C119">
        <v>18</v>
      </c>
      <c r="D119">
        <v>16</v>
      </c>
      <c r="E119">
        <v>12</v>
      </c>
      <c r="F119">
        <v>14</v>
      </c>
      <c r="G119">
        <v>19</v>
      </c>
      <c r="H119">
        <v>21</v>
      </c>
      <c r="I119">
        <v>11</v>
      </c>
      <c r="J119">
        <v>17</v>
      </c>
    </row>
    <row r="120" spans="1:34" x14ac:dyDescent="0.25">
      <c r="A120">
        <v>15</v>
      </c>
      <c r="B120">
        <v>20</v>
      </c>
      <c r="C120">
        <v>26</v>
      </c>
      <c r="D120">
        <v>13</v>
      </c>
      <c r="E120">
        <v>12</v>
      </c>
      <c r="F120">
        <v>14</v>
      </c>
      <c r="G120">
        <v>22</v>
      </c>
      <c r="H120">
        <v>19</v>
      </c>
      <c r="I120">
        <v>16</v>
      </c>
      <c r="J120">
        <v>11</v>
      </c>
    </row>
    <row r="121" spans="1:34" x14ac:dyDescent="0.25">
      <c r="A121">
        <v>25</v>
      </c>
      <c r="B121">
        <v>18</v>
      </c>
      <c r="C121">
        <v>16</v>
      </c>
      <c r="D121">
        <v>13</v>
      </c>
      <c r="E121">
        <v>21</v>
      </c>
      <c r="F121">
        <v>20</v>
      </c>
      <c r="G121">
        <v>15</v>
      </c>
      <c r="H121">
        <v>12</v>
      </c>
      <c r="I121">
        <v>19</v>
      </c>
      <c r="J121">
        <v>17</v>
      </c>
    </row>
    <row r="122" spans="1:34" x14ac:dyDescent="0.25">
      <c r="A122">
        <v>14</v>
      </c>
      <c r="B122">
        <v>16</v>
      </c>
      <c r="C122">
        <v>23</v>
      </c>
      <c r="D122">
        <v>18</v>
      </c>
      <c r="E122">
        <v>15</v>
      </c>
      <c r="F122">
        <v>11</v>
      </c>
      <c r="G122">
        <v>19</v>
      </c>
      <c r="H122">
        <v>22</v>
      </c>
      <c r="I122">
        <v>17</v>
      </c>
      <c r="J122">
        <v>12</v>
      </c>
    </row>
    <row r="123" spans="1:34" x14ac:dyDescent="0.25">
      <c r="A123">
        <v>16</v>
      </c>
      <c r="B123">
        <v>14</v>
      </c>
      <c r="C123">
        <v>18</v>
      </c>
      <c r="D123">
        <v>20</v>
      </c>
      <c r="E123">
        <v>25</v>
      </c>
      <c r="F123">
        <v>13</v>
      </c>
      <c r="G123">
        <v>11</v>
      </c>
      <c r="H123">
        <v>22</v>
      </c>
      <c r="I123">
        <v>19</v>
      </c>
      <c r="J123">
        <v>17</v>
      </c>
    </row>
    <row r="124" spans="1:34" x14ac:dyDescent="0.25">
      <c r="A124">
        <v>15</v>
      </c>
      <c r="B124">
        <v>16</v>
      </c>
      <c r="C124">
        <v>13</v>
      </c>
      <c r="D124">
        <v>14</v>
      </c>
      <c r="E124">
        <v>18</v>
      </c>
      <c r="F124">
        <v>20</v>
      </c>
      <c r="G124">
        <v>19</v>
      </c>
      <c r="H124">
        <v>21</v>
      </c>
      <c r="I124">
        <v>17</v>
      </c>
      <c r="J124">
        <v>12</v>
      </c>
    </row>
    <row r="125" spans="1:34" x14ac:dyDescent="0.25">
      <c r="A125">
        <v>15</v>
      </c>
      <c r="B125">
        <v>13</v>
      </c>
      <c r="C125">
        <v>16</v>
      </c>
      <c r="D125">
        <v>14</v>
      </c>
      <c r="E125">
        <v>22</v>
      </c>
      <c r="F125">
        <v>21</v>
      </c>
      <c r="G125">
        <v>19</v>
      </c>
      <c r="H125">
        <v>18</v>
      </c>
      <c r="I125">
        <v>16</v>
      </c>
      <c r="J125">
        <v>11</v>
      </c>
    </row>
    <row r="126" spans="1:34" x14ac:dyDescent="0.25">
      <c r="A126">
        <v>17</v>
      </c>
      <c r="B126">
        <v>14</v>
      </c>
      <c r="C126">
        <v>12</v>
      </c>
      <c r="D126">
        <v>20</v>
      </c>
      <c r="E126">
        <v>23</v>
      </c>
      <c r="F126">
        <v>19</v>
      </c>
      <c r="G126">
        <v>15</v>
      </c>
      <c r="H126">
        <v>16</v>
      </c>
      <c r="I126">
        <v>13</v>
      </c>
      <c r="J126">
        <v>18</v>
      </c>
    </row>
    <row r="128" spans="1:34" x14ac:dyDescent="0.25">
      <c r="A128" s="1" t="s">
        <v>5</v>
      </c>
    </row>
    <row r="129" spans="1:11" x14ac:dyDescent="0.25">
      <c r="A129" s="1"/>
    </row>
    <row r="130" spans="1:11" x14ac:dyDescent="0.25">
      <c r="A130" s="1" t="s">
        <v>6</v>
      </c>
      <c r="B130">
        <f>AVERAGE(A117:J126)</f>
        <v>16.739999999999998</v>
      </c>
    </row>
    <row r="131" spans="1:11" x14ac:dyDescent="0.25">
      <c r="A131" s="1" t="s">
        <v>22</v>
      </c>
      <c r="B131">
        <f>MAX(A117:J126)-MIN(A117:J126)</f>
        <v>19</v>
      </c>
    </row>
    <row r="132" spans="1:11" x14ac:dyDescent="0.25">
      <c r="A132" s="1" t="s">
        <v>24</v>
      </c>
      <c r="B132">
        <f>_xlfn.STDEV.S(A117:J126)</f>
        <v>4.1429506881014673</v>
      </c>
    </row>
    <row r="135" spans="1:11" ht="15.75" x14ac:dyDescent="0.25">
      <c r="A135" s="16" t="s">
        <v>124</v>
      </c>
    </row>
    <row r="137" spans="1:11" x14ac:dyDescent="0.25">
      <c r="A137" t="s">
        <v>25</v>
      </c>
      <c r="B137">
        <v>30</v>
      </c>
      <c r="C137">
        <v>32</v>
      </c>
      <c r="D137">
        <v>33</v>
      </c>
      <c r="E137">
        <v>28</v>
      </c>
      <c r="F137">
        <v>31</v>
      </c>
      <c r="G137">
        <v>30</v>
      </c>
      <c r="H137">
        <v>29</v>
      </c>
      <c r="I137">
        <v>30</v>
      </c>
      <c r="J137">
        <v>32</v>
      </c>
      <c r="K137">
        <v>31</v>
      </c>
    </row>
    <row r="138" spans="1:11" x14ac:dyDescent="0.25">
      <c r="A138" t="s">
        <v>26</v>
      </c>
      <c r="B138">
        <v>25</v>
      </c>
      <c r="C138">
        <v>27</v>
      </c>
      <c r="D138">
        <v>26</v>
      </c>
      <c r="E138">
        <v>23</v>
      </c>
      <c r="F138">
        <v>28</v>
      </c>
      <c r="G138">
        <v>24</v>
      </c>
      <c r="H138">
        <v>26</v>
      </c>
      <c r="I138">
        <v>25</v>
      </c>
      <c r="J138">
        <v>27</v>
      </c>
      <c r="K138">
        <v>28</v>
      </c>
    </row>
    <row r="139" spans="1:11" x14ac:dyDescent="0.25">
      <c r="A139" t="s">
        <v>27</v>
      </c>
      <c r="B139">
        <v>22</v>
      </c>
      <c r="C139">
        <v>23</v>
      </c>
      <c r="D139">
        <v>20</v>
      </c>
      <c r="E139">
        <v>25</v>
      </c>
      <c r="F139">
        <v>21</v>
      </c>
      <c r="G139">
        <v>24</v>
      </c>
      <c r="H139">
        <v>23</v>
      </c>
      <c r="I139">
        <v>22</v>
      </c>
      <c r="J139">
        <v>25</v>
      </c>
      <c r="K139">
        <v>24</v>
      </c>
    </row>
    <row r="140" spans="1:11" x14ac:dyDescent="0.25">
      <c r="A140" t="s">
        <v>28</v>
      </c>
      <c r="B140">
        <v>18</v>
      </c>
      <c r="C140">
        <v>17</v>
      </c>
      <c r="D140">
        <v>19</v>
      </c>
      <c r="E140">
        <v>20</v>
      </c>
      <c r="F140">
        <v>21</v>
      </c>
      <c r="G140">
        <v>18</v>
      </c>
      <c r="H140">
        <v>19</v>
      </c>
      <c r="I140">
        <v>17</v>
      </c>
      <c r="J140">
        <v>20</v>
      </c>
      <c r="K140">
        <v>19</v>
      </c>
    </row>
    <row r="141" spans="1:11" x14ac:dyDescent="0.25">
      <c r="A141" t="s">
        <v>29</v>
      </c>
      <c r="B141">
        <v>35</v>
      </c>
      <c r="C141">
        <v>36</v>
      </c>
      <c r="D141">
        <v>34</v>
      </c>
      <c r="E141">
        <v>35</v>
      </c>
      <c r="F141">
        <v>33</v>
      </c>
      <c r="G141">
        <v>34</v>
      </c>
      <c r="H141">
        <v>32</v>
      </c>
      <c r="I141">
        <v>33</v>
      </c>
      <c r="J141">
        <v>36</v>
      </c>
      <c r="K141">
        <v>34</v>
      </c>
    </row>
    <row r="143" spans="1:11" x14ac:dyDescent="0.25">
      <c r="A143" s="1" t="s">
        <v>5</v>
      </c>
    </row>
    <row r="144" spans="1:11" x14ac:dyDescent="0.25">
      <c r="A144" s="1"/>
    </row>
    <row r="145" spans="1:10" x14ac:dyDescent="0.25">
      <c r="A145" s="1" t="s">
        <v>6</v>
      </c>
      <c r="B145">
        <f>AVERAGE(B137:K141)</f>
        <v>26.48</v>
      </c>
    </row>
    <row r="146" spans="1:10" x14ac:dyDescent="0.25">
      <c r="A146" s="1" t="s">
        <v>22</v>
      </c>
      <c r="B146">
        <f>MAX(B137:K141)-MIN(B137:K141)</f>
        <v>19</v>
      </c>
    </row>
    <row r="147" spans="1:10" x14ac:dyDescent="0.25">
      <c r="A147" s="1" t="s">
        <v>23</v>
      </c>
      <c r="B147">
        <f>_xlfn.VAR.S(B137:K141)</f>
        <v>32.417959183673531</v>
      </c>
    </row>
    <row r="150" spans="1:10" ht="15.75" x14ac:dyDescent="0.25">
      <c r="A150" s="16" t="s">
        <v>125</v>
      </c>
    </row>
    <row r="152" spans="1:10" x14ac:dyDescent="0.25">
      <c r="A152">
        <v>28</v>
      </c>
      <c r="B152">
        <v>32</v>
      </c>
      <c r="C152">
        <v>35</v>
      </c>
      <c r="D152">
        <v>40</v>
      </c>
      <c r="E152">
        <v>42</v>
      </c>
      <c r="F152">
        <v>28</v>
      </c>
      <c r="G152">
        <v>33</v>
      </c>
      <c r="H152">
        <v>38</v>
      </c>
      <c r="I152">
        <v>30</v>
      </c>
      <c r="J152">
        <v>41</v>
      </c>
    </row>
    <row r="153" spans="1:10" x14ac:dyDescent="0.25">
      <c r="A153">
        <v>37</v>
      </c>
      <c r="B153">
        <v>31</v>
      </c>
      <c r="C153">
        <v>34</v>
      </c>
      <c r="D153">
        <v>29</v>
      </c>
      <c r="E153">
        <v>36</v>
      </c>
      <c r="F153">
        <v>43</v>
      </c>
      <c r="G153">
        <v>39</v>
      </c>
      <c r="H153">
        <v>27</v>
      </c>
      <c r="I153">
        <v>35</v>
      </c>
      <c r="J153">
        <v>31</v>
      </c>
    </row>
    <row r="154" spans="1:10" x14ac:dyDescent="0.25">
      <c r="A154">
        <v>39</v>
      </c>
      <c r="B154">
        <v>45</v>
      </c>
      <c r="C154">
        <v>29</v>
      </c>
      <c r="D154">
        <v>33</v>
      </c>
      <c r="E154">
        <v>37</v>
      </c>
      <c r="F154">
        <v>40</v>
      </c>
      <c r="G154">
        <v>36</v>
      </c>
      <c r="H154">
        <v>29</v>
      </c>
      <c r="I154">
        <v>31</v>
      </c>
      <c r="J154">
        <v>38</v>
      </c>
    </row>
    <row r="155" spans="1:10" x14ac:dyDescent="0.25">
      <c r="A155">
        <v>35</v>
      </c>
      <c r="B155">
        <v>44</v>
      </c>
      <c r="C155">
        <v>32</v>
      </c>
      <c r="D155">
        <v>39</v>
      </c>
      <c r="E155">
        <v>36</v>
      </c>
      <c r="F155">
        <v>30</v>
      </c>
      <c r="G155">
        <v>33</v>
      </c>
      <c r="H155">
        <v>28</v>
      </c>
      <c r="I155">
        <v>41</v>
      </c>
      <c r="J155">
        <v>35</v>
      </c>
    </row>
    <row r="156" spans="1:10" x14ac:dyDescent="0.25">
      <c r="A156">
        <v>31</v>
      </c>
      <c r="B156">
        <v>37</v>
      </c>
      <c r="C156">
        <v>42</v>
      </c>
      <c r="D156">
        <v>29</v>
      </c>
      <c r="E156">
        <v>34</v>
      </c>
      <c r="F156">
        <v>40</v>
      </c>
      <c r="G156">
        <v>31</v>
      </c>
      <c r="H156">
        <v>33</v>
      </c>
      <c r="I156">
        <v>38</v>
      </c>
      <c r="J156">
        <v>36</v>
      </c>
    </row>
    <row r="157" spans="1:10" x14ac:dyDescent="0.25">
      <c r="A157">
        <v>39</v>
      </c>
      <c r="B157">
        <v>27</v>
      </c>
      <c r="C157">
        <v>35</v>
      </c>
      <c r="D157">
        <v>30</v>
      </c>
      <c r="E157">
        <v>43</v>
      </c>
      <c r="F157">
        <v>29</v>
      </c>
      <c r="G157">
        <v>32</v>
      </c>
      <c r="H157">
        <v>36</v>
      </c>
      <c r="I157">
        <v>31</v>
      </c>
      <c r="J157">
        <v>40</v>
      </c>
    </row>
    <row r="158" spans="1:10" x14ac:dyDescent="0.25">
      <c r="A158">
        <v>38</v>
      </c>
      <c r="B158">
        <v>44</v>
      </c>
      <c r="C158">
        <v>37</v>
      </c>
      <c r="D158">
        <v>33</v>
      </c>
      <c r="E158">
        <v>35</v>
      </c>
      <c r="F158">
        <v>41</v>
      </c>
      <c r="G158">
        <v>30</v>
      </c>
      <c r="H158">
        <v>31</v>
      </c>
      <c r="I158">
        <v>39</v>
      </c>
      <c r="J158">
        <v>28</v>
      </c>
    </row>
    <row r="159" spans="1:10" x14ac:dyDescent="0.25">
      <c r="A159">
        <v>45</v>
      </c>
      <c r="B159">
        <v>29</v>
      </c>
      <c r="C159">
        <v>33</v>
      </c>
      <c r="D159">
        <v>38</v>
      </c>
      <c r="E159">
        <v>34</v>
      </c>
      <c r="F159">
        <v>32</v>
      </c>
      <c r="G159">
        <v>35</v>
      </c>
      <c r="H159">
        <v>31</v>
      </c>
      <c r="I159">
        <v>40</v>
      </c>
      <c r="J159">
        <v>36</v>
      </c>
    </row>
    <row r="160" spans="1:10" x14ac:dyDescent="0.25">
      <c r="A160">
        <v>39</v>
      </c>
      <c r="B160">
        <v>27</v>
      </c>
      <c r="C160">
        <v>35</v>
      </c>
      <c r="D160">
        <v>30</v>
      </c>
      <c r="E160">
        <v>43</v>
      </c>
      <c r="F160">
        <v>29</v>
      </c>
      <c r="G160">
        <v>32</v>
      </c>
      <c r="H160">
        <v>36</v>
      </c>
      <c r="I160">
        <v>21</v>
      </c>
      <c r="J160">
        <v>40</v>
      </c>
    </row>
    <row r="161" spans="1:12" x14ac:dyDescent="0.25">
      <c r="A161">
        <v>38</v>
      </c>
      <c r="B161">
        <v>44</v>
      </c>
      <c r="C161">
        <v>37</v>
      </c>
      <c r="D161">
        <v>33</v>
      </c>
      <c r="E161">
        <v>35</v>
      </c>
      <c r="F161">
        <v>41</v>
      </c>
      <c r="G161">
        <v>30</v>
      </c>
      <c r="H161">
        <v>31</v>
      </c>
      <c r="I161">
        <v>39</v>
      </c>
      <c r="J161">
        <v>28</v>
      </c>
    </row>
    <row r="164" spans="1:12" ht="15.75" thickBot="1" x14ac:dyDescent="0.3">
      <c r="A164" s="1" t="s">
        <v>5</v>
      </c>
      <c r="B164" s="1"/>
      <c r="C164" s="1"/>
      <c r="D164" s="1"/>
      <c r="E164" s="1"/>
      <c r="F164" s="1"/>
      <c r="G164" s="1"/>
      <c r="H164" s="1"/>
      <c r="I164" s="1"/>
      <c r="J164" s="1"/>
    </row>
    <row r="165" spans="1:12" ht="15.75" thickBot="1" x14ac:dyDescent="0.3">
      <c r="A165" s="1"/>
      <c r="B165" s="1"/>
      <c r="C165" s="1"/>
      <c r="D165" s="1" t="s">
        <v>42</v>
      </c>
      <c r="E165" s="1"/>
      <c r="F165" s="1"/>
      <c r="G165" s="1"/>
      <c r="H165" s="1"/>
      <c r="I165" s="1"/>
      <c r="J165" s="1"/>
      <c r="K165" s="10"/>
      <c r="L165" s="10"/>
    </row>
    <row r="166" spans="1:12" x14ac:dyDescent="0.25">
      <c r="A166" s="1" t="s">
        <v>9</v>
      </c>
      <c r="B166" s="1">
        <f>MODE(A152:J161)</f>
        <v>35</v>
      </c>
      <c r="C166" s="1"/>
      <c r="D166" s="1"/>
      <c r="E166" s="1"/>
      <c r="F166" s="1"/>
      <c r="G166" s="1"/>
      <c r="H166" s="11" t="s">
        <v>39</v>
      </c>
      <c r="I166" s="11" t="s">
        <v>41</v>
      </c>
      <c r="J166" s="1"/>
      <c r="K166" s="7"/>
      <c r="L166" s="8"/>
    </row>
    <row r="167" spans="1:12" x14ac:dyDescent="0.25">
      <c r="A167" s="1" t="s">
        <v>7</v>
      </c>
      <c r="B167" s="1">
        <f>MEDIAN(A152:J161)</f>
        <v>35</v>
      </c>
      <c r="C167" s="1"/>
      <c r="D167" s="1" t="s">
        <v>32</v>
      </c>
      <c r="E167" s="1" t="s">
        <v>38</v>
      </c>
      <c r="F167" s="1"/>
      <c r="G167" s="1"/>
      <c r="H167" s="12">
        <v>25</v>
      </c>
      <c r="I167" s="13">
        <v>1</v>
      </c>
      <c r="J167" s="1"/>
      <c r="K167" s="7"/>
      <c r="L167" s="8"/>
    </row>
    <row r="168" spans="1:12" x14ac:dyDescent="0.25">
      <c r="A168" s="1" t="s">
        <v>22</v>
      </c>
      <c r="B168" s="1">
        <f>MAX(A152:J161)-MIN(A152:J161)</f>
        <v>24</v>
      </c>
      <c r="C168" s="1"/>
      <c r="D168" s="1" t="s">
        <v>33</v>
      </c>
      <c r="E168" s="1">
        <v>25</v>
      </c>
      <c r="F168" s="1"/>
      <c r="G168" s="1"/>
      <c r="H168" s="12">
        <v>30</v>
      </c>
      <c r="I168" s="13">
        <v>21</v>
      </c>
      <c r="J168" s="1"/>
      <c r="K168" s="7"/>
      <c r="L168" s="8"/>
    </row>
    <row r="169" spans="1:12" x14ac:dyDescent="0.25">
      <c r="A169" s="1"/>
      <c r="B169" s="1"/>
      <c r="C169" s="1"/>
      <c r="D169" s="1" t="s">
        <v>34</v>
      </c>
      <c r="E169" s="1">
        <v>30</v>
      </c>
      <c r="F169" s="1"/>
      <c r="G169" s="1"/>
      <c r="H169" s="12">
        <v>35</v>
      </c>
      <c r="I169" s="13">
        <v>33</v>
      </c>
      <c r="J169" s="1"/>
      <c r="K169" s="7"/>
      <c r="L169" s="8"/>
    </row>
    <row r="170" spans="1:12" x14ac:dyDescent="0.25">
      <c r="A170" s="1" t="s">
        <v>30</v>
      </c>
      <c r="B170" s="1">
        <f>MAX(A152:J161)</f>
        <v>45</v>
      </c>
      <c r="C170" s="1"/>
      <c r="D170" s="1" t="s">
        <v>35</v>
      </c>
      <c r="E170" s="1">
        <v>35</v>
      </c>
      <c r="F170" s="1"/>
      <c r="G170" s="1"/>
      <c r="H170" s="12">
        <v>40</v>
      </c>
      <c r="I170" s="13">
        <v>31</v>
      </c>
      <c r="J170" s="1"/>
      <c r="K170" s="7"/>
      <c r="L170" s="8"/>
    </row>
    <row r="171" spans="1:12" ht="15.75" thickBot="1" x14ac:dyDescent="0.3">
      <c r="A171" s="1" t="s">
        <v>31</v>
      </c>
      <c r="B171" s="1">
        <f>MIN(A152:J161)</f>
        <v>21</v>
      </c>
      <c r="C171" s="1"/>
      <c r="D171" s="1" t="s">
        <v>36</v>
      </c>
      <c r="E171" s="1">
        <v>40</v>
      </c>
      <c r="F171" s="1"/>
      <c r="G171" s="1"/>
      <c r="H171" s="12">
        <v>45</v>
      </c>
      <c r="I171" s="13">
        <v>14</v>
      </c>
      <c r="J171" s="1"/>
      <c r="K171" s="9"/>
      <c r="L171" s="9"/>
    </row>
    <row r="172" spans="1:12" ht="15.75" thickBot="1" x14ac:dyDescent="0.3">
      <c r="A172" s="1"/>
      <c r="B172" s="1"/>
      <c r="C172" s="1"/>
      <c r="D172" s="1" t="s">
        <v>37</v>
      </c>
      <c r="E172" s="1">
        <v>45</v>
      </c>
      <c r="F172" s="1"/>
      <c r="G172" s="1"/>
      <c r="H172" s="14" t="s">
        <v>40</v>
      </c>
      <c r="I172" s="14">
        <v>0</v>
      </c>
      <c r="J172" s="1"/>
    </row>
    <row r="173" spans="1:12" x14ac:dyDescent="0.25">
      <c r="A173" s="1"/>
      <c r="B173" s="1"/>
      <c r="C173" s="1"/>
      <c r="G173" s="1"/>
      <c r="J173" s="1"/>
    </row>
    <row r="174" spans="1:12" x14ac:dyDescent="0.25">
      <c r="A174" s="1"/>
      <c r="B174" s="1"/>
      <c r="C174" s="1"/>
      <c r="G174" s="1"/>
      <c r="J174" s="1"/>
      <c r="K174" s="15"/>
    </row>
    <row r="175" spans="1:12" x14ac:dyDescent="0.25">
      <c r="A175" s="1"/>
      <c r="B175" s="1"/>
      <c r="C175" s="1"/>
      <c r="G175" s="1"/>
      <c r="J175" s="1"/>
      <c r="K175" s="15"/>
    </row>
    <row r="176" spans="1:12" x14ac:dyDescent="0.25">
      <c r="A176" s="1"/>
      <c r="B176" s="1"/>
      <c r="C176" s="1"/>
      <c r="D176" s="1"/>
      <c r="E176" s="1"/>
      <c r="F176" s="1"/>
      <c r="G176" s="1"/>
      <c r="J176" s="1"/>
      <c r="K176" s="15"/>
    </row>
    <row r="177" spans="1:11" x14ac:dyDescent="0.25">
      <c r="K177" s="15"/>
    </row>
    <row r="178" spans="1:11" x14ac:dyDescent="0.25">
      <c r="K178" s="15"/>
    </row>
    <row r="179" spans="1:11" ht="15.75" x14ac:dyDescent="0.25">
      <c r="A179" s="16" t="s">
        <v>126</v>
      </c>
    </row>
    <row r="181" spans="1:11" x14ac:dyDescent="0.25">
      <c r="B181">
        <v>56</v>
      </c>
      <c r="C181">
        <v>40</v>
      </c>
      <c r="D181">
        <v>28</v>
      </c>
      <c r="E181">
        <v>73</v>
      </c>
      <c r="F181">
        <v>52</v>
      </c>
      <c r="G181">
        <v>61</v>
      </c>
      <c r="H181">
        <v>35</v>
      </c>
      <c r="I181">
        <v>40</v>
      </c>
      <c r="J181">
        <v>47</v>
      </c>
      <c r="K181">
        <v>47</v>
      </c>
    </row>
    <row r="182" spans="1:11" x14ac:dyDescent="0.25">
      <c r="B182">
        <v>52</v>
      </c>
      <c r="C182">
        <v>44</v>
      </c>
      <c r="D182">
        <v>38</v>
      </c>
      <c r="E182">
        <v>60</v>
      </c>
      <c r="F182">
        <v>56</v>
      </c>
      <c r="G182">
        <v>40</v>
      </c>
      <c r="H182">
        <v>36</v>
      </c>
      <c r="I182">
        <v>49</v>
      </c>
      <c r="J182">
        <v>68</v>
      </c>
      <c r="K182">
        <v>57</v>
      </c>
    </row>
    <row r="183" spans="1:11" x14ac:dyDescent="0.25">
      <c r="B183">
        <v>52</v>
      </c>
      <c r="C183">
        <v>63</v>
      </c>
      <c r="D183">
        <v>41</v>
      </c>
      <c r="E183">
        <v>48</v>
      </c>
      <c r="F183">
        <v>55</v>
      </c>
      <c r="G183">
        <v>42</v>
      </c>
      <c r="H183">
        <v>39</v>
      </c>
      <c r="I183">
        <v>58</v>
      </c>
      <c r="J183">
        <v>62</v>
      </c>
      <c r="K183">
        <v>49</v>
      </c>
    </row>
    <row r="184" spans="1:11" x14ac:dyDescent="0.25">
      <c r="B184">
        <v>59</v>
      </c>
      <c r="C184">
        <v>45</v>
      </c>
      <c r="D184">
        <v>47</v>
      </c>
      <c r="E184">
        <v>51</v>
      </c>
      <c r="F184">
        <v>65</v>
      </c>
      <c r="G184">
        <v>41</v>
      </c>
      <c r="H184">
        <v>48</v>
      </c>
      <c r="I184">
        <v>55</v>
      </c>
      <c r="J184">
        <v>42</v>
      </c>
      <c r="K184">
        <v>39</v>
      </c>
    </row>
    <row r="185" spans="1:11" x14ac:dyDescent="0.25">
      <c r="B185">
        <v>58</v>
      </c>
      <c r="C185">
        <v>62</v>
      </c>
      <c r="D185">
        <v>49</v>
      </c>
      <c r="E185">
        <v>59</v>
      </c>
      <c r="F185">
        <v>45</v>
      </c>
      <c r="G185">
        <v>47</v>
      </c>
      <c r="H185">
        <v>51</v>
      </c>
      <c r="I185">
        <v>65</v>
      </c>
      <c r="J185">
        <v>43</v>
      </c>
      <c r="K185">
        <v>58</v>
      </c>
    </row>
    <row r="187" spans="1:11" x14ac:dyDescent="0.25">
      <c r="A187" s="1" t="s">
        <v>5</v>
      </c>
      <c r="B187" s="1"/>
      <c r="C187" s="1"/>
      <c r="D187" s="1"/>
      <c r="E187" s="1"/>
      <c r="F187" s="1"/>
      <c r="G187" s="1"/>
      <c r="H187" s="1"/>
      <c r="I187" s="1"/>
      <c r="J187" s="1"/>
    </row>
    <row r="188" spans="1:11" x14ac:dyDescent="0.25">
      <c r="A188" s="1"/>
      <c r="B188" s="1"/>
      <c r="C188" s="1"/>
      <c r="D188" s="1"/>
      <c r="E188" s="1"/>
      <c r="F188" s="1"/>
      <c r="G188" s="1"/>
      <c r="H188" s="1"/>
      <c r="I188" s="1"/>
      <c r="J188" s="1"/>
    </row>
    <row r="189" spans="1:11" x14ac:dyDescent="0.25">
      <c r="A189" s="1"/>
      <c r="B189" s="1" t="s">
        <v>43</v>
      </c>
      <c r="C189" s="1"/>
      <c r="D189" s="1"/>
      <c r="E189" s="1"/>
      <c r="F189" s="1"/>
      <c r="G189" s="1"/>
      <c r="H189" s="1"/>
      <c r="I189" s="1"/>
      <c r="J189" s="1"/>
    </row>
    <row r="190" spans="1:11" ht="15.75" thickBot="1" x14ac:dyDescent="0.3">
      <c r="A190" s="1"/>
      <c r="B190" s="1"/>
      <c r="C190" s="1"/>
      <c r="D190" s="1"/>
      <c r="E190" s="1"/>
      <c r="F190" s="1"/>
      <c r="G190" s="1"/>
      <c r="H190" s="1"/>
      <c r="I190" s="1"/>
      <c r="J190" s="1"/>
    </row>
    <row r="191" spans="1:11" x14ac:dyDescent="0.25">
      <c r="A191" s="1" t="s">
        <v>30</v>
      </c>
      <c r="B191" s="1">
        <f>MAX(B181:K185)</f>
        <v>73</v>
      </c>
      <c r="C191" s="1"/>
      <c r="D191" s="1" t="s">
        <v>44</v>
      </c>
      <c r="E191" s="1" t="s">
        <v>38</v>
      </c>
      <c r="F191" s="1"/>
      <c r="G191" s="1"/>
      <c r="H191" s="11" t="s">
        <v>39</v>
      </c>
      <c r="I191" s="11" t="s">
        <v>41</v>
      </c>
      <c r="J191" s="1"/>
    </row>
    <row r="192" spans="1:11" x14ac:dyDescent="0.25">
      <c r="A192" s="1" t="s">
        <v>31</v>
      </c>
      <c r="B192" s="1">
        <f>MIN(B181:K185)</f>
        <v>28</v>
      </c>
      <c r="C192" s="1"/>
      <c r="D192" s="1" t="s">
        <v>45</v>
      </c>
      <c r="E192" s="1">
        <v>33</v>
      </c>
      <c r="F192" s="1"/>
      <c r="G192" s="1"/>
      <c r="H192" s="12">
        <v>33</v>
      </c>
      <c r="I192" s="13">
        <v>1</v>
      </c>
      <c r="J192" s="1"/>
    </row>
    <row r="193" spans="1:10" x14ac:dyDescent="0.25">
      <c r="A193" s="1"/>
      <c r="B193" s="1"/>
      <c r="C193" s="1"/>
      <c r="D193" s="1" t="s">
        <v>46</v>
      </c>
      <c r="E193" s="1">
        <v>39</v>
      </c>
      <c r="F193" s="1"/>
      <c r="G193" s="1"/>
      <c r="H193" s="12">
        <v>39</v>
      </c>
      <c r="I193" s="13">
        <v>5</v>
      </c>
      <c r="J193" s="1"/>
    </row>
    <row r="194" spans="1:10" x14ac:dyDescent="0.25">
      <c r="A194" s="1"/>
      <c r="B194" s="1"/>
      <c r="C194" s="1"/>
      <c r="D194" s="1" t="s">
        <v>47</v>
      </c>
      <c r="E194" s="1">
        <v>45</v>
      </c>
      <c r="F194" s="1"/>
      <c r="G194" s="1"/>
      <c r="H194" s="12">
        <v>45</v>
      </c>
      <c r="I194" s="13">
        <v>11</v>
      </c>
      <c r="J194" s="1"/>
    </row>
    <row r="195" spans="1:10" x14ac:dyDescent="0.25">
      <c r="A195" s="1"/>
      <c r="B195" s="1"/>
      <c r="C195" s="1"/>
      <c r="D195" s="1" t="s">
        <v>48</v>
      </c>
      <c r="E195" s="1">
        <v>51</v>
      </c>
      <c r="F195" s="1"/>
      <c r="G195" s="1"/>
      <c r="H195" s="12">
        <v>51</v>
      </c>
      <c r="I195" s="13">
        <v>11</v>
      </c>
      <c r="J195" s="1"/>
    </row>
    <row r="196" spans="1:10" x14ac:dyDescent="0.25">
      <c r="A196" s="1"/>
      <c r="B196" s="1"/>
      <c r="C196" s="1"/>
      <c r="D196" s="1" t="s">
        <v>49</v>
      </c>
      <c r="E196" s="1">
        <v>57</v>
      </c>
      <c r="F196" s="1"/>
      <c r="G196" s="1"/>
      <c r="H196" s="12">
        <v>57</v>
      </c>
      <c r="I196" s="13">
        <v>8</v>
      </c>
      <c r="J196" s="1"/>
    </row>
    <row r="197" spans="1:10" x14ac:dyDescent="0.25">
      <c r="A197" s="1"/>
      <c r="B197" s="1"/>
      <c r="C197" s="1"/>
      <c r="D197" s="1" t="s">
        <v>50</v>
      </c>
      <c r="E197" s="1">
        <v>63</v>
      </c>
      <c r="F197" s="1"/>
      <c r="G197" s="1"/>
      <c r="H197" s="12">
        <v>63</v>
      </c>
      <c r="I197" s="13">
        <v>10</v>
      </c>
      <c r="J197" s="1"/>
    </row>
    <row r="198" spans="1:10" x14ac:dyDescent="0.25">
      <c r="A198" s="1"/>
      <c r="B198" s="1"/>
      <c r="C198" s="1"/>
      <c r="D198" s="1" t="s">
        <v>51</v>
      </c>
      <c r="E198" s="1">
        <v>69</v>
      </c>
      <c r="F198" s="1"/>
      <c r="G198" s="1"/>
      <c r="H198" s="12">
        <v>69</v>
      </c>
      <c r="I198" s="13">
        <v>3</v>
      </c>
      <c r="J198" s="1"/>
    </row>
    <row r="199" spans="1:10" x14ac:dyDescent="0.25">
      <c r="A199" s="1"/>
      <c r="B199" s="1"/>
      <c r="C199" s="1"/>
      <c r="D199" s="1" t="s">
        <v>52</v>
      </c>
      <c r="E199" s="1">
        <v>73</v>
      </c>
      <c r="F199" s="1"/>
      <c r="G199" s="1"/>
      <c r="H199" s="12">
        <v>73</v>
      </c>
      <c r="I199" s="13">
        <v>1</v>
      </c>
      <c r="J199" s="1"/>
    </row>
    <row r="200" spans="1:10" ht="15.75" thickBot="1" x14ac:dyDescent="0.3">
      <c r="A200" s="1"/>
      <c r="B200" s="1"/>
      <c r="C200" s="1"/>
      <c r="D200" s="1"/>
      <c r="E200" s="1"/>
      <c r="F200" s="1"/>
      <c r="G200" s="1"/>
      <c r="H200" s="14" t="s">
        <v>40</v>
      </c>
      <c r="I200" s="14">
        <v>0</v>
      </c>
      <c r="J200" s="1"/>
    </row>
    <row r="201" spans="1:10" x14ac:dyDescent="0.25">
      <c r="A201" s="1"/>
      <c r="B201" s="1"/>
      <c r="C201" s="1"/>
      <c r="D201" s="1"/>
      <c r="E201" s="1"/>
      <c r="F201" s="1"/>
      <c r="G201" s="1"/>
      <c r="H201" s="1"/>
      <c r="I201" s="1"/>
      <c r="J201" s="1"/>
    </row>
    <row r="202" spans="1:10" x14ac:dyDescent="0.25">
      <c r="A202" s="1" t="s">
        <v>9</v>
      </c>
      <c r="B202" s="1">
        <f>MODE(B181:K185)</f>
        <v>47</v>
      </c>
      <c r="C202" s="1"/>
      <c r="D202" s="1"/>
      <c r="E202" s="1"/>
      <c r="F202" s="1"/>
      <c r="G202" s="1"/>
      <c r="H202" s="1"/>
      <c r="I202" s="1"/>
      <c r="J202" s="1"/>
    </row>
    <row r="203" spans="1:10" x14ac:dyDescent="0.25">
      <c r="A203" s="1" t="s">
        <v>7</v>
      </c>
      <c r="B203" s="1">
        <f>MEDIAN(B181:K185)</f>
        <v>49</v>
      </c>
      <c r="C203" s="1"/>
      <c r="D203" s="1"/>
      <c r="E203" s="1"/>
      <c r="F203" s="1"/>
      <c r="G203" s="1"/>
      <c r="H203" s="1"/>
      <c r="I203" s="1"/>
      <c r="J203" s="1"/>
    </row>
    <row r="204" spans="1:10" x14ac:dyDescent="0.25">
      <c r="A204" s="1"/>
      <c r="B204" s="1"/>
      <c r="C204" s="1"/>
      <c r="D204" s="1"/>
      <c r="E204" s="1"/>
      <c r="F204" s="1"/>
      <c r="G204" s="1"/>
      <c r="H204" s="1"/>
      <c r="I204" s="1"/>
      <c r="J204" s="1"/>
    </row>
    <row r="205" spans="1:10" x14ac:dyDescent="0.25">
      <c r="A205" s="1" t="s">
        <v>53</v>
      </c>
      <c r="B205" s="1">
        <f>QUARTILE(B181:K185,1)</f>
        <v>42.25</v>
      </c>
      <c r="C205" s="1"/>
      <c r="D205" s="1"/>
      <c r="E205" s="1"/>
      <c r="F205" s="1"/>
      <c r="G205" s="1"/>
      <c r="H205" s="1"/>
      <c r="I205" s="1"/>
      <c r="J205" s="1"/>
    </row>
    <row r="206" spans="1:10" x14ac:dyDescent="0.25">
      <c r="A206" s="1" t="s">
        <v>54</v>
      </c>
      <c r="B206" s="1">
        <f>QUARTILE(B181:K185,3)</f>
        <v>58</v>
      </c>
      <c r="C206" s="1"/>
      <c r="D206" s="1"/>
      <c r="E206" s="1"/>
      <c r="F206" s="1"/>
      <c r="G206" s="1"/>
      <c r="H206" s="1"/>
      <c r="I206" s="1"/>
      <c r="J206" s="1"/>
    </row>
    <row r="207" spans="1:10" x14ac:dyDescent="0.25">
      <c r="A207" s="1" t="s">
        <v>55</v>
      </c>
      <c r="B207" s="1">
        <f>B206-B205</f>
        <v>15.75</v>
      </c>
      <c r="C207" s="1"/>
      <c r="D207" s="1"/>
      <c r="E207" s="1"/>
      <c r="F207" s="1"/>
      <c r="G207" s="1"/>
      <c r="H207" s="1"/>
      <c r="I207" s="1"/>
      <c r="J207" s="1"/>
    </row>
    <row r="210" spans="1:7" ht="15.75" x14ac:dyDescent="0.25">
      <c r="A210" s="16" t="s">
        <v>127</v>
      </c>
    </row>
    <row r="212" spans="1:7" x14ac:dyDescent="0.25">
      <c r="B212" t="s">
        <v>56</v>
      </c>
      <c r="C212" t="s">
        <v>57</v>
      </c>
    </row>
    <row r="213" spans="1:7" x14ac:dyDescent="0.25">
      <c r="B213" t="s">
        <v>58</v>
      </c>
      <c r="C213">
        <v>30</v>
      </c>
    </row>
    <row r="214" spans="1:7" x14ac:dyDescent="0.25">
      <c r="B214" t="s">
        <v>59</v>
      </c>
      <c r="C214">
        <v>40</v>
      </c>
    </row>
    <row r="215" spans="1:7" x14ac:dyDescent="0.25">
      <c r="B215" t="s">
        <v>60</v>
      </c>
      <c r="C215">
        <v>20</v>
      </c>
    </row>
    <row r="216" spans="1:7" x14ac:dyDescent="0.25">
      <c r="B216" t="s">
        <v>62</v>
      </c>
      <c r="C216">
        <v>10</v>
      </c>
    </row>
    <row r="217" spans="1:7" x14ac:dyDescent="0.25">
      <c r="B217" t="s">
        <v>61</v>
      </c>
      <c r="C217">
        <v>45</v>
      </c>
    </row>
    <row r="218" spans="1:7" x14ac:dyDescent="0.25">
      <c r="B218" t="s">
        <v>63</v>
      </c>
      <c r="C218">
        <v>25</v>
      </c>
    </row>
    <row r="219" spans="1:7" x14ac:dyDescent="0.25">
      <c r="B219" t="s">
        <v>64</v>
      </c>
      <c r="C219">
        <v>30</v>
      </c>
    </row>
    <row r="222" spans="1:7" x14ac:dyDescent="0.25">
      <c r="A222" s="1" t="s">
        <v>5</v>
      </c>
      <c r="B222" s="1"/>
      <c r="C222" s="1"/>
      <c r="D222" s="1"/>
      <c r="E222" s="1"/>
      <c r="F222" s="1"/>
      <c r="G222" s="1"/>
    </row>
    <row r="223" spans="1:7" x14ac:dyDescent="0.25">
      <c r="A223" s="1"/>
      <c r="B223" s="1"/>
      <c r="C223" s="1"/>
      <c r="D223" s="1"/>
      <c r="E223" s="1"/>
      <c r="F223" s="1"/>
      <c r="G223" s="1"/>
    </row>
    <row r="224" spans="1:7" x14ac:dyDescent="0.25">
      <c r="A224" s="1" t="s">
        <v>68</v>
      </c>
      <c r="B224" s="1"/>
      <c r="C224" s="1"/>
      <c r="D224" s="1"/>
      <c r="E224" s="1"/>
      <c r="F224" s="1"/>
      <c r="G224" s="1"/>
    </row>
    <row r="242" spans="1:6" x14ac:dyDescent="0.25">
      <c r="A242" s="1" t="s">
        <v>65</v>
      </c>
      <c r="B242" s="1"/>
      <c r="C242" s="1"/>
      <c r="D242" s="1"/>
      <c r="E242" s="1"/>
      <c r="F242" s="1"/>
    </row>
    <row r="243" spans="1:6" x14ac:dyDescent="0.25">
      <c r="A243" s="1"/>
      <c r="B243" s="1"/>
      <c r="C243" s="1"/>
      <c r="D243" s="1"/>
      <c r="E243" s="1"/>
      <c r="F243" s="1"/>
    </row>
    <row r="244" spans="1:6" x14ac:dyDescent="0.25">
      <c r="A244" s="1" t="s">
        <v>66</v>
      </c>
      <c r="B244" s="1" t="s">
        <v>61</v>
      </c>
      <c r="C244" s="1"/>
      <c r="D244" s="1"/>
      <c r="E244" s="1"/>
      <c r="F244" s="1"/>
    </row>
    <row r="245" spans="1:6" x14ac:dyDescent="0.25">
      <c r="A245" s="1"/>
      <c r="B245" s="1"/>
      <c r="C245" s="1"/>
      <c r="D245" s="1"/>
      <c r="E245" s="1"/>
      <c r="F245" s="1"/>
    </row>
    <row r="246" spans="1:6" x14ac:dyDescent="0.25">
      <c r="A246" s="1" t="s">
        <v>67</v>
      </c>
      <c r="B246" s="1"/>
      <c r="C246" s="1"/>
      <c r="D246" s="1"/>
      <c r="E246" s="1"/>
      <c r="F246" s="1"/>
    </row>
    <row r="265" spans="1:11" ht="15.75" x14ac:dyDescent="0.25">
      <c r="A265" s="16" t="s">
        <v>128</v>
      </c>
    </row>
    <row r="267" spans="1:11" x14ac:dyDescent="0.25">
      <c r="A267" t="s">
        <v>69</v>
      </c>
      <c r="B267">
        <v>4</v>
      </c>
      <c r="C267">
        <v>5</v>
      </c>
      <c r="D267">
        <v>3</v>
      </c>
      <c r="E267">
        <v>4</v>
      </c>
      <c r="F267">
        <v>4</v>
      </c>
      <c r="G267">
        <v>3</v>
      </c>
      <c r="H267">
        <v>2</v>
      </c>
      <c r="I267">
        <v>5</v>
      </c>
      <c r="J267">
        <v>4</v>
      </c>
      <c r="K267">
        <v>3</v>
      </c>
    </row>
    <row r="268" spans="1:11" x14ac:dyDescent="0.25">
      <c r="B268">
        <v>5</v>
      </c>
      <c r="C268">
        <v>4</v>
      </c>
      <c r="D268">
        <v>2</v>
      </c>
      <c r="E268">
        <v>3</v>
      </c>
      <c r="F268">
        <v>4</v>
      </c>
      <c r="G268">
        <v>5</v>
      </c>
      <c r="H268">
        <v>3</v>
      </c>
      <c r="I268">
        <v>4</v>
      </c>
      <c r="J268">
        <v>5</v>
      </c>
      <c r="K268">
        <v>3</v>
      </c>
    </row>
    <row r="269" spans="1:11" x14ac:dyDescent="0.25">
      <c r="B269">
        <v>4</v>
      </c>
      <c r="C269">
        <v>3</v>
      </c>
      <c r="D269">
        <v>2</v>
      </c>
      <c r="E269">
        <v>4</v>
      </c>
      <c r="F269">
        <v>5</v>
      </c>
      <c r="G269">
        <v>3</v>
      </c>
      <c r="H269">
        <v>4</v>
      </c>
      <c r="I269">
        <v>5</v>
      </c>
      <c r="J269">
        <v>4</v>
      </c>
      <c r="K269">
        <v>3</v>
      </c>
    </row>
    <row r="270" spans="1:11" x14ac:dyDescent="0.25">
      <c r="B270">
        <v>3</v>
      </c>
      <c r="C270">
        <v>4</v>
      </c>
      <c r="D270">
        <v>5</v>
      </c>
      <c r="E270">
        <v>2</v>
      </c>
      <c r="F270">
        <v>3</v>
      </c>
      <c r="G270">
        <v>4</v>
      </c>
      <c r="H270">
        <v>4</v>
      </c>
      <c r="I270">
        <v>3</v>
      </c>
      <c r="J270">
        <v>5</v>
      </c>
      <c r="K270">
        <v>4</v>
      </c>
    </row>
    <row r="271" spans="1:11" x14ac:dyDescent="0.25">
      <c r="B271">
        <v>3</v>
      </c>
      <c r="C271">
        <v>4</v>
      </c>
      <c r="D271">
        <v>5</v>
      </c>
      <c r="E271">
        <v>4</v>
      </c>
      <c r="F271">
        <v>2</v>
      </c>
      <c r="G271">
        <v>3</v>
      </c>
      <c r="H271">
        <v>4</v>
      </c>
      <c r="I271">
        <v>5</v>
      </c>
      <c r="J271">
        <v>3</v>
      </c>
      <c r="K271">
        <v>4</v>
      </c>
    </row>
    <row r="272" spans="1:11" x14ac:dyDescent="0.25">
      <c r="B272">
        <v>5</v>
      </c>
      <c r="C272">
        <v>4</v>
      </c>
      <c r="D272">
        <v>3</v>
      </c>
      <c r="E272">
        <v>4</v>
      </c>
      <c r="F272">
        <v>5</v>
      </c>
      <c r="G272">
        <v>3</v>
      </c>
      <c r="H272">
        <v>4</v>
      </c>
      <c r="I272">
        <v>5</v>
      </c>
      <c r="J272">
        <v>4</v>
      </c>
      <c r="K272">
        <v>3</v>
      </c>
    </row>
    <row r="273" spans="1:11" x14ac:dyDescent="0.25">
      <c r="B273">
        <v>3</v>
      </c>
      <c r="C273">
        <v>4</v>
      </c>
      <c r="D273">
        <v>5</v>
      </c>
      <c r="E273">
        <v>2</v>
      </c>
      <c r="F273">
        <v>3</v>
      </c>
      <c r="G273">
        <v>4</v>
      </c>
      <c r="H273">
        <v>4</v>
      </c>
      <c r="I273">
        <v>3</v>
      </c>
      <c r="J273">
        <v>5</v>
      </c>
      <c r="K273">
        <v>4</v>
      </c>
    </row>
    <row r="274" spans="1:11" x14ac:dyDescent="0.25">
      <c r="B274">
        <v>3</v>
      </c>
      <c r="C274">
        <v>4</v>
      </c>
      <c r="D274">
        <v>5</v>
      </c>
      <c r="E274">
        <v>4</v>
      </c>
      <c r="F274">
        <v>2</v>
      </c>
      <c r="G274">
        <v>3</v>
      </c>
      <c r="H274">
        <v>4</v>
      </c>
      <c r="I274">
        <v>5</v>
      </c>
      <c r="J274">
        <v>3</v>
      </c>
      <c r="K274">
        <v>4</v>
      </c>
    </row>
    <row r="275" spans="1:11" x14ac:dyDescent="0.25">
      <c r="B275">
        <v>5</v>
      </c>
      <c r="C275">
        <v>4</v>
      </c>
      <c r="D275">
        <v>3</v>
      </c>
      <c r="E275">
        <v>4</v>
      </c>
      <c r="F275">
        <v>5</v>
      </c>
      <c r="G275">
        <v>3</v>
      </c>
      <c r="H275">
        <v>4</v>
      </c>
      <c r="I275">
        <v>5</v>
      </c>
      <c r="J275">
        <v>4</v>
      </c>
      <c r="K275">
        <v>3</v>
      </c>
    </row>
    <row r="276" spans="1:11" x14ac:dyDescent="0.25">
      <c r="B276">
        <v>3</v>
      </c>
      <c r="C276">
        <v>4</v>
      </c>
      <c r="D276">
        <v>5</v>
      </c>
      <c r="E276">
        <v>2</v>
      </c>
      <c r="F276">
        <v>3</v>
      </c>
      <c r="G276">
        <v>4</v>
      </c>
      <c r="H276">
        <v>4</v>
      </c>
      <c r="I276">
        <v>3</v>
      </c>
      <c r="J276">
        <v>5</v>
      </c>
      <c r="K276">
        <v>4</v>
      </c>
    </row>
    <row r="278" spans="1:11" x14ac:dyDescent="0.25">
      <c r="A278" s="1" t="s">
        <v>5</v>
      </c>
      <c r="B278" s="1"/>
      <c r="C278" s="1"/>
      <c r="D278" s="1"/>
      <c r="E278" s="1"/>
      <c r="F278" s="1"/>
      <c r="G278" s="1"/>
      <c r="H278" s="1"/>
    </row>
    <row r="279" spans="1:11" x14ac:dyDescent="0.25">
      <c r="A279" s="1"/>
      <c r="B279" s="1"/>
      <c r="C279" s="1"/>
      <c r="D279" s="1"/>
      <c r="E279" s="1"/>
      <c r="F279" s="1"/>
      <c r="G279" s="1"/>
      <c r="H279" s="1"/>
    </row>
    <row r="280" spans="1:11" x14ac:dyDescent="0.25">
      <c r="A280" s="1" t="s">
        <v>70</v>
      </c>
      <c r="B280" s="1"/>
      <c r="C280" s="1"/>
      <c r="D280" s="1"/>
      <c r="E280" s="1"/>
      <c r="F280" s="1"/>
      <c r="G280" s="1"/>
      <c r="H280" s="1"/>
    </row>
    <row r="296" spans="1:8" x14ac:dyDescent="0.25">
      <c r="A296" s="1" t="s">
        <v>72</v>
      </c>
      <c r="B296" s="1"/>
      <c r="C296" s="1"/>
      <c r="D296" s="1"/>
      <c r="E296" s="1"/>
      <c r="F296" s="1"/>
      <c r="G296" s="1"/>
      <c r="H296" s="1"/>
    </row>
    <row r="297" spans="1:8" x14ac:dyDescent="0.25">
      <c r="A297" s="1"/>
      <c r="B297" s="1"/>
      <c r="C297" s="1"/>
      <c r="D297" s="1"/>
      <c r="E297" s="1"/>
      <c r="F297" s="1"/>
      <c r="G297" s="1"/>
      <c r="H297" s="1"/>
    </row>
    <row r="298" spans="1:8" x14ac:dyDescent="0.25">
      <c r="A298" s="1" t="s">
        <v>9</v>
      </c>
      <c r="B298" s="1">
        <f>MODE(B267:K276)</f>
        <v>4</v>
      </c>
      <c r="C298" s="1"/>
      <c r="D298" s="1"/>
      <c r="E298" s="1"/>
      <c r="F298" s="1"/>
      <c r="G298" s="1"/>
      <c r="H298" s="1"/>
    </row>
    <row r="299" spans="1:8" x14ac:dyDescent="0.25">
      <c r="A299" s="1"/>
      <c r="B299" s="1"/>
      <c r="C299" s="1"/>
      <c r="D299" s="1"/>
      <c r="E299" s="1"/>
      <c r="F299" s="1"/>
      <c r="G299" s="1"/>
      <c r="H299" s="1"/>
    </row>
    <row r="300" spans="1:8" x14ac:dyDescent="0.25">
      <c r="A300" s="1"/>
      <c r="B300" s="1"/>
      <c r="C300" s="1"/>
      <c r="D300" s="1"/>
      <c r="E300" s="1"/>
      <c r="F300" s="1"/>
      <c r="G300" s="1"/>
      <c r="H300" s="1"/>
    </row>
    <row r="301" spans="1:8" x14ac:dyDescent="0.25">
      <c r="A301" s="1" t="s">
        <v>73</v>
      </c>
      <c r="B301" s="1"/>
      <c r="C301" s="1"/>
      <c r="D301" s="1"/>
      <c r="E301" s="1"/>
      <c r="F301" s="1"/>
      <c r="G301" s="1"/>
      <c r="H301" s="1"/>
    </row>
    <row r="302" spans="1:8" x14ac:dyDescent="0.25">
      <c r="A302" s="1"/>
      <c r="B302" s="1"/>
      <c r="C302" s="1"/>
      <c r="D302" s="1"/>
      <c r="E302" s="1"/>
      <c r="F302" s="1"/>
      <c r="G302" s="1"/>
      <c r="H302" s="1"/>
    </row>
    <row r="303" spans="1:8" ht="15.75" thickBot="1" x14ac:dyDescent="0.3">
      <c r="A303" s="1"/>
      <c r="B303" s="1" t="s">
        <v>38</v>
      </c>
      <c r="C303" s="1"/>
      <c r="D303" s="1"/>
      <c r="E303" s="1"/>
      <c r="F303" s="1"/>
      <c r="G303" s="1"/>
      <c r="H303" s="1"/>
    </row>
    <row r="304" spans="1:8" x14ac:dyDescent="0.25">
      <c r="A304" s="1"/>
      <c r="B304" s="1">
        <v>2</v>
      </c>
      <c r="C304" s="1"/>
      <c r="D304" s="1"/>
      <c r="E304" s="11" t="s">
        <v>39</v>
      </c>
      <c r="F304" s="11" t="s">
        <v>41</v>
      </c>
      <c r="G304" s="1"/>
      <c r="H304" s="1"/>
    </row>
    <row r="305" spans="1:11" x14ac:dyDescent="0.25">
      <c r="A305" s="1"/>
      <c r="B305" s="1">
        <v>3</v>
      </c>
      <c r="C305" s="1"/>
      <c r="D305" s="1"/>
      <c r="E305" s="12">
        <v>2</v>
      </c>
      <c r="F305" s="13">
        <v>8</v>
      </c>
      <c r="G305" s="1"/>
      <c r="H305" s="1"/>
    </row>
    <row r="306" spans="1:11" x14ac:dyDescent="0.25">
      <c r="A306" s="1"/>
      <c r="B306" s="1">
        <v>4</v>
      </c>
      <c r="C306" s="1"/>
      <c r="D306" s="1"/>
      <c r="E306" s="12">
        <v>3</v>
      </c>
      <c r="F306" s="13">
        <v>30</v>
      </c>
      <c r="G306" s="1"/>
      <c r="H306" s="1"/>
    </row>
    <row r="307" spans="1:11" x14ac:dyDescent="0.25">
      <c r="A307" s="1"/>
      <c r="B307" s="1">
        <v>5</v>
      </c>
      <c r="C307" s="1"/>
      <c r="D307" s="1"/>
      <c r="E307" s="12">
        <v>4</v>
      </c>
      <c r="F307" s="13">
        <v>39</v>
      </c>
      <c r="G307" s="1"/>
      <c r="H307" s="1"/>
    </row>
    <row r="308" spans="1:11" x14ac:dyDescent="0.25">
      <c r="A308" s="1"/>
      <c r="B308" s="1"/>
      <c r="C308" s="1"/>
      <c r="D308" s="1"/>
      <c r="E308" s="12">
        <v>5</v>
      </c>
      <c r="F308" s="13">
        <v>23</v>
      </c>
      <c r="G308" s="1"/>
      <c r="H308" s="1"/>
    </row>
    <row r="309" spans="1:11" ht="15.75" thickBot="1" x14ac:dyDescent="0.3">
      <c r="A309" s="1"/>
      <c r="B309" s="1"/>
      <c r="C309" s="1"/>
      <c r="D309" s="1"/>
      <c r="E309" s="14" t="s">
        <v>40</v>
      </c>
      <c r="F309" s="14">
        <v>0</v>
      </c>
      <c r="G309" s="1"/>
      <c r="H309" s="1"/>
    </row>
    <row r="310" spans="1:11" x14ac:dyDescent="0.25">
      <c r="A310" s="1"/>
      <c r="B310" s="1"/>
      <c r="C310" s="1"/>
      <c r="D310" s="1"/>
      <c r="E310" s="1"/>
      <c r="F310" s="1"/>
      <c r="G310" s="1"/>
      <c r="H310" s="1"/>
    </row>
    <row r="313" spans="1:11" ht="15.75" x14ac:dyDescent="0.25">
      <c r="A313" s="16" t="s">
        <v>129</v>
      </c>
    </row>
    <row r="315" spans="1:11" x14ac:dyDescent="0.25">
      <c r="A315" t="s">
        <v>74</v>
      </c>
      <c r="B315">
        <v>35</v>
      </c>
      <c r="C315">
        <v>28</v>
      </c>
      <c r="D315">
        <v>32</v>
      </c>
      <c r="E315">
        <v>45</v>
      </c>
      <c r="F315">
        <v>38</v>
      </c>
      <c r="G315">
        <v>29</v>
      </c>
      <c r="H315">
        <v>42</v>
      </c>
      <c r="I315">
        <v>30</v>
      </c>
      <c r="J315">
        <v>36</v>
      </c>
      <c r="K315">
        <v>41</v>
      </c>
    </row>
    <row r="316" spans="1:11" x14ac:dyDescent="0.25">
      <c r="B316">
        <v>47</v>
      </c>
      <c r="C316">
        <v>31</v>
      </c>
      <c r="D316">
        <v>39</v>
      </c>
      <c r="E316">
        <v>43</v>
      </c>
      <c r="F316">
        <v>37</v>
      </c>
      <c r="G316">
        <v>30</v>
      </c>
      <c r="H316">
        <v>34</v>
      </c>
      <c r="I316">
        <v>39</v>
      </c>
      <c r="J316">
        <v>28</v>
      </c>
      <c r="K316">
        <v>33</v>
      </c>
    </row>
    <row r="317" spans="1:11" x14ac:dyDescent="0.25">
      <c r="B317">
        <v>36</v>
      </c>
      <c r="C317">
        <v>40</v>
      </c>
      <c r="D317">
        <v>42</v>
      </c>
      <c r="E317">
        <v>29</v>
      </c>
      <c r="F317">
        <v>31</v>
      </c>
      <c r="G317">
        <v>45</v>
      </c>
      <c r="H317">
        <v>38</v>
      </c>
      <c r="I317">
        <v>33</v>
      </c>
      <c r="J317">
        <v>41</v>
      </c>
      <c r="K317">
        <v>35</v>
      </c>
    </row>
    <row r="318" spans="1:11" x14ac:dyDescent="0.25">
      <c r="B318">
        <v>37</v>
      </c>
      <c r="C318">
        <v>34</v>
      </c>
      <c r="D318">
        <v>46</v>
      </c>
      <c r="E318">
        <v>30</v>
      </c>
      <c r="F318">
        <v>39</v>
      </c>
      <c r="G318">
        <v>43</v>
      </c>
      <c r="H318">
        <v>28</v>
      </c>
      <c r="I318">
        <v>32</v>
      </c>
      <c r="J318">
        <v>36</v>
      </c>
      <c r="K318">
        <v>29</v>
      </c>
    </row>
    <row r="319" spans="1:11" x14ac:dyDescent="0.25">
      <c r="B319">
        <v>31</v>
      </c>
      <c r="C319">
        <v>37</v>
      </c>
      <c r="D319">
        <v>40</v>
      </c>
      <c r="E319">
        <v>42</v>
      </c>
      <c r="F319">
        <v>33</v>
      </c>
      <c r="G319">
        <v>39</v>
      </c>
      <c r="H319">
        <v>28</v>
      </c>
      <c r="I319">
        <v>35</v>
      </c>
      <c r="J319">
        <v>38</v>
      </c>
      <c r="K319">
        <v>43</v>
      </c>
    </row>
    <row r="321" spans="1:9" x14ac:dyDescent="0.25">
      <c r="A321" s="1" t="s">
        <v>5</v>
      </c>
      <c r="B321" s="1"/>
      <c r="C321" s="1"/>
      <c r="D321" s="1"/>
      <c r="E321" s="1"/>
      <c r="F321" s="1"/>
      <c r="G321" s="1"/>
      <c r="H321" s="1"/>
      <c r="I321" s="1"/>
    </row>
    <row r="322" spans="1:9" x14ac:dyDescent="0.25">
      <c r="A322" s="1"/>
      <c r="B322" s="1"/>
      <c r="C322" s="1"/>
      <c r="D322" s="1"/>
      <c r="E322" s="1"/>
      <c r="F322" s="1"/>
      <c r="G322" s="1"/>
      <c r="H322" s="1"/>
      <c r="I322" s="1"/>
    </row>
    <row r="323" spans="1:9" x14ac:dyDescent="0.25">
      <c r="A323" s="1" t="s">
        <v>75</v>
      </c>
      <c r="B323" s="1"/>
      <c r="C323" s="1"/>
      <c r="D323" s="1"/>
      <c r="E323" s="1"/>
      <c r="F323" s="1"/>
      <c r="G323" s="1"/>
      <c r="H323" s="1"/>
      <c r="I323" s="1"/>
    </row>
    <row r="324" spans="1:9" ht="15.75" thickBot="1" x14ac:dyDescent="0.3">
      <c r="A324" s="1"/>
      <c r="B324" s="1"/>
      <c r="C324" s="1"/>
      <c r="D324" s="1"/>
      <c r="E324" s="1"/>
      <c r="F324" s="1"/>
      <c r="G324" s="1"/>
      <c r="H324" s="1"/>
      <c r="I324" s="1"/>
    </row>
    <row r="325" spans="1:9" x14ac:dyDescent="0.25">
      <c r="A325" s="1" t="s">
        <v>31</v>
      </c>
      <c r="B325" s="1">
        <f>MIN(B315:K319)</f>
        <v>28</v>
      </c>
      <c r="C325" s="1"/>
      <c r="D325" s="1" t="s">
        <v>78</v>
      </c>
      <c r="E325" s="1" t="s">
        <v>38</v>
      </c>
      <c r="F325" s="1"/>
      <c r="G325" s="11" t="s">
        <v>39</v>
      </c>
      <c r="H325" s="11" t="s">
        <v>41</v>
      </c>
      <c r="I325" s="1"/>
    </row>
    <row r="326" spans="1:9" x14ac:dyDescent="0.25">
      <c r="A326" s="1" t="s">
        <v>30</v>
      </c>
      <c r="B326" s="1">
        <f>MAX(B315:K319)</f>
        <v>47</v>
      </c>
      <c r="C326" s="1"/>
      <c r="D326" s="1" t="s">
        <v>79</v>
      </c>
      <c r="E326" s="1">
        <v>31</v>
      </c>
      <c r="F326" s="1"/>
      <c r="G326" s="12">
        <v>31</v>
      </c>
      <c r="H326" s="13">
        <v>13</v>
      </c>
      <c r="I326" s="1"/>
    </row>
    <row r="327" spans="1:9" x14ac:dyDescent="0.25">
      <c r="A327" s="1"/>
      <c r="B327" s="1"/>
      <c r="C327" s="1"/>
      <c r="D327" s="1" t="s">
        <v>80</v>
      </c>
      <c r="E327" s="1">
        <v>35</v>
      </c>
      <c r="F327" s="1"/>
      <c r="G327" s="12">
        <v>35</v>
      </c>
      <c r="H327" s="13">
        <v>10</v>
      </c>
      <c r="I327" s="1"/>
    </row>
    <row r="328" spans="1:9" x14ac:dyDescent="0.25">
      <c r="A328" s="1"/>
      <c r="B328" s="1"/>
      <c r="C328" s="1"/>
      <c r="D328" s="1" t="s">
        <v>81</v>
      </c>
      <c r="E328" s="1">
        <v>38</v>
      </c>
      <c r="F328" s="1"/>
      <c r="G328" s="12">
        <v>38</v>
      </c>
      <c r="H328" s="13">
        <v>9</v>
      </c>
      <c r="I328" s="1"/>
    </row>
    <row r="329" spans="1:9" x14ac:dyDescent="0.25">
      <c r="A329" s="1"/>
      <c r="B329" s="1"/>
      <c r="C329" s="1"/>
      <c r="D329" s="1" t="s">
        <v>82</v>
      </c>
      <c r="E329" s="1">
        <v>42</v>
      </c>
      <c r="F329" s="1"/>
      <c r="G329" s="12">
        <v>42</v>
      </c>
      <c r="H329" s="13">
        <v>11</v>
      </c>
      <c r="I329" s="1"/>
    </row>
    <row r="330" spans="1:9" x14ac:dyDescent="0.25">
      <c r="A330" s="1"/>
      <c r="B330" s="1"/>
      <c r="C330" s="1"/>
      <c r="D330" s="1" t="s">
        <v>83</v>
      </c>
      <c r="E330" s="1">
        <v>47</v>
      </c>
      <c r="F330" s="1"/>
      <c r="G330" s="12">
        <v>47</v>
      </c>
      <c r="H330" s="13">
        <v>7</v>
      </c>
      <c r="I330" s="1"/>
    </row>
    <row r="331" spans="1:9" ht="15.75" thickBot="1" x14ac:dyDescent="0.3">
      <c r="A331" s="1"/>
      <c r="B331" s="1"/>
      <c r="C331" s="1"/>
      <c r="D331" s="1"/>
      <c r="E331" s="1"/>
      <c r="F331" s="1"/>
      <c r="G331" s="14" t="s">
        <v>40</v>
      </c>
      <c r="H331" s="14">
        <v>0</v>
      </c>
      <c r="I331" s="1"/>
    </row>
    <row r="332" spans="1:9" x14ac:dyDescent="0.25">
      <c r="A332" s="1"/>
      <c r="B332" s="1"/>
      <c r="C332" s="1"/>
      <c r="D332" s="1"/>
      <c r="E332" s="1"/>
      <c r="F332" s="1"/>
      <c r="G332" s="1"/>
      <c r="H332" s="1"/>
      <c r="I332" s="1"/>
    </row>
    <row r="333" spans="1:9" x14ac:dyDescent="0.25">
      <c r="A333" s="1"/>
      <c r="B333" s="1"/>
      <c r="C333" s="1"/>
      <c r="D333" s="1"/>
      <c r="E333" s="1"/>
      <c r="F333" s="1"/>
      <c r="G333" s="1"/>
      <c r="H333" s="1"/>
      <c r="I333" s="1"/>
    </row>
    <row r="334" spans="1:9" x14ac:dyDescent="0.25">
      <c r="A334" s="1"/>
      <c r="B334" s="1"/>
      <c r="C334" s="1"/>
      <c r="D334" s="1"/>
      <c r="E334" s="1"/>
      <c r="F334" s="1"/>
      <c r="G334" s="1"/>
      <c r="H334" s="1"/>
      <c r="I334" s="1"/>
    </row>
    <row r="335" spans="1:9" x14ac:dyDescent="0.25">
      <c r="A335" s="1"/>
      <c r="B335" s="1"/>
      <c r="C335" s="1"/>
      <c r="D335" s="1"/>
      <c r="E335" s="1"/>
      <c r="F335" s="1"/>
      <c r="G335" s="1"/>
      <c r="H335" s="1"/>
      <c r="I335" s="1"/>
    </row>
    <row r="336" spans="1:9" x14ac:dyDescent="0.25">
      <c r="A336" s="1" t="s">
        <v>71</v>
      </c>
      <c r="B336" s="1"/>
      <c r="C336" s="1"/>
      <c r="D336" s="1"/>
      <c r="E336" s="1"/>
      <c r="F336" s="1"/>
      <c r="G336" s="1"/>
      <c r="H336" s="1"/>
      <c r="I336" s="1"/>
    </row>
    <row r="337" spans="1:9" x14ac:dyDescent="0.25">
      <c r="A337" s="1" t="s">
        <v>9</v>
      </c>
      <c r="B337" s="1">
        <f>MODE(B315:K319)</f>
        <v>28</v>
      </c>
      <c r="C337" s="1"/>
      <c r="D337" s="1"/>
      <c r="E337" s="1"/>
      <c r="F337" s="1"/>
      <c r="G337" s="1"/>
      <c r="H337" s="1"/>
      <c r="I337" s="1"/>
    </row>
    <row r="338" spans="1:9" x14ac:dyDescent="0.25">
      <c r="A338" s="1"/>
      <c r="B338" s="1"/>
      <c r="C338" s="1"/>
      <c r="D338" s="1"/>
      <c r="E338" s="1"/>
      <c r="F338" s="1"/>
      <c r="G338" s="1"/>
      <c r="H338" s="1"/>
      <c r="I338" s="1"/>
    </row>
    <row r="339" spans="1:9" x14ac:dyDescent="0.25">
      <c r="A339" s="1" t="s">
        <v>76</v>
      </c>
      <c r="B339" s="1"/>
      <c r="C339" s="1"/>
      <c r="D339" s="1"/>
      <c r="E339" s="1"/>
      <c r="F339" s="1"/>
      <c r="G339" s="1"/>
      <c r="H339" s="1"/>
      <c r="I339" s="1"/>
    </row>
    <row r="352" spans="1:9" ht="15.75" x14ac:dyDescent="0.25">
      <c r="A352" s="16" t="s">
        <v>130</v>
      </c>
    </row>
    <row r="353" spans="1:12" x14ac:dyDescent="0.25">
      <c r="A353" t="s">
        <v>84</v>
      </c>
    </row>
    <row r="354" spans="1:12" x14ac:dyDescent="0.25">
      <c r="C354">
        <v>125</v>
      </c>
      <c r="D354">
        <v>148</v>
      </c>
      <c r="E354">
        <v>137</v>
      </c>
      <c r="F354">
        <v>120</v>
      </c>
      <c r="G354">
        <v>135</v>
      </c>
      <c r="H354">
        <v>132</v>
      </c>
      <c r="I354">
        <v>145</v>
      </c>
      <c r="J354">
        <v>122</v>
      </c>
      <c r="K354">
        <v>130</v>
      </c>
      <c r="L354">
        <v>141</v>
      </c>
    </row>
    <row r="355" spans="1:12" x14ac:dyDescent="0.25">
      <c r="C355">
        <v>118</v>
      </c>
      <c r="D355">
        <v>125</v>
      </c>
      <c r="E355">
        <v>132</v>
      </c>
      <c r="F355">
        <v>136</v>
      </c>
      <c r="G355">
        <v>128</v>
      </c>
      <c r="H355">
        <v>123</v>
      </c>
      <c r="I355">
        <v>132</v>
      </c>
      <c r="J355">
        <v>138</v>
      </c>
      <c r="K355">
        <v>126</v>
      </c>
      <c r="L355">
        <v>129</v>
      </c>
    </row>
    <row r="356" spans="1:12" x14ac:dyDescent="0.25">
      <c r="C356">
        <v>136</v>
      </c>
      <c r="D356">
        <v>127</v>
      </c>
      <c r="E356">
        <v>130</v>
      </c>
      <c r="F356">
        <v>122</v>
      </c>
      <c r="G356">
        <v>125</v>
      </c>
      <c r="H356">
        <v>133</v>
      </c>
      <c r="I356">
        <v>140</v>
      </c>
      <c r="J356">
        <v>126</v>
      </c>
      <c r="K356">
        <v>133</v>
      </c>
      <c r="L356">
        <v>135</v>
      </c>
    </row>
    <row r="357" spans="1:12" x14ac:dyDescent="0.25">
      <c r="C357">
        <v>130</v>
      </c>
      <c r="D357">
        <v>134</v>
      </c>
      <c r="E357">
        <v>141</v>
      </c>
      <c r="F357">
        <v>119</v>
      </c>
      <c r="G357">
        <v>125</v>
      </c>
      <c r="H357">
        <v>131</v>
      </c>
      <c r="I357">
        <v>136</v>
      </c>
      <c r="J357">
        <v>128</v>
      </c>
      <c r="K357">
        <v>124</v>
      </c>
      <c r="L357">
        <v>132</v>
      </c>
    </row>
    <row r="358" spans="1:12" x14ac:dyDescent="0.25">
      <c r="C358">
        <v>136</v>
      </c>
      <c r="D358">
        <v>127</v>
      </c>
      <c r="E358">
        <v>130</v>
      </c>
      <c r="F358">
        <v>122</v>
      </c>
      <c r="G358">
        <v>125</v>
      </c>
      <c r="H358">
        <v>133</v>
      </c>
      <c r="I358">
        <v>140</v>
      </c>
      <c r="J358">
        <v>126</v>
      </c>
      <c r="K358">
        <v>133</v>
      </c>
      <c r="L358">
        <v>135</v>
      </c>
    </row>
    <row r="359" spans="1:12" x14ac:dyDescent="0.25">
      <c r="C359">
        <v>130</v>
      </c>
      <c r="D359">
        <v>134</v>
      </c>
      <c r="E359">
        <v>141</v>
      </c>
      <c r="F359">
        <v>119</v>
      </c>
      <c r="G359">
        <v>125</v>
      </c>
      <c r="H359">
        <v>131</v>
      </c>
      <c r="I359">
        <v>136</v>
      </c>
      <c r="J359">
        <v>128</v>
      </c>
      <c r="K359">
        <v>124</v>
      </c>
      <c r="L359">
        <v>132</v>
      </c>
    </row>
    <row r="360" spans="1:12" x14ac:dyDescent="0.25">
      <c r="C360">
        <v>136</v>
      </c>
      <c r="D360">
        <v>127</v>
      </c>
      <c r="E360">
        <v>130</v>
      </c>
      <c r="F360">
        <v>122</v>
      </c>
      <c r="G360">
        <v>125</v>
      </c>
      <c r="H360">
        <v>133</v>
      </c>
      <c r="I360">
        <v>140</v>
      </c>
      <c r="J360">
        <v>126</v>
      </c>
      <c r="K360">
        <v>133</v>
      </c>
      <c r="L360">
        <v>135</v>
      </c>
    </row>
    <row r="361" spans="1:12" x14ac:dyDescent="0.25">
      <c r="C361">
        <v>130</v>
      </c>
      <c r="D361">
        <v>134</v>
      </c>
      <c r="E361">
        <v>141</v>
      </c>
      <c r="F361">
        <v>119</v>
      </c>
      <c r="G361">
        <v>125</v>
      </c>
      <c r="H361">
        <v>131</v>
      </c>
      <c r="I361">
        <v>136</v>
      </c>
      <c r="J361">
        <v>128</v>
      </c>
      <c r="K361">
        <v>124</v>
      </c>
      <c r="L361">
        <v>132</v>
      </c>
    </row>
    <row r="362" spans="1:12" x14ac:dyDescent="0.25">
      <c r="C362">
        <v>136</v>
      </c>
      <c r="D362">
        <v>127</v>
      </c>
      <c r="E362">
        <v>130</v>
      </c>
      <c r="F362">
        <v>122</v>
      </c>
      <c r="G362">
        <v>125</v>
      </c>
      <c r="H362">
        <v>133</v>
      </c>
      <c r="I362">
        <v>140</v>
      </c>
      <c r="J362">
        <v>126</v>
      </c>
      <c r="K362">
        <v>133</v>
      </c>
      <c r="L362">
        <v>135</v>
      </c>
    </row>
    <row r="363" spans="1:12" x14ac:dyDescent="0.25">
      <c r="C363">
        <v>130</v>
      </c>
      <c r="D363">
        <v>134</v>
      </c>
      <c r="E363">
        <v>141</v>
      </c>
      <c r="F363">
        <v>119</v>
      </c>
      <c r="G363">
        <v>125</v>
      </c>
      <c r="H363">
        <v>131</v>
      </c>
      <c r="I363">
        <v>136</v>
      </c>
      <c r="J363">
        <v>128</v>
      </c>
      <c r="K363">
        <v>124</v>
      </c>
      <c r="L363">
        <v>132</v>
      </c>
    </row>
    <row r="365" spans="1:12" x14ac:dyDescent="0.25">
      <c r="A365" t="s">
        <v>85</v>
      </c>
    </row>
    <row r="366" spans="1:12" ht="15.75" thickBot="1" x14ac:dyDescent="0.3"/>
    <row r="367" spans="1:12" x14ac:dyDescent="0.25">
      <c r="A367" t="s">
        <v>31</v>
      </c>
      <c r="B367">
        <f>MIN(C354:L363)</f>
        <v>118</v>
      </c>
      <c r="D367" t="s">
        <v>38</v>
      </c>
      <c r="G367" s="10" t="s">
        <v>39</v>
      </c>
      <c r="H367" s="10" t="s">
        <v>41</v>
      </c>
    </row>
    <row r="368" spans="1:12" x14ac:dyDescent="0.25">
      <c r="A368" t="s">
        <v>30</v>
      </c>
      <c r="B368">
        <f>MAX(C354:L363)</f>
        <v>148</v>
      </c>
      <c r="D368">
        <v>118</v>
      </c>
      <c r="G368" s="7">
        <v>118</v>
      </c>
      <c r="H368" s="8">
        <v>1</v>
      </c>
    </row>
    <row r="369" spans="1:8" x14ac:dyDescent="0.25">
      <c r="D369">
        <v>128</v>
      </c>
      <c r="G369" s="7">
        <v>128</v>
      </c>
      <c r="H369" s="8">
        <v>39</v>
      </c>
    </row>
    <row r="370" spans="1:8" x14ac:dyDescent="0.25">
      <c r="D370">
        <v>138</v>
      </c>
      <c r="G370" s="7">
        <v>138</v>
      </c>
      <c r="H370" s="8">
        <v>49</v>
      </c>
    </row>
    <row r="371" spans="1:8" x14ac:dyDescent="0.25">
      <c r="D371">
        <v>148</v>
      </c>
      <c r="G371" s="7">
        <v>148</v>
      </c>
      <c r="H371" s="8">
        <v>11</v>
      </c>
    </row>
    <row r="372" spans="1:8" ht="15.75" thickBot="1" x14ac:dyDescent="0.3">
      <c r="G372" s="9" t="s">
        <v>40</v>
      </c>
      <c r="H372" s="9">
        <v>0</v>
      </c>
    </row>
    <row r="373" spans="1:8" x14ac:dyDescent="0.25">
      <c r="G373" s="8"/>
      <c r="H373" s="8"/>
    </row>
    <row r="374" spans="1:8" x14ac:dyDescent="0.25">
      <c r="A374" t="s">
        <v>86</v>
      </c>
      <c r="G374" s="8"/>
      <c r="H374" s="8"/>
    </row>
    <row r="375" spans="1:8" x14ac:dyDescent="0.25">
      <c r="G375" s="8"/>
      <c r="H375" s="8"/>
    </row>
    <row r="376" spans="1:8" x14ac:dyDescent="0.25">
      <c r="A376" t="s">
        <v>7</v>
      </c>
      <c r="B376">
        <f>MEDIAN(C354:L363)</f>
        <v>130.5</v>
      </c>
      <c r="G376" s="8"/>
      <c r="H376" s="8"/>
    </row>
    <row r="377" spans="1:8" x14ac:dyDescent="0.25">
      <c r="G377" s="8"/>
      <c r="H377" s="8"/>
    </row>
    <row r="378" spans="1:8" x14ac:dyDescent="0.25">
      <c r="A378" t="s">
        <v>87</v>
      </c>
      <c r="G378" s="8"/>
      <c r="H378" s="8"/>
    </row>
    <row r="379" spans="1:8" x14ac:dyDescent="0.25">
      <c r="G379" s="8"/>
      <c r="H379" s="8"/>
    </row>
    <row r="380" spans="1:8" x14ac:dyDescent="0.25">
      <c r="G380" s="8"/>
      <c r="H380" s="8"/>
    </row>
    <row r="381" spans="1:8" x14ac:dyDescent="0.25">
      <c r="G381" s="8"/>
      <c r="H381" s="8"/>
    </row>
    <row r="382" spans="1:8" x14ac:dyDescent="0.25">
      <c r="G382" s="8"/>
      <c r="H382" s="8"/>
    </row>
    <row r="383" spans="1:8" x14ac:dyDescent="0.25">
      <c r="G383" s="8"/>
      <c r="H383" s="8"/>
    </row>
    <row r="384" spans="1:8" x14ac:dyDescent="0.25">
      <c r="G384" s="8"/>
      <c r="H384" s="8"/>
    </row>
    <row r="385" spans="1:8" x14ac:dyDescent="0.25">
      <c r="G385" s="8"/>
      <c r="H385" s="8"/>
    </row>
    <row r="386" spans="1:8" x14ac:dyDescent="0.25">
      <c r="G386" s="8"/>
      <c r="H386" s="8"/>
    </row>
    <row r="387" spans="1:8" x14ac:dyDescent="0.25">
      <c r="G387" s="8"/>
      <c r="H387" s="8"/>
    </row>
    <row r="388" spans="1:8" x14ac:dyDescent="0.25">
      <c r="G388" s="8"/>
      <c r="H388" s="8"/>
    </row>
    <row r="389" spans="1:8" x14ac:dyDescent="0.25">
      <c r="G389" s="8"/>
      <c r="H389" s="8"/>
    </row>
    <row r="390" spans="1:8" x14ac:dyDescent="0.25">
      <c r="G390" s="8"/>
      <c r="H390" s="8"/>
    </row>
    <row r="391" spans="1:8" x14ac:dyDescent="0.25">
      <c r="G391" s="8"/>
      <c r="H391" s="8"/>
    </row>
    <row r="392" spans="1:8" x14ac:dyDescent="0.25">
      <c r="G392" s="8"/>
      <c r="H392" s="8"/>
    </row>
    <row r="393" spans="1:8" x14ac:dyDescent="0.25">
      <c r="G393" s="8"/>
      <c r="H393" s="8"/>
    </row>
    <row r="394" spans="1:8" x14ac:dyDescent="0.25">
      <c r="G394" s="8"/>
      <c r="H394" s="8"/>
    </row>
    <row r="395" spans="1:8" x14ac:dyDescent="0.25">
      <c r="G395" s="8"/>
      <c r="H395" s="8"/>
    </row>
    <row r="397" spans="1:8" ht="15.75" x14ac:dyDescent="0.25">
      <c r="A397" s="16" t="s">
        <v>131</v>
      </c>
    </row>
    <row r="402" spans="1:20" x14ac:dyDescent="0.25">
      <c r="A402" t="s">
        <v>114</v>
      </c>
      <c r="B402">
        <v>45</v>
      </c>
      <c r="C402">
        <v>35</v>
      </c>
      <c r="D402">
        <v>40</v>
      </c>
      <c r="E402">
        <v>38</v>
      </c>
      <c r="F402">
        <v>42</v>
      </c>
      <c r="G402">
        <v>37</v>
      </c>
      <c r="H402">
        <v>39</v>
      </c>
      <c r="I402">
        <v>43</v>
      </c>
      <c r="J402">
        <v>44</v>
      </c>
      <c r="K402">
        <v>41</v>
      </c>
    </row>
    <row r="403" spans="1:20" x14ac:dyDescent="0.25">
      <c r="A403" t="s">
        <v>116</v>
      </c>
      <c r="B403">
        <v>32</v>
      </c>
      <c r="C403">
        <v>28</v>
      </c>
      <c r="D403">
        <v>30</v>
      </c>
      <c r="E403">
        <v>34</v>
      </c>
      <c r="F403">
        <v>33</v>
      </c>
      <c r="G403">
        <v>35</v>
      </c>
      <c r="H403">
        <v>31</v>
      </c>
      <c r="I403">
        <v>29</v>
      </c>
      <c r="J403">
        <v>36</v>
      </c>
      <c r="K403">
        <v>37</v>
      </c>
    </row>
    <row r="404" spans="1:20" x14ac:dyDescent="0.25">
      <c r="A404" t="s">
        <v>115</v>
      </c>
      <c r="B404">
        <v>40</v>
      </c>
      <c r="C404">
        <v>39</v>
      </c>
      <c r="D404">
        <v>42</v>
      </c>
      <c r="E404">
        <v>41</v>
      </c>
      <c r="F404">
        <v>38</v>
      </c>
      <c r="G404">
        <v>43</v>
      </c>
      <c r="H404">
        <v>45</v>
      </c>
      <c r="I404">
        <v>44</v>
      </c>
      <c r="J404">
        <v>41</v>
      </c>
      <c r="K404">
        <v>37</v>
      </c>
    </row>
    <row r="406" spans="1:20" x14ac:dyDescent="0.25">
      <c r="A406" s="1" t="s">
        <v>133</v>
      </c>
      <c r="B406" s="1"/>
      <c r="C406" s="1"/>
      <c r="E406" s="1" t="s">
        <v>134</v>
      </c>
      <c r="F406" s="1"/>
      <c r="G406" s="1"/>
    </row>
    <row r="408" spans="1:20" x14ac:dyDescent="0.25">
      <c r="A408" s="1" t="s">
        <v>114</v>
      </c>
      <c r="B408" s="1">
        <f>AVERAGE(B402:K402)</f>
        <v>40.4</v>
      </c>
      <c r="C408" s="1"/>
      <c r="E408" s="1" t="s">
        <v>114</v>
      </c>
      <c r="F408" s="1">
        <f>MAX(B402:K402)-MIN(B402:K402)</f>
        <v>10</v>
      </c>
      <c r="G408" s="1"/>
      <c r="H408" s="1"/>
      <c r="I408" s="1"/>
      <c r="J408" s="1"/>
      <c r="K408" s="1"/>
      <c r="L408" s="1"/>
      <c r="M408" s="1"/>
      <c r="N408" s="1"/>
      <c r="O408" s="1"/>
      <c r="P408" s="1"/>
      <c r="Q408" s="1"/>
      <c r="R408" s="1"/>
      <c r="S408" s="1"/>
      <c r="T408" s="1"/>
    </row>
    <row r="409" spans="1:20" x14ac:dyDescent="0.25">
      <c r="A409" s="1" t="s">
        <v>116</v>
      </c>
      <c r="B409" s="1">
        <f>AVERAGE(B403:K403)</f>
        <v>32.5</v>
      </c>
      <c r="C409" s="1"/>
      <c r="E409" s="1" t="s">
        <v>116</v>
      </c>
      <c r="F409" s="1">
        <f>MAX(B403:K403)-MIN(B403:K403)</f>
        <v>9</v>
      </c>
      <c r="G409" s="1"/>
      <c r="H409" s="1"/>
      <c r="I409" s="1"/>
      <c r="J409" s="1"/>
      <c r="K409" s="1"/>
      <c r="L409" s="1"/>
      <c r="M409" s="1"/>
      <c r="N409" s="1"/>
      <c r="O409" s="1"/>
      <c r="P409" s="1"/>
      <c r="Q409" s="1"/>
      <c r="R409" s="1"/>
      <c r="S409" s="1"/>
      <c r="T409" s="1"/>
    </row>
    <row r="410" spans="1:20" x14ac:dyDescent="0.25">
      <c r="A410" s="1" t="s">
        <v>115</v>
      </c>
      <c r="B410" s="1">
        <f>AVERAGE(B404:K404)</f>
        <v>41</v>
      </c>
      <c r="C410" s="1"/>
      <c r="E410" s="1" t="s">
        <v>115</v>
      </c>
      <c r="F410" s="1">
        <f>MAX(B404:K404)-MIN(B404:K404)</f>
        <v>8</v>
      </c>
      <c r="G410" s="1"/>
      <c r="H410" s="1"/>
      <c r="I410" s="1"/>
      <c r="J410" s="1"/>
      <c r="K410" s="1"/>
      <c r="L410" s="1"/>
      <c r="M410" s="1"/>
      <c r="N410" s="1"/>
      <c r="O410" s="1"/>
      <c r="P410" s="1"/>
      <c r="Q410" s="1"/>
      <c r="R410" s="1"/>
      <c r="S410" s="1"/>
      <c r="T410" s="1"/>
    </row>
    <row r="411" spans="1:20" x14ac:dyDescent="0.25">
      <c r="A411" s="1"/>
      <c r="B411" s="1"/>
      <c r="C411" s="1"/>
      <c r="D411" s="1"/>
      <c r="E411" s="1"/>
      <c r="F411" s="1"/>
      <c r="G411" s="1"/>
      <c r="H411" s="1"/>
      <c r="I411" s="1"/>
      <c r="J411" s="1"/>
      <c r="K411" s="1"/>
      <c r="L411" s="1"/>
      <c r="M411" s="1"/>
      <c r="N411" s="1"/>
      <c r="O411" s="1"/>
      <c r="P411" s="1"/>
      <c r="Q411" s="1"/>
      <c r="R411" s="1"/>
      <c r="S411" s="1"/>
      <c r="T411" s="1"/>
    </row>
    <row r="412" spans="1:20" x14ac:dyDescent="0.25">
      <c r="A412" s="1" t="s">
        <v>89</v>
      </c>
      <c r="B412" s="1"/>
      <c r="C412" s="1"/>
      <c r="D412" s="1"/>
      <c r="E412" s="1"/>
      <c r="F412" s="1"/>
      <c r="G412" s="1"/>
      <c r="H412" s="1"/>
      <c r="I412" s="1"/>
      <c r="J412" s="1"/>
      <c r="K412" s="1"/>
      <c r="L412" s="1"/>
      <c r="M412" s="1"/>
      <c r="N412" s="1"/>
      <c r="O412" s="1"/>
      <c r="P412" s="1"/>
      <c r="Q412" s="1"/>
      <c r="R412" s="1"/>
      <c r="S412" s="1"/>
      <c r="T412" s="1"/>
    </row>
    <row r="414" spans="1:20" ht="21" x14ac:dyDescent="0.35">
      <c r="A414" s="17" t="s">
        <v>90</v>
      </c>
      <c r="B414" s="18"/>
      <c r="C414" s="18"/>
      <c r="D414" s="18"/>
    </row>
    <row r="416" spans="1:20" ht="15.75" x14ac:dyDescent="0.25">
      <c r="A416" s="16" t="s">
        <v>132</v>
      </c>
    </row>
    <row r="417" spans="1:13" x14ac:dyDescent="0.25">
      <c r="B417">
        <v>-2.5</v>
      </c>
      <c r="C417">
        <v>1.3</v>
      </c>
      <c r="D417">
        <v>-0.8</v>
      </c>
      <c r="E417">
        <v>-1.9</v>
      </c>
      <c r="F417">
        <v>2.1</v>
      </c>
      <c r="G417">
        <v>0.5</v>
      </c>
      <c r="H417">
        <v>-1.2</v>
      </c>
      <c r="I417">
        <v>1.8</v>
      </c>
      <c r="J417">
        <v>-0.5</v>
      </c>
      <c r="K417">
        <v>2.2999999999999998</v>
      </c>
    </row>
    <row r="418" spans="1:13" x14ac:dyDescent="0.25">
      <c r="B418">
        <v>-0.7</v>
      </c>
      <c r="C418">
        <v>1.2</v>
      </c>
      <c r="D418">
        <v>-1.5</v>
      </c>
      <c r="E418">
        <v>-0.3</v>
      </c>
      <c r="F418">
        <v>2.6</v>
      </c>
      <c r="G418">
        <v>1.1000000000000001</v>
      </c>
      <c r="H418">
        <v>-1.7</v>
      </c>
      <c r="I418">
        <v>0.9</v>
      </c>
      <c r="J418">
        <v>-1.4</v>
      </c>
      <c r="K418">
        <v>0.3</v>
      </c>
    </row>
    <row r="419" spans="1:13" x14ac:dyDescent="0.25">
      <c r="B419">
        <v>1.9</v>
      </c>
      <c r="C419">
        <v>-1.1000000000000001</v>
      </c>
      <c r="D419">
        <v>-0.4</v>
      </c>
      <c r="E419">
        <v>2.2000000000000002</v>
      </c>
      <c r="F419">
        <v>-0.9</v>
      </c>
      <c r="G419">
        <v>1.6</v>
      </c>
      <c r="H419">
        <v>-0.6</v>
      </c>
      <c r="I419">
        <v>-1.3</v>
      </c>
      <c r="J419">
        <v>2.4</v>
      </c>
      <c r="K419">
        <v>0.7</v>
      </c>
    </row>
    <row r="420" spans="1:13" x14ac:dyDescent="0.25">
      <c r="B420">
        <v>-1.8</v>
      </c>
      <c r="C420">
        <v>1.5</v>
      </c>
      <c r="D420">
        <v>-0.2</v>
      </c>
      <c r="E420">
        <v>-2.1</v>
      </c>
      <c r="F420">
        <v>2.8</v>
      </c>
      <c r="G420">
        <v>0.8</v>
      </c>
      <c r="H420">
        <v>-1.6</v>
      </c>
      <c r="I420">
        <v>1.4</v>
      </c>
      <c r="J420">
        <v>-0.1</v>
      </c>
      <c r="K420">
        <v>2.5</v>
      </c>
    </row>
    <row r="421" spans="1:13" x14ac:dyDescent="0.25">
      <c r="B421">
        <v>-1</v>
      </c>
      <c r="C421">
        <v>1.7</v>
      </c>
      <c r="D421">
        <v>-0.9</v>
      </c>
      <c r="E421">
        <v>-2</v>
      </c>
      <c r="F421">
        <v>2.7</v>
      </c>
      <c r="G421">
        <v>0.6</v>
      </c>
      <c r="H421">
        <v>-1.4</v>
      </c>
      <c r="I421">
        <v>1.1000000000000001</v>
      </c>
      <c r="J421">
        <v>-0.3</v>
      </c>
      <c r="K421">
        <v>2</v>
      </c>
    </row>
    <row r="423" spans="1:13" x14ac:dyDescent="0.25">
      <c r="A423" s="1" t="s">
        <v>5</v>
      </c>
      <c r="B423" s="1"/>
      <c r="C423" s="1"/>
      <c r="D423" s="1"/>
      <c r="E423" s="1"/>
      <c r="F423" s="1"/>
      <c r="G423" s="1"/>
      <c r="H423" s="1"/>
      <c r="I423" s="1"/>
      <c r="J423" s="1"/>
      <c r="K423" s="1"/>
      <c r="L423" s="1"/>
      <c r="M423" s="1"/>
    </row>
    <row r="424" spans="1:13" x14ac:dyDescent="0.25">
      <c r="A424" s="1"/>
      <c r="B424" s="1"/>
      <c r="C424" s="1"/>
      <c r="D424" s="1"/>
      <c r="E424" s="1"/>
      <c r="F424" s="1"/>
      <c r="G424" s="1"/>
      <c r="H424" s="1"/>
      <c r="I424" s="1"/>
      <c r="J424" s="1"/>
      <c r="K424" s="1"/>
      <c r="L424" s="1"/>
      <c r="M424" s="1"/>
    </row>
    <row r="425" spans="1:13" x14ac:dyDescent="0.25">
      <c r="A425" s="1" t="s">
        <v>88</v>
      </c>
      <c r="B425" s="1"/>
      <c r="C425" s="1">
        <f>SKEW(B417:K421)</f>
        <v>5.4546017084340551E-2</v>
      </c>
      <c r="D425" s="1"/>
      <c r="E425" s="1"/>
      <c r="F425" s="1"/>
      <c r="G425" s="1"/>
      <c r="H425" s="1"/>
      <c r="I425" s="1"/>
      <c r="J425" s="1"/>
      <c r="K425" s="1"/>
      <c r="L425" s="1"/>
      <c r="M425" s="1"/>
    </row>
    <row r="426" spans="1:13" x14ac:dyDescent="0.25">
      <c r="A426" s="1" t="s">
        <v>77</v>
      </c>
      <c r="B426" s="1"/>
      <c r="C426" s="1">
        <f>KURT(B417:K421)</f>
        <v>-1.3042496425917365</v>
      </c>
      <c r="D426" s="1"/>
      <c r="E426" s="1"/>
      <c r="F426" s="1"/>
      <c r="G426" s="1"/>
      <c r="H426" s="1"/>
      <c r="I426" s="1"/>
      <c r="J426" s="1"/>
      <c r="K426" s="1"/>
      <c r="L426" s="1"/>
      <c r="M426" s="1"/>
    </row>
    <row r="427" spans="1:13" x14ac:dyDescent="0.25">
      <c r="A427" s="1" t="s">
        <v>91</v>
      </c>
      <c r="B427" s="1"/>
      <c r="C427" s="1"/>
      <c r="D427" s="1"/>
      <c r="E427" s="1"/>
      <c r="F427" s="1"/>
      <c r="G427" s="1"/>
      <c r="H427" s="1"/>
      <c r="I427" s="1"/>
      <c r="J427" s="1"/>
      <c r="K427" s="1"/>
      <c r="L427" s="1"/>
      <c r="M427" s="1"/>
    </row>
    <row r="429" spans="1:13" ht="15.75" x14ac:dyDescent="0.25">
      <c r="A429" s="16" t="s">
        <v>135</v>
      </c>
    </row>
    <row r="430" spans="1:13" x14ac:dyDescent="0.25">
      <c r="B430">
        <v>2.5</v>
      </c>
      <c r="C430">
        <v>4.8</v>
      </c>
      <c r="D430">
        <v>3.2</v>
      </c>
      <c r="E430">
        <v>2.1</v>
      </c>
      <c r="F430">
        <v>4.5</v>
      </c>
      <c r="G430">
        <v>2.9</v>
      </c>
      <c r="H430">
        <v>2.2999999999999998</v>
      </c>
      <c r="I430">
        <v>3.1</v>
      </c>
      <c r="J430">
        <v>4.2</v>
      </c>
      <c r="K430">
        <v>3.9</v>
      </c>
    </row>
    <row r="431" spans="1:13" x14ac:dyDescent="0.25">
      <c r="B431">
        <v>2.8</v>
      </c>
      <c r="C431">
        <v>4.0999999999999996</v>
      </c>
      <c r="D431">
        <v>2.6</v>
      </c>
      <c r="E431">
        <v>2.4</v>
      </c>
      <c r="F431">
        <v>4.7</v>
      </c>
      <c r="G431">
        <v>3.3</v>
      </c>
      <c r="H431">
        <v>2.7</v>
      </c>
      <c r="I431">
        <v>3</v>
      </c>
      <c r="J431">
        <v>4.3</v>
      </c>
      <c r="K431">
        <v>3.7</v>
      </c>
    </row>
    <row r="432" spans="1:13" x14ac:dyDescent="0.25">
      <c r="B432">
        <v>2.2000000000000002</v>
      </c>
      <c r="C432">
        <v>3.6</v>
      </c>
      <c r="D432">
        <v>4</v>
      </c>
      <c r="E432">
        <v>2.7</v>
      </c>
      <c r="F432">
        <v>3.8</v>
      </c>
      <c r="G432">
        <v>3.5</v>
      </c>
      <c r="H432">
        <v>3.2</v>
      </c>
      <c r="I432">
        <v>4.4000000000000004</v>
      </c>
      <c r="J432">
        <v>2</v>
      </c>
      <c r="K432">
        <v>3.4</v>
      </c>
    </row>
    <row r="433" spans="1:13" x14ac:dyDescent="0.25">
      <c r="B433">
        <v>3.1</v>
      </c>
      <c r="C433">
        <v>2.9</v>
      </c>
      <c r="D433">
        <v>4.5999999999999996</v>
      </c>
      <c r="E433">
        <v>3.3</v>
      </c>
      <c r="F433">
        <v>2.5</v>
      </c>
      <c r="G433">
        <v>4.9000000000000004</v>
      </c>
      <c r="H433">
        <v>2.8</v>
      </c>
      <c r="I433">
        <v>3</v>
      </c>
      <c r="J433">
        <v>4.2</v>
      </c>
      <c r="K433">
        <v>3.9</v>
      </c>
    </row>
    <row r="434" spans="1:13" x14ac:dyDescent="0.25">
      <c r="B434">
        <v>2.8</v>
      </c>
      <c r="C434">
        <v>4.0999999999999996</v>
      </c>
      <c r="D434">
        <v>2.6</v>
      </c>
      <c r="E434">
        <v>2.4</v>
      </c>
      <c r="F434">
        <v>4.7</v>
      </c>
      <c r="G434">
        <v>3.3</v>
      </c>
      <c r="H434">
        <v>2.7</v>
      </c>
      <c r="I434">
        <v>3</v>
      </c>
      <c r="J434">
        <v>4.3</v>
      </c>
      <c r="K434">
        <v>3.7</v>
      </c>
    </row>
    <row r="435" spans="1:13" x14ac:dyDescent="0.25">
      <c r="B435">
        <v>2.2000000000000002</v>
      </c>
      <c r="C435">
        <v>3.6</v>
      </c>
      <c r="D435">
        <v>4</v>
      </c>
      <c r="E435">
        <v>2.7</v>
      </c>
      <c r="F435">
        <v>3.8</v>
      </c>
      <c r="G435">
        <v>3.5</v>
      </c>
      <c r="H435">
        <v>3.2</v>
      </c>
      <c r="I435">
        <v>4.4000000000000004</v>
      </c>
      <c r="J435">
        <v>2</v>
      </c>
      <c r="K435">
        <v>3.4</v>
      </c>
    </row>
    <row r="436" spans="1:13" x14ac:dyDescent="0.25">
      <c r="B436">
        <v>3.1</v>
      </c>
      <c r="C436">
        <v>2.9</v>
      </c>
      <c r="D436">
        <v>4.5999999999999996</v>
      </c>
      <c r="E436">
        <v>3.3</v>
      </c>
      <c r="F436">
        <v>2.5</v>
      </c>
      <c r="G436">
        <v>4.9000000000000004</v>
      </c>
      <c r="H436">
        <v>2.8</v>
      </c>
      <c r="I436">
        <v>3</v>
      </c>
      <c r="J436">
        <v>4.2</v>
      </c>
      <c r="K436">
        <v>3.9</v>
      </c>
    </row>
    <row r="437" spans="1:13" x14ac:dyDescent="0.25">
      <c r="B437">
        <v>2.8</v>
      </c>
      <c r="C437">
        <v>4.0999999999999996</v>
      </c>
      <c r="D437">
        <v>2.6</v>
      </c>
      <c r="E437">
        <v>2.4</v>
      </c>
      <c r="F437">
        <v>4.7</v>
      </c>
      <c r="G437">
        <v>3.3</v>
      </c>
      <c r="H437">
        <v>2.7</v>
      </c>
      <c r="I437">
        <v>3</v>
      </c>
      <c r="J437">
        <v>4.3</v>
      </c>
      <c r="K437">
        <v>3.7</v>
      </c>
    </row>
    <row r="438" spans="1:13" x14ac:dyDescent="0.25">
      <c r="B438">
        <v>2.2000000000000002</v>
      </c>
      <c r="C438">
        <v>3.6</v>
      </c>
      <c r="D438">
        <v>4</v>
      </c>
      <c r="E438">
        <v>2.7</v>
      </c>
      <c r="F438">
        <v>3.8</v>
      </c>
      <c r="G438">
        <v>3.5</v>
      </c>
      <c r="H438">
        <v>3.2</v>
      </c>
      <c r="I438">
        <v>4.4000000000000004</v>
      </c>
      <c r="J438">
        <v>2</v>
      </c>
      <c r="K438">
        <v>3.4</v>
      </c>
    </row>
    <row r="439" spans="1:13" x14ac:dyDescent="0.25">
      <c r="B439">
        <v>3.1</v>
      </c>
      <c r="C439">
        <v>2.9</v>
      </c>
      <c r="D439">
        <v>4.5999999999999996</v>
      </c>
      <c r="E439">
        <v>3.3</v>
      </c>
      <c r="F439">
        <v>2.5</v>
      </c>
      <c r="G439">
        <v>4.9000000000000004</v>
      </c>
    </row>
    <row r="441" spans="1:13" x14ac:dyDescent="0.25">
      <c r="A441" s="1" t="s">
        <v>5</v>
      </c>
      <c r="B441" s="1"/>
      <c r="C441" s="1"/>
      <c r="D441" s="1"/>
      <c r="E441" s="1"/>
      <c r="F441" s="1"/>
      <c r="G441" s="1"/>
      <c r="H441" s="1"/>
      <c r="I441" s="1"/>
      <c r="J441" s="1"/>
      <c r="K441" s="1"/>
      <c r="L441" s="1"/>
      <c r="M441" s="1"/>
    </row>
    <row r="442" spans="1:13" x14ac:dyDescent="0.25">
      <c r="A442" s="1"/>
      <c r="B442" s="1"/>
      <c r="C442" s="1"/>
      <c r="D442" s="1"/>
      <c r="E442" s="1"/>
      <c r="F442" s="1"/>
      <c r="G442" s="1"/>
      <c r="H442" s="1"/>
      <c r="I442" s="1"/>
      <c r="J442" s="1"/>
      <c r="K442" s="1"/>
      <c r="L442" s="1"/>
      <c r="M442" s="1"/>
    </row>
    <row r="443" spans="1:13" x14ac:dyDescent="0.25">
      <c r="A443" s="1" t="s">
        <v>88</v>
      </c>
      <c r="B443" s="1"/>
      <c r="C443" s="1">
        <f>SKEW(B430:K439)</f>
        <v>0.22402536454542335</v>
      </c>
      <c r="D443" s="1"/>
      <c r="E443" s="1"/>
      <c r="F443" s="1"/>
      <c r="G443" s="1"/>
      <c r="H443" s="1"/>
      <c r="I443" s="1"/>
      <c r="J443" s="1"/>
      <c r="K443" s="1"/>
      <c r="L443" s="1"/>
      <c r="M443" s="1"/>
    </row>
    <row r="444" spans="1:13" x14ac:dyDescent="0.25">
      <c r="A444" s="1" t="s">
        <v>77</v>
      </c>
      <c r="B444" s="1"/>
      <c r="C444" s="1">
        <f>KURT(B430:K439)</f>
        <v>-0.93120912452529181</v>
      </c>
      <c r="D444" s="1"/>
      <c r="E444" s="1"/>
      <c r="F444" s="1"/>
      <c r="G444" s="1"/>
      <c r="H444" s="1"/>
      <c r="I444" s="1"/>
      <c r="J444" s="1"/>
      <c r="K444" s="1"/>
      <c r="L444" s="1"/>
      <c r="M444" s="1"/>
    </row>
    <row r="445" spans="1:13" x14ac:dyDescent="0.25">
      <c r="A445" s="1" t="s">
        <v>92</v>
      </c>
      <c r="B445" s="1"/>
      <c r="C445" s="1"/>
      <c r="D445" s="1"/>
      <c r="E445" s="1"/>
      <c r="F445" s="1"/>
      <c r="G445" s="1"/>
      <c r="H445" s="1"/>
      <c r="I445" s="1"/>
      <c r="J445" s="1"/>
      <c r="K445" s="1"/>
      <c r="L445" s="1"/>
      <c r="M445" s="1"/>
    </row>
    <row r="448" spans="1:13" ht="15.75" x14ac:dyDescent="0.25">
      <c r="A448" s="16" t="s">
        <v>136</v>
      </c>
    </row>
    <row r="449" spans="1:12" x14ac:dyDescent="0.25">
      <c r="B449">
        <v>4</v>
      </c>
      <c r="C449">
        <v>5</v>
      </c>
      <c r="D449">
        <v>3</v>
      </c>
      <c r="E449">
        <v>4</v>
      </c>
      <c r="F449">
        <v>4</v>
      </c>
      <c r="G449">
        <v>3</v>
      </c>
      <c r="H449">
        <v>2</v>
      </c>
      <c r="I449">
        <v>5</v>
      </c>
      <c r="J449">
        <v>4</v>
      </c>
      <c r="K449">
        <v>3</v>
      </c>
    </row>
    <row r="450" spans="1:12" x14ac:dyDescent="0.25">
      <c r="B450">
        <v>5</v>
      </c>
      <c r="C450">
        <v>4</v>
      </c>
      <c r="D450">
        <v>2</v>
      </c>
      <c r="E450">
        <v>3</v>
      </c>
      <c r="F450">
        <v>4</v>
      </c>
      <c r="G450">
        <v>5</v>
      </c>
      <c r="H450">
        <v>3</v>
      </c>
      <c r="I450">
        <v>4</v>
      </c>
      <c r="J450">
        <v>5</v>
      </c>
      <c r="K450">
        <v>3</v>
      </c>
    </row>
    <row r="451" spans="1:12" x14ac:dyDescent="0.25">
      <c r="B451">
        <v>4</v>
      </c>
      <c r="C451">
        <v>3</v>
      </c>
      <c r="D451">
        <v>2</v>
      </c>
      <c r="E451">
        <v>4</v>
      </c>
      <c r="F451">
        <v>5</v>
      </c>
      <c r="G451">
        <v>3</v>
      </c>
      <c r="H451">
        <v>4</v>
      </c>
      <c r="I451">
        <v>5</v>
      </c>
      <c r="J451">
        <v>4</v>
      </c>
      <c r="K451">
        <v>3</v>
      </c>
    </row>
    <row r="452" spans="1:12" x14ac:dyDescent="0.25">
      <c r="B452">
        <v>3</v>
      </c>
      <c r="C452">
        <v>4</v>
      </c>
      <c r="D452">
        <v>5</v>
      </c>
      <c r="E452">
        <v>2</v>
      </c>
      <c r="F452">
        <v>3</v>
      </c>
      <c r="G452">
        <v>4</v>
      </c>
      <c r="H452">
        <v>4</v>
      </c>
      <c r="I452">
        <v>3</v>
      </c>
      <c r="J452">
        <v>5</v>
      </c>
      <c r="K452">
        <v>4</v>
      </c>
    </row>
    <row r="453" spans="1:12" x14ac:dyDescent="0.25">
      <c r="B453">
        <v>3</v>
      </c>
      <c r="C453">
        <v>4</v>
      </c>
      <c r="D453">
        <v>5</v>
      </c>
      <c r="E453">
        <v>4</v>
      </c>
      <c r="F453">
        <v>2</v>
      </c>
      <c r="G453">
        <v>3</v>
      </c>
      <c r="H453">
        <v>4</v>
      </c>
      <c r="I453">
        <v>5</v>
      </c>
      <c r="J453">
        <v>3</v>
      </c>
      <c r="K453">
        <v>4</v>
      </c>
    </row>
    <row r="454" spans="1:12" x14ac:dyDescent="0.25">
      <c r="B454">
        <v>5</v>
      </c>
      <c r="C454">
        <v>4</v>
      </c>
      <c r="D454">
        <v>3</v>
      </c>
      <c r="E454">
        <v>4</v>
      </c>
      <c r="F454">
        <v>5</v>
      </c>
      <c r="G454">
        <v>3</v>
      </c>
      <c r="H454">
        <v>4</v>
      </c>
      <c r="I454">
        <v>5</v>
      </c>
      <c r="J454">
        <v>4</v>
      </c>
      <c r="K454">
        <v>3</v>
      </c>
    </row>
    <row r="455" spans="1:12" x14ac:dyDescent="0.25">
      <c r="B455">
        <v>3</v>
      </c>
      <c r="C455">
        <v>4</v>
      </c>
      <c r="D455">
        <v>5</v>
      </c>
      <c r="E455">
        <v>2</v>
      </c>
      <c r="F455">
        <v>3</v>
      </c>
      <c r="G455">
        <v>4</v>
      </c>
      <c r="H455">
        <v>4</v>
      </c>
      <c r="I455">
        <v>3</v>
      </c>
      <c r="J455">
        <v>5</v>
      </c>
      <c r="K455">
        <v>4</v>
      </c>
    </row>
    <row r="456" spans="1:12" x14ac:dyDescent="0.25">
      <c r="B456">
        <v>3</v>
      </c>
      <c r="C456">
        <v>4</v>
      </c>
      <c r="D456">
        <v>5</v>
      </c>
      <c r="E456">
        <v>4</v>
      </c>
      <c r="F456">
        <v>2</v>
      </c>
      <c r="G456">
        <v>3</v>
      </c>
      <c r="H456">
        <v>4</v>
      </c>
      <c r="I456">
        <v>5</v>
      </c>
      <c r="J456">
        <v>3</v>
      </c>
      <c r="K456">
        <v>4</v>
      </c>
    </row>
    <row r="457" spans="1:12" x14ac:dyDescent="0.25">
      <c r="B457">
        <v>3</v>
      </c>
      <c r="C457">
        <v>4</v>
      </c>
      <c r="D457">
        <v>3</v>
      </c>
      <c r="E457">
        <v>4</v>
      </c>
      <c r="F457">
        <v>5</v>
      </c>
      <c r="G457">
        <v>3</v>
      </c>
      <c r="H457">
        <v>4</v>
      </c>
      <c r="I457">
        <v>5</v>
      </c>
      <c r="J457">
        <v>4</v>
      </c>
      <c r="K457">
        <v>3</v>
      </c>
    </row>
    <row r="458" spans="1:12" x14ac:dyDescent="0.25">
      <c r="B458">
        <v>3</v>
      </c>
      <c r="C458">
        <v>4</v>
      </c>
      <c r="D458">
        <v>5</v>
      </c>
      <c r="E458">
        <v>2</v>
      </c>
      <c r="F458">
        <v>3</v>
      </c>
      <c r="G458">
        <v>4</v>
      </c>
      <c r="H458">
        <v>4</v>
      </c>
      <c r="I458">
        <v>3</v>
      </c>
      <c r="J458">
        <v>5</v>
      </c>
      <c r="K458">
        <v>4</v>
      </c>
    </row>
    <row r="460" spans="1:12" x14ac:dyDescent="0.25">
      <c r="A460" s="1" t="s">
        <v>5</v>
      </c>
      <c r="B460" s="1"/>
      <c r="C460" s="1"/>
      <c r="D460" s="1"/>
      <c r="E460" s="1"/>
      <c r="F460" s="1"/>
      <c r="G460" s="1"/>
      <c r="H460" s="1"/>
      <c r="I460" s="1"/>
      <c r="J460" s="1"/>
      <c r="K460" s="1"/>
      <c r="L460" s="1"/>
    </row>
    <row r="461" spans="1:12" x14ac:dyDescent="0.25">
      <c r="A461" s="1"/>
      <c r="B461" s="1"/>
      <c r="C461" s="1"/>
      <c r="D461" s="1"/>
      <c r="E461" s="1"/>
      <c r="F461" s="1"/>
      <c r="G461" s="1"/>
      <c r="H461" s="1"/>
      <c r="I461" s="1"/>
      <c r="J461" s="1"/>
      <c r="K461" s="1"/>
      <c r="L461" s="1"/>
    </row>
    <row r="462" spans="1:12" x14ac:dyDescent="0.25">
      <c r="A462" s="1" t="s">
        <v>88</v>
      </c>
      <c r="B462" s="1"/>
      <c r="C462" s="1">
        <f>SKEW(B449:K458)</f>
        <v>-0.17978807627974527</v>
      </c>
      <c r="D462" s="1"/>
      <c r="E462" s="1"/>
      <c r="F462" s="1"/>
      <c r="G462" s="1"/>
      <c r="H462" s="1"/>
      <c r="I462" s="1"/>
      <c r="J462" s="1"/>
      <c r="K462" s="1"/>
      <c r="L462" s="1"/>
    </row>
    <row r="463" spans="1:12" x14ac:dyDescent="0.25">
      <c r="A463" s="1" t="s">
        <v>77</v>
      </c>
      <c r="B463" s="1"/>
      <c r="C463" s="1">
        <f>KURT(B449:K458)</f>
        <v>-0.74052191884538265</v>
      </c>
      <c r="D463" s="1"/>
      <c r="E463" s="1"/>
      <c r="F463" s="1"/>
      <c r="G463" s="1"/>
      <c r="H463" s="1"/>
      <c r="I463" s="1"/>
      <c r="J463" s="1"/>
      <c r="K463" s="1"/>
      <c r="L463" s="1"/>
    </row>
    <row r="464" spans="1:12" x14ac:dyDescent="0.25">
      <c r="A464" s="1" t="s">
        <v>93</v>
      </c>
      <c r="B464" s="1"/>
      <c r="C464" s="1"/>
      <c r="D464" s="1"/>
      <c r="E464" s="1"/>
      <c r="F464" s="1"/>
      <c r="G464" s="1"/>
      <c r="H464" s="1"/>
      <c r="I464" s="1"/>
      <c r="J464" s="1"/>
      <c r="K464" s="1"/>
      <c r="L464" s="1"/>
    </row>
    <row r="467" spans="1:11" ht="15.75" x14ac:dyDescent="0.25">
      <c r="A467" s="16" t="s">
        <v>137</v>
      </c>
    </row>
    <row r="469" spans="1:11" x14ac:dyDescent="0.25">
      <c r="B469">
        <v>280</v>
      </c>
      <c r="C469">
        <v>350</v>
      </c>
      <c r="D469">
        <v>310</v>
      </c>
      <c r="E469">
        <v>270</v>
      </c>
      <c r="F469">
        <v>390</v>
      </c>
      <c r="G469">
        <v>320</v>
      </c>
      <c r="H469">
        <v>290</v>
      </c>
      <c r="I469">
        <v>340</v>
      </c>
      <c r="J469">
        <v>310</v>
      </c>
      <c r="K469">
        <v>380</v>
      </c>
    </row>
    <row r="470" spans="1:11" x14ac:dyDescent="0.25">
      <c r="B470">
        <v>270</v>
      </c>
      <c r="C470">
        <v>350</v>
      </c>
      <c r="D470">
        <v>300</v>
      </c>
      <c r="E470">
        <v>330</v>
      </c>
      <c r="F470">
        <v>370</v>
      </c>
      <c r="G470">
        <v>310</v>
      </c>
      <c r="H470">
        <v>280</v>
      </c>
      <c r="I470">
        <v>320</v>
      </c>
      <c r="J470">
        <v>350</v>
      </c>
      <c r="K470">
        <v>290</v>
      </c>
    </row>
    <row r="471" spans="1:11" x14ac:dyDescent="0.25">
      <c r="B471">
        <v>270</v>
      </c>
      <c r="C471">
        <v>350</v>
      </c>
      <c r="D471">
        <v>300</v>
      </c>
      <c r="E471">
        <v>330</v>
      </c>
      <c r="F471">
        <v>370</v>
      </c>
      <c r="G471">
        <v>310</v>
      </c>
      <c r="H471">
        <v>280</v>
      </c>
      <c r="I471">
        <v>320</v>
      </c>
      <c r="J471">
        <v>350</v>
      </c>
      <c r="K471">
        <v>290</v>
      </c>
    </row>
    <row r="472" spans="1:11" x14ac:dyDescent="0.25">
      <c r="B472">
        <v>270</v>
      </c>
      <c r="C472">
        <v>350</v>
      </c>
      <c r="D472">
        <v>300</v>
      </c>
      <c r="E472">
        <v>330</v>
      </c>
      <c r="F472">
        <v>370</v>
      </c>
      <c r="G472">
        <v>310</v>
      </c>
      <c r="H472">
        <v>280</v>
      </c>
      <c r="I472">
        <v>320</v>
      </c>
      <c r="J472">
        <v>350</v>
      </c>
      <c r="K472">
        <v>290</v>
      </c>
    </row>
    <row r="473" spans="1:11" x14ac:dyDescent="0.25">
      <c r="B473">
        <v>270</v>
      </c>
      <c r="C473">
        <v>350</v>
      </c>
      <c r="D473">
        <v>300</v>
      </c>
      <c r="E473">
        <v>330</v>
      </c>
      <c r="F473">
        <v>370</v>
      </c>
      <c r="G473">
        <v>310</v>
      </c>
      <c r="H473">
        <v>280</v>
      </c>
      <c r="I473">
        <v>320</v>
      </c>
      <c r="J473">
        <v>350</v>
      </c>
      <c r="K473">
        <v>290</v>
      </c>
    </row>
    <row r="474" spans="1:11" x14ac:dyDescent="0.25">
      <c r="B474">
        <v>270</v>
      </c>
      <c r="C474">
        <v>350</v>
      </c>
      <c r="D474">
        <v>300</v>
      </c>
      <c r="E474">
        <v>330</v>
      </c>
      <c r="F474">
        <v>370</v>
      </c>
      <c r="G474">
        <v>310</v>
      </c>
      <c r="H474">
        <v>280</v>
      </c>
      <c r="I474">
        <v>320</v>
      </c>
      <c r="J474">
        <v>350</v>
      </c>
      <c r="K474">
        <v>290</v>
      </c>
    </row>
    <row r="475" spans="1:11" x14ac:dyDescent="0.25">
      <c r="B475">
        <v>270</v>
      </c>
      <c r="C475">
        <v>350</v>
      </c>
      <c r="D475">
        <v>300</v>
      </c>
      <c r="E475">
        <v>330</v>
      </c>
      <c r="F475">
        <v>370</v>
      </c>
      <c r="G475">
        <v>310</v>
      </c>
      <c r="H475">
        <v>280</v>
      </c>
      <c r="I475">
        <v>320</v>
      </c>
      <c r="J475">
        <v>350</v>
      </c>
      <c r="K475">
        <v>290</v>
      </c>
    </row>
    <row r="476" spans="1:11" x14ac:dyDescent="0.25">
      <c r="B476">
        <v>270</v>
      </c>
      <c r="C476">
        <v>350</v>
      </c>
      <c r="D476">
        <v>300</v>
      </c>
      <c r="E476">
        <v>330</v>
      </c>
      <c r="F476">
        <v>370</v>
      </c>
      <c r="G476">
        <v>310</v>
      </c>
      <c r="H476">
        <v>280</v>
      </c>
      <c r="I476">
        <v>320</v>
      </c>
      <c r="J476">
        <v>350</v>
      </c>
      <c r="K476">
        <v>290</v>
      </c>
    </row>
    <row r="477" spans="1:11" x14ac:dyDescent="0.25">
      <c r="B477">
        <v>270</v>
      </c>
      <c r="C477">
        <v>350</v>
      </c>
      <c r="D477">
        <v>300</v>
      </c>
      <c r="E477">
        <v>330</v>
      </c>
      <c r="F477">
        <v>370</v>
      </c>
      <c r="G477">
        <v>310</v>
      </c>
      <c r="H477">
        <v>280</v>
      </c>
      <c r="I477">
        <v>320</v>
      </c>
      <c r="J477">
        <v>350</v>
      </c>
      <c r="K477">
        <v>290</v>
      </c>
    </row>
    <row r="478" spans="1:11" x14ac:dyDescent="0.25">
      <c r="B478">
        <v>270</v>
      </c>
      <c r="C478">
        <v>350</v>
      </c>
      <c r="D478">
        <v>300</v>
      </c>
      <c r="E478">
        <v>330</v>
      </c>
      <c r="F478">
        <v>370</v>
      </c>
      <c r="G478">
        <v>310</v>
      </c>
      <c r="H478">
        <v>280</v>
      </c>
      <c r="I478">
        <v>320</v>
      </c>
      <c r="J478">
        <v>350</v>
      </c>
      <c r="K478">
        <v>290</v>
      </c>
    </row>
    <row r="480" spans="1:11" x14ac:dyDescent="0.25">
      <c r="A480" s="1" t="s">
        <v>5</v>
      </c>
      <c r="B480" s="1"/>
      <c r="C480" s="1"/>
      <c r="D480" s="1"/>
      <c r="E480" s="1"/>
      <c r="F480" s="1"/>
      <c r="G480" s="1"/>
      <c r="H480" s="1"/>
      <c r="I480" s="1"/>
      <c r="J480" s="1"/>
      <c r="K480" s="1"/>
    </row>
    <row r="481" spans="1:11" x14ac:dyDescent="0.25">
      <c r="A481" s="1"/>
      <c r="B481" s="1"/>
      <c r="C481" s="1"/>
      <c r="D481" s="1"/>
      <c r="E481" s="1"/>
      <c r="F481" s="1"/>
      <c r="G481" s="1"/>
      <c r="H481" s="1"/>
      <c r="I481" s="1"/>
      <c r="J481" s="1"/>
      <c r="K481" s="1"/>
    </row>
    <row r="482" spans="1:11" x14ac:dyDescent="0.25">
      <c r="A482" s="1" t="s">
        <v>88</v>
      </c>
      <c r="B482" s="1"/>
      <c r="C482" s="1">
        <f>SKEW(B469:K478)</f>
        <v>0.2092186247974063</v>
      </c>
      <c r="D482" s="1"/>
      <c r="E482" s="1"/>
      <c r="F482" s="1"/>
      <c r="G482" s="1"/>
      <c r="H482" s="1"/>
      <c r="I482" s="1"/>
      <c r="J482" s="1"/>
      <c r="K482" s="1"/>
    </row>
    <row r="483" spans="1:11" x14ac:dyDescent="0.25">
      <c r="A483" s="1" t="s">
        <v>77</v>
      </c>
      <c r="B483" s="1"/>
      <c r="C483" s="1">
        <f>KURT(B469:K478)</f>
        <v>-1.0374244845101974</v>
      </c>
      <c r="D483" s="1"/>
      <c r="E483" s="1"/>
      <c r="F483" s="1"/>
      <c r="G483" s="1"/>
      <c r="H483" s="1"/>
      <c r="I483" s="1"/>
      <c r="J483" s="1"/>
      <c r="K483" s="1"/>
    </row>
    <row r="484" spans="1:11" x14ac:dyDescent="0.25">
      <c r="A484" s="1" t="s">
        <v>94</v>
      </c>
      <c r="B484" s="1"/>
      <c r="C484" s="1"/>
      <c r="D484" s="1"/>
      <c r="E484" s="1"/>
      <c r="F484" s="1"/>
      <c r="G484" s="1"/>
      <c r="H484" s="1"/>
      <c r="I484" s="1"/>
      <c r="J484" s="1"/>
      <c r="K484" s="1"/>
    </row>
    <row r="487" spans="1:11" ht="15.75" x14ac:dyDescent="0.25">
      <c r="A487" s="16" t="s">
        <v>138</v>
      </c>
    </row>
    <row r="489" spans="1:11" x14ac:dyDescent="0.25">
      <c r="B489">
        <v>12</v>
      </c>
      <c r="C489">
        <v>18</v>
      </c>
      <c r="D489">
        <v>15</v>
      </c>
      <c r="E489">
        <v>22</v>
      </c>
      <c r="F489">
        <v>20</v>
      </c>
      <c r="G489">
        <v>14</v>
      </c>
      <c r="H489">
        <v>16</v>
      </c>
      <c r="I489">
        <v>21</v>
      </c>
      <c r="J489">
        <v>19</v>
      </c>
      <c r="K489">
        <v>17</v>
      </c>
    </row>
    <row r="490" spans="1:11" x14ac:dyDescent="0.25">
      <c r="B490">
        <v>22</v>
      </c>
      <c r="C490">
        <v>19</v>
      </c>
      <c r="D490">
        <v>13</v>
      </c>
      <c r="E490">
        <v>16</v>
      </c>
      <c r="F490">
        <v>21</v>
      </c>
      <c r="G490">
        <v>22</v>
      </c>
      <c r="H490">
        <v>17</v>
      </c>
      <c r="I490">
        <v>19</v>
      </c>
      <c r="J490">
        <v>22</v>
      </c>
      <c r="K490">
        <v>18</v>
      </c>
    </row>
    <row r="491" spans="1:11" x14ac:dyDescent="0.25">
      <c r="B491">
        <v>14</v>
      </c>
      <c r="C491">
        <v>20</v>
      </c>
      <c r="D491">
        <v>19</v>
      </c>
      <c r="E491">
        <v>17</v>
      </c>
      <c r="F491">
        <v>22</v>
      </c>
      <c r="G491">
        <v>18</v>
      </c>
      <c r="H491">
        <v>15</v>
      </c>
      <c r="I491">
        <v>21</v>
      </c>
      <c r="J491">
        <v>20</v>
      </c>
      <c r="K491">
        <v>16</v>
      </c>
    </row>
    <row r="492" spans="1:11" x14ac:dyDescent="0.25">
      <c r="B492">
        <v>12</v>
      </c>
      <c r="C492">
        <v>18</v>
      </c>
      <c r="D492">
        <v>15</v>
      </c>
      <c r="E492">
        <v>22</v>
      </c>
      <c r="F492">
        <v>20</v>
      </c>
      <c r="G492">
        <v>14</v>
      </c>
      <c r="H492">
        <v>16</v>
      </c>
      <c r="I492">
        <v>21</v>
      </c>
      <c r="J492">
        <v>19</v>
      </c>
      <c r="K492">
        <v>17</v>
      </c>
    </row>
    <row r="493" spans="1:11" x14ac:dyDescent="0.25">
      <c r="B493">
        <v>22</v>
      </c>
      <c r="C493">
        <v>19</v>
      </c>
      <c r="D493">
        <v>13</v>
      </c>
      <c r="E493">
        <v>16</v>
      </c>
      <c r="F493">
        <v>21</v>
      </c>
      <c r="G493">
        <v>22</v>
      </c>
      <c r="H493">
        <v>17</v>
      </c>
      <c r="I493">
        <v>19</v>
      </c>
      <c r="J493">
        <v>22</v>
      </c>
      <c r="K493">
        <v>18</v>
      </c>
    </row>
    <row r="494" spans="1:11" x14ac:dyDescent="0.25">
      <c r="B494">
        <v>14</v>
      </c>
      <c r="C494">
        <v>20</v>
      </c>
      <c r="D494">
        <v>19</v>
      </c>
      <c r="E494">
        <v>17</v>
      </c>
      <c r="F494">
        <v>22</v>
      </c>
      <c r="G494">
        <v>18</v>
      </c>
      <c r="H494">
        <v>15</v>
      </c>
      <c r="I494">
        <v>21</v>
      </c>
      <c r="J494">
        <v>20</v>
      </c>
      <c r="K494">
        <v>16</v>
      </c>
    </row>
    <row r="495" spans="1:11" x14ac:dyDescent="0.25">
      <c r="B495">
        <v>12</v>
      </c>
      <c r="C495">
        <v>18</v>
      </c>
      <c r="D495">
        <v>15</v>
      </c>
      <c r="E495">
        <v>22</v>
      </c>
      <c r="F495">
        <v>20</v>
      </c>
      <c r="G495">
        <v>14</v>
      </c>
      <c r="H495">
        <v>16</v>
      </c>
      <c r="I495">
        <v>21</v>
      </c>
      <c r="J495">
        <v>19</v>
      </c>
      <c r="K495">
        <v>17</v>
      </c>
    </row>
    <row r="496" spans="1:11" x14ac:dyDescent="0.25">
      <c r="B496">
        <v>22</v>
      </c>
      <c r="C496">
        <v>19</v>
      </c>
      <c r="D496">
        <v>13</v>
      </c>
      <c r="E496">
        <v>16</v>
      </c>
      <c r="F496">
        <v>21</v>
      </c>
      <c r="G496">
        <v>22</v>
      </c>
      <c r="H496">
        <v>17</v>
      </c>
      <c r="I496">
        <v>19</v>
      </c>
      <c r="J496">
        <v>22</v>
      </c>
      <c r="K496">
        <v>18</v>
      </c>
    </row>
    <row r="497" spans="1:13" x14ac:dyDescent="0.25">
      <c r="B497">
        <v>14</v>
      </c>
      <c r="C497">
        <v>20</v>
      </c>
      <c r="D497">
        <v>19</v>
      </c>
      <c r="E497">
        <v>17</v>
      </c>
      <c r="F497">
        <v>22</v>
      </c>
      <c r="G497">
        <v>18</v>
      </c>
      <c r="H497">
        <v>15</v>
      </c>
      <c r="I497">
        <v>21</v>
      </c>
      <c r="J497">
        <v>20</v>
      </c>
      <c r="K497">
        <v>16</v>
      </c>
    </row>
    <row r="498" spans="1:13" x14ac:dyDescent="0.25">
      <c r="B498">
        <v>12</v>
      </c>
      <c r="C498">
        <v>18</v>
      </c>
      <c r="D498">
        <v>15</v>
      </c>
      <c r="E498">
        <v>22</v>
      </c>
      <c r="F498">
        <v>20</v>
      </c>
      <c r="G498">
        <v>14</v>
      </c>
      <c r="H498">
        <v>16</v>
      </c>
      <c r="I498">
        <v>21</v>
      </c>
      <c r="J498">
        <v>19</v>
      </c>
      <c r="K498">
        <v>17</v>
      </c>
    </row>
    <row r="500" spans="1:13" x14ac:dyDescent="0.25">
      <c r="A500" s="1" t="s">
        <v>5</v>
      </c>
      <c r="B500" s="1"/>
      <c r="C500" s="1"/>
      <c r="D500" s="1"/>
      <c r="E500" s="1"/>
      <c r="F500" s="1"/>
      <c r="G500" s="1"/>
      <c r="H500" s="1"/>
      <c r="I500" s="1"/>
      <c r="J500" s="1"/>
      <c r="K500" s="1"/>
      <c r="L500" s="1"/>
      <c r="M500" s="1"/>
    </row>
    <row r="501" spans="1:13" x14ac:dyDescent="0.25">
      <c r="A501" s="1"/>
      <c r="B501" s="1"/>
      <c r="C501" s="1"/>
      <c r="D501" s="1"/>
      <c r="E501" s="1"/>
      <c r="F501" s="1"/>
      <c r="G501" s="1"/>
      <c r="H501" s="1"/>
      <c r="I501" s="1"/>
      <c r="J501" s="1"/>
      <c r="K501" s="1"/>
      <c r="L501" s="1"/>
      <c r="M501" s="1"/>
    </row>
    <row r="502" spans="1:13" x14ac:dyDescent="0.25">
      <c r="A502" s="1" t="s">
        <v>88</v>
      </c>
      <c r="B502" s="1"/>
      <c r="C502" s="1">
        <f>SKEW(B489:K498)</f>
        <v>-0.3350128722188207</v>
      </c>
      <c r="D502" s="1"/>
      <c r="E502" s="1"/>
      <c r="F502" s="1"/>
      <c r="G502" s="1"/>
      <c r="H502" s="1"/>
      <c r="I502" s="1"/>
      <c r="J502" s="1"/>
      <c r="K502" s="1"/>
      <c r="L502" s="1"/>
      <c r="M502" s="1"/>
    </row>
    <row r="503" spans="1:13" x14ac:dyDescent="0.25">
      <c r="A503" s="1" t="s">
        <v>77</v>
      </c>
      <c r="B503" s="1"/>
      <c r="C503" s="1">
        <f>KURT(B489:K498)</f>
        <v>-0.88101144669010489</v>
      </c>
      <c r="D503" s="1"/>
      <c r="E503" s="1"/>
      <c r="F503" s="1"/>
      <c r="G503" s="1"/>
      <c r="H503" s="1"/>
      <c r="I503" s="1"/>
      <c r="J503" s="1"/>
      <c r="K503" s="1"/>
      <c r="L503" s="1"/>
      <c r="M503" s="1"/>
    </row>
    <row r="504" spans="1:13" x14ac:dyDescent="0.25">
      <c r="A504" s="1" t="s">
        <v>95</v>
      </c>
      <c r="B504" s="1"/>
      <c r="C504" s="1"/>
      <c r="D504" s="1"/>
      <c r="E504" s="1"/>
      <c r="F504" s="1"/>
      <c r="G504" s="1"/>
      <c r="H504" s="1"/>
      <c r="I504" s="1"/>
      <c r="J504" s="1"/>
      <c r="K504" s="1"/>
      <c r="L504" s="1"/>
      <c r="M504" s="1"/>
    </row>
    <row r="507" spans="1:13" ht="21" x14ac:dyDescent="0.35">
      <c r="A507" s="17" t="s">
        <v>96</v>
      </c>
      <c r="B507" s="18"/>
      <c r="C507" s="18"/>
      <c r="D507" s="18"/>
    </row>
    <row r="509" spans="1:13" ht="15.75" x14ac:dyDescent="0.25">
      <c r="A509" s="16" t="s">
        <v>139</v>
      </c>
    </row>
    <row r="510" spans="1:13" x14ac:dyDescent="0.25">
      <c r="B510">
        <v>40</v>
      </c>
      <c r="C510">
        <v>45</v>
      </c>
      <c r="D510">
        <v>50</v>
      </c>
      <c r="E510">
        <v>55</v>
      </c>
      <c r="F510">
        <v>60</v>
      </c>
      <c r="G510">
        <v>62</v>
      </c>
      <c r="H510">
        <v>65</v>
      </c>
      <c r="I510">
        <v>68</v>
      </c>
      <c r="J510">
        <v>70</v>
      </c>
      <c r="K510">
        <v>72</v>
      </c>
    </row>
    <row r="511" spans="1:13" x14ac:dyDescent="0.25">
      <c r="B511">
        <v>75</v>
      </c>
      <c r="C511">
        <v>78</v>
      </c>
      <c r="D511">
        <v>80</v>
      </c>
      <c r="E511">
        <v>82</v>
      </c>
      <c r="F511">
        <v>85</v>
      </c>
      <c r="G511">
        <v>88</v>
      </c>
      <c r="H511">
        <v>90</v>
      </c>
      <c r="I511">
        <v>92</v>
      </c>
      <c r="J511">
        <v>95</v>
      </c>
      <c r="K511">
        <v>100</v>
      </c>
    </row>
    <row r="512" spans="1:13" x14ac:dyDescent="0.25">
      <c r="B512">
        <v>105</v>
      </c>
      <c r="C512">
        <v>110</v>
      </c>
      <c r="D512">
        <v>115</v>
      </c>
      <c r="E512">
        <v>120</v>
      </c>
      <c r="F512">
        <v>125</v>
      </c>
      <c r="G512">
        <v>130</v>
      </c>
      <c r="H512">
        <v>135</v>
      </c>
      <c r="I512">
        <v>140</v>
      </c>
      <c r="J512">
        <v>145</v>
      </c>
      <c r="K512">
        <v>150</v>
      </c>
    </row>
    <row r="513" spans="1:11" x14ac:dyDescent="0.25">
      <c r="B513">
        <v>155</v>
      </c>
      <c r="C513">
        <v>160</v>
      </c>
      <c r="D513">
        <v>165</v>
      </c>
      <c r="E513">
        <v>170</v>
      </c>
      <c r="F513">
        <v>175</v>
      </c>
      <c r="G513">
        <v>180</v>
      </c>
      <c r="H513">
        <v>185</v>
      </c>
      <c r="I513">
        <v>190</v>
      </c>
      <c r="J513">
        <v>195</v>
      </c>
      <c r="K513">
        <v>200</v>
      </c>
    </row>
    <row r="514" spans="1:11" x14ac:dyDescent="0.25">
      <c r="B514">
        <v>205</v>
      </c>
      <c r="C514">
        <v>210</v>
      </c>
      <c r="D514">
        <v>215</v>
      </c>
      <c r="E514">
        <v>220</v>
      </c>
      <c r="F514">
        <v>225</v>
      </c>
      <c r="G514">
        <v>230</v>
      </c>
      <c r="H514">
        <v>235</v>
      </c>
      <c r="I514">
        <v>240</v>
      </c>
      <c r="J514">
        <v>245</v>
      </c>
      <c r="K514">
        <v>250</v>
      </c>
    </row>
    <row r="515" spans="1:11" x14ac:dyDescent="0.25">
      <c r="B515">
        <v>255</v>
      </c>
      <c r="C515">
        <v>260</v>
      </c>
      <c r="D515">
        <v>265</v>
      </c>
      <c r="E515">
        <v>270</v>
      </c>
      <c r="F515">
        <v>275</v>
      </c>
      <c r="G515">
        <v>280</v>
      </c>
      <c r="H515">
        <v>285</v>
      </c>
      <c r="I515">
        <v>290</v>
      </c>
      <c r="J515">
        <v>295</v>
      </c>
      <c r="K515">
        <v>300</v>
      </c>
    </row>
    <row r="516" spans="1:11" x14ac:dyDescent="0.25">
      <c r="B516">
        <v>305</v>
      </c>
      <c r="C516">
        <v>310</v>
      </c>
      <c r="D516">
        <v>315</v>
      </c>
      <c r="E516">
        <v>320</v>
      </c>
      <c r="F516">
        <v>325</v>
      </c>
      <c r="G516">
        <v>330</v>
      </c>
      <c r="H516">
        <v>335</v>
      </c>
      <c r="I516">
        <v>340</v>
      </c>
      <c r="J516">
        <v>345</v>
      </c>
      <c r="K516">
        <v>350</v>
      </c>
    </row>
    <row r="517" spans="1:11" x14ac:dyDescent="0.25">
      <c r="B517">
        <v>355</v>
      </c>
      <c r="C517">
        <v>360</v>
      </c>
      <c r="D517">
        <v>365</v>
      </c>
      <c r="E517">
        <v>370</v>
      </c>
      <c r="F517">
        <v>375</v>
      </c>
      <c r="G517">
        <v>380</v>
      </c>
      <c r="H517">
        <v>385</v>
      </c>
      <c r="I517">
        <v>390</v>
      </c>
      <c r="J517">
        <v>395</v>
      </c>
      <c r="K517">
        <v>400</v>
      </c>
    </row>
    <row r="518" spans="1:11" x14ac:dyDescent="0.25">
      <c r="B518">
        <v>405</v>
      </c>
      <c r="C518">
        <v>410</v>
      </c>
      <c r="D518">
        <v>415</v>
      </c>
      <c r="E518">
        <v>420</v>
      </c>
      <c r="F518">
        <v>425</v>
      </c>
      <c r="G518">
        <v>430</v>
      </c>
      <c r="H518">
        <v>435</v>
      </c>
      <c r="I518">
        <v>440</v>
      </c>
      <c r="J518">
        <v>445</v>
      </c>
      <c r="K518">
        <v>450</v>
      </c>
    </row>
    <row r="519" spans="1:11" x14ac:dyDescent="0.25">
      <c r="B519">
        <v>455</v>
      </c>
      <c r="C519">
        <v>460</v>
      </c>
      <c r="D519">
        <v>465</v>
      </c>
      <c r="E519">
        <v>470</v>
      </c>
      <c r="F519">
        <v>475</v>
      </c>
      <c r="G519">
        <v>480</v>
      </c>
      <c r="H519">
        <v>485</v>
      </c>
      <c r="I519">
        <v>490</v>
      </c>
      <c r="J519">
        <v>495</v>
      </c>
      <c r="K519">
        <v>500</v>
      </c>
    </row>
    <row r="521" spans="1:11" x14ac:dyDescent="0.25">
      <c r="A521" s="1" t="s">
        <v>5</v>
      </c>
      <c r="B521" s="1"/>
      <c r="C521" s="1"/>
      <c r="D521" s="1"/>
    </row>
    <row r="522" spans="1:11" x14ac:dyDescent="0.25">
      <c r="A522" s="1"/>
      <c r="B522" s="1"/>
      <c r="C522" s="1"/>
      <c r="D522" s="1"/>
    </row>
    <row r="523" spans="1:11" x14ac:dyDescent="0.25">
      <c r="A523" s="1" t="s">
        <v>97</v>
      </c>
      <c r="B523" s="1" t="s">
        <v>53</v>
      </c>
      <c r="C523" s="1">
        <f>QUARTILE(B510:K519,1)</f>
        <v>128.75</v>
      </c>
      <c r="D523" s="1"/>
    </row>
    <row r="524" spans="1:11" x14ac:dyDescent="0.25">
      <c r="A524" s="1"/>
      <c r="B524" s="1" t="s">
        <v>98</v>
      </c>
      <c r="C524" s="1">
        <f>MEDIAN(B510:K519)</f>
        <v>252.5</v>
      </c>
      <c r="D524" s="1"/>
    </row>
    <row r="525" spans="1:11" x14ac:dyDescent="0.25">
      <c r="A525" s="1"/>
      <c r="B525" s="1" t="s">
        <v>54</v>
      </c>
      <c r="C525" s="1">
        <f>QUARTILE(B510:J514,3)</f>
        <v>185</v>
      </c>
      <c r="D525" s="1"/>
    </row>
    <row r="526" spans="1:11" x14ac:dyDescent="0.25">
      <c r="A526" s="1"/>
      <c r="B526" s="1"/>
      <c r="C526" s="1"/>
      <c r="D526" s="1"/>
    </row>
    <row r="527" spans="1:11" x14ac:dyDescent="0.25">
      <c r="A527" s="1" t="s">
        <v>99</v>
      </c>
      <c r="B527" s="1" t="s">
        <v>100</v>
      </c>
      <c r="C527" s="1">
        <f>PERCENTILE(B510:K519,0.1)</f>
        <v>74.7</v>
      </c>
      <c r="D527" s="1"/>
    </row>
    <row r="528" spans="1:11" x14ac:dyDescent="0.25">
      <c r="A528" s="1"/>
      <c r="B528" s="1" t="s">
        <v>101</v>
      </c>
      <c r="C528" s="1">
        <f>PERCENTILE(B510:K519,0.25)</f>
        <v>128.75</v>
      </c>
      <c r="D528" s="1"/>
    </row>
    <row r="529" spans="1:11" x14ac:dyDescent="0.25">
      <c r="A529" s="1"/>
      <c r="B529" s="1" t="s">
        <v>103</v>
      </c>
      <c r="C529" s="1">
        <f>PERCENTILE(B510:K519,0.75)</f>
        <v>376.25</v>
      </c>
      <c r="D529" s="1"/>
    </row>
    <row r="530" spans="1:11" x14ac:dyDescent="0.25">
      <c r="A530" s="1"/>
      <c r="B530" s="1" t="s">
        <v>102</v>
      </c>
      <c r="C530" s="1">
        <f>PERCENTILE(B510:K519,0.9)</f>
        <v>450.50000000000006</v>
      </c>
      <c r="D530" s="1"/>
    </row>
    <row r="533" spans="1:11" ht="15.75" x14ac:dyDescent="0.25">
      <c r="A533" s="16" t="s">
        <v>140</v>
      </c>
    </row>
    <row r="534" spans="1:11" x14ac:dyDescent="0.25">
      <c r="B534">
        <v>50</v>
      </c>
      <c r="C534">
        <v>60</v>
      </c>
      <c r="D534">
        <v>62</v>
      </c>
      <c r="E534">
        <v>65</v>
      </c>
      <c r="F534">
        <v>68</v>
      </c>
      <c r="G534">
        <v>70</v>
      </c>
      <c r="H534">
        <v>72</v>
      </c>
      <c r="I534">
        <v>75</v>
      </c>
      <c r="J534">
        <v>78</v>
      </c>
      <c r="K534">
        <v>80</v>
      </c>
    </row>
    <row r="535" spans="1:11" x14ac:dyDescent="0.25">
      <c r="B535">
        <v>82</v>
      </c>
      <c r="C535">
        <v>85</v>
      </c>
      <c r="D535">
        <v>88</v>
      </c>
      <c r="E535">
        <v>90</v>
      </c>
      <c r="F535">
        <v>92</v>
      </c>
      <c r="G535">
        <v>95</v>
      </c>
      <c r="H535">
        <v>100</v>
      </c>
      <c r="I535">
        <v>105</v>
      </c>
      <c r="J535">
        <v>110</v>
      </c>
      <c r="K535">
        <v>115</v>
      </c>
    </row>
    <row r="536" spans="1:11" x14ac:dyDescent="0.25">
      <c r="B536">
        <v>120</v>
      </c>
      <c r="C536">
        <v>125</v>
      </c>
      <c r="D536">
        <v>130</v>
      </c>
      <c r="E536">
        <v>135</v>
      </c>
      <c r="F536">
        <v>140</v>
      </c>
      <c r="G536">
        <v>145</v>
      </c>
      <c r="H536">
        <v>150</v>
      </c>
      <c r="I536">
        <v>155</v>
      </c>
      <c r="J536">
        <v>160</v>
      </c>
      <c r="K536">
        <v>165</v>
      </c>
    </row>
    <row r="537" spans="1:11" x14ac:dyDescent="0.25">
      <c r="B537">
        <v>170</v>
      </c>
      <c r="C537">
        <v>175</v>
      </c>
      <c r="D537">
        <v>180</v>
      </c>
      <c r="E537">
        <v>185</v>
      </c>
      <c r="F537">
        <v>190</v>
      </c>
      <c r="G537">
        <v>195</v>
      </c>
      <c r="H537">
        <v>200</v>
      </c>
      <c r="I537">
        <v>205</v>
      </c>
      <c r="J537">
        <v>210</v>
      </c>
      <c r="K537">
        <v>215</v>
      </c>
    </row>
    <row r="538" spans="1:11" x14ac:dyDescent="0.25">
      <c r="B538">
        <v>220</v>
      </c>
      <c r="C538">
        <v>225</v>
      </c>
      <c r="D538">
        <v>230</v>
      </c>
      <c r="E538">
        <v>235</v>
      </c>
      <c r="F538">
        <v>240</v>
      </c>
      <c r="G538">
        <v>245</v>
      </c>
      <c r="H538">
        <v>250</v>
      </c>
      <c r="I538">
        <v>255</v>
      </c>
      <c r="J538">
        <v>260</v>
      </c>
      <c r="K538">
        <v>265</v>
      </c>
    </row>
    <row r="539" spans="1:11" x14ac:dyDescent="0.25">
      <c r="B539">
        <v>270</v>
      </c>
      <c r="C539">
        <v>275</v>
      </c>
      <c r="D539">
        <v>280</v>
      </c>
      <c r="E539">
        <v>285</v>
      </c>
      <c r="F539">
        <v>290</v>
      </c>
      <c r="G539">
        <v>295</v>
      </c>
      <c r="H539">
        <v>300</v>
      </c>
      <c r="I539">
        <v>305</v>
      </c>
      <c r="J539">
        <v>310</v>
      </c>
      <c r="K539">
        <v>315</v>
      </c>
    </row>
    <row r="540" spans="1:11" x14ac:dyDescent="0.25">
      <c r="B540">
        <v>320</v>
      </c>
      <c r="C540">
        <v>325</v>
      </c>
      <c r="D540">
        <v>330</v>
      </c>
      <c r="E540">
        <v>335</v>
      </c>
      <c r="F540">
        <v>340</v>
      </c>
      <c r="G540">
        <v>345</v>
      </c>
      <c r="H540">
        <v>350</v>
      </c>
      <c r="I540">
        <v>355</v>
      </c>
      <c r="J540">
        <v>360</v>
      </c>
      <c r="K540">
        <v>365</v>
      </c>
    </row>
    <row r="541" spans="1:11" x14ac:dyDescent="0.25">
      <c r="B541">
        <v>370</v>
      </c>
      <c r="C541">
        <v>375</v>
      </c>
      <c r="D541">
        <v>380</v>
      </c>
      <c r="E541">
        <v>385</v>
      </c>
      <c r="F541">
        <v>390</v>
      </c>
      <c r="G541">
        <v>395</v>
      </c>
      <c r="H541">
        <v>400</v>
      </c>
      <c r="I541">
        <v>405</v>
      </c>
      <c r="J541">
        <v>410</v>
      </c>
      <c r="K541">
        <v>415</v>
      </c>
    </row>
    <row r="542" spans="1:11" x14ac:dyDescent="0.25">
      <c r="B542">
        <v>420</v>
      </c>
      <c r="C542">
        <v>425</v>
      </c>
      <c r="D542">
        <v>430</v>
      </c>
      <c r="E542">
        <v>435</v>
      </c>
      <c r="F542">
        <v>440</v>
      </c>
      <c r="G542">
        <v>445</v>
      </c>
      <c r="H542">
        <v>450</v>
      </c>
      <c r="I542">
        <v>455</v>
      </c>
      <c r="J542">
        <v>460</v>
      </c>
      <c r="K542">
        <v>465</v>
      </c>
    </row>
    <row r="543" spans="1:11" x14ac:dyDescent="0.25">
      <c r="B543">
        <v>470</v>
      </c>
      <c r="C543">
        <v>475</v>
      </c>
      <c r="D543">
        <v>480</v>
      </c>
      <c r="E543">
        <v>485</v>
      </c>
      <c r="F543">
        <v>490</v>
      </c>
      <c r="G543">
        <v>495</v>
      </c>
      <c r="H543">
        <v>500</v>
      </c>
      <c r="I543">
        <v>505</v>
      </c>
      <c r="J543">
        <v>510</v>
      </c>
      <c r="K543">
        <v>515</v>
      </c>
    </row>
    <row r="545" spans="1:12" x14ac:dyDescent="0.25">
      <c r="A545" s="1" t="s">
        <v>5</v>
      </c>
      <c r="B545" s="1"/>
      <c r="C545" s="1"/>
      <c r="D545" s="1"/>
    </row>
    <row r="546" spans="1:12" x14ac:dyDescent="0.25">
      <c r="A546" s="1"/>
      <c r="B546" s="1"/>
      <c r="C546" s="1"/>
      <c r="D546" s="1"/>
    </row>
    <row r="547" spans="1:12" x14ac:dyDescent="0.25">
      <c r="A547" s="1" t="s">
        <v>97</v>
      </c>
      <c r="B547" s="1" t="s">
        <v>53</v>
      </c>
      <c r="C547" s="1">
        <f>QUARTILE(B534:K543,1)</f>
        <v>143.75</v>
      </c>
      <c r="D547" s="1"/>
    </row>
    <row r="548" spans="1:12" x14ac:dyDescent="0.25">
      <c r="A548" s="1"/>
      <c r="B548" s="1" t="s">
        <v>98</v>
      </c>
      <c r="C548" s="1">
        <f>MEDIAN(B534:K543)</f>
        <v>267.5</v>
      </c>
      <c r="D548" s="1"/>
    </row>
    <row r="549" spans="1:12" x14ac:dyDescent="0.25">
      <c r="A549" s="1"/>
      <c r="B549" s="1" t="s">
        <v>54</v>
      </c>
      <c r="C549" s="1">
        <f>QUARTILE(B534:K543,3)</f>
        <v>391.25</v>
      </c>
      <c r="D549" s="1"/>
    </row>
    <row r="550" spans="1:12" x14ac:dyDescent="0.25">
      <c r="A550" s="1"/>
      <c r="B550" s="1"/>
      <c r="C550" s="1"/>
      <c r="D550" s="1"/>
    </row>
    <row r="551" spans="1:12" x14ac:dyDescent="0.25">
      <c r="A551" s="1" t="s">
        <v>104</v>
      </c>
      <c r="B551" s="1" t="s">
        <v>105</v>
      </c>
      <c r="C551" s="1">
        <f>PERCENTILE(B534:K543,0.15)</f>
        <v>94.55</v>
      </c>
      <c r="D551" s="1"/>
    </row>
    <row r="552" spans="1:12" x14ac:dyDescent="0.25">
      <c r="A552" s="1"/>
      <c r="B552" s="1" t="s">
        <v>106</v>
      </c>
      <c r="C552" s="1">
        <f>PERCENTILE(B534:K543,0.5)</f>
        <v>267.5</v>
      </c>
      <c r="D552" s="1"/>
    </row>
    <row r="553" spans="1:12" x14ac:dyDescent="0.25">
      <c r="A553" s="1"/>
      <c r="B553" s="1" t="s">
        <v>107</v>
      </c>
      <c r="C553" s="1">
        <f>PERCENTILE(B534:K543,0.85)</f>
        <v>440.74999999999994</v>
      </c>
      <c r="D553" s="1"/>
    </row>
    <row r="556" spans="1:12" ht="15.75" x14ac:dyDescent="0.25">
      <c r="A556" s="16" t="s">
        <v>141</v>
      </c>
    </row>
    <row r="558" spans="1:12" x14ac:dyDescent="0.25">
      <c r="B558">
        <v>20</v>
      </c>
      <c r="C558">
        <v>25</v>
      </c>
      <c r="D558">
        <v>30</v>
      </c>
      <c r="E558">
        <v>35</v>
      </c>
      <c r="F558">
        <v>40</v>
      </c>
      <c r="G558">
        <v>45</v>
      </c>
      <c r="H558">
        <v>50</v>
      </c>
      <c r="I558">
        <v>55</v>
      </c>
      <c r="J558">
        <v>60</v>
      </c>
      <c r="K558">
        <v>65</v>
      </c>
      <c r="L558">
        <v>70</v>
      </c>
    </row>
    <row r="559" spans="1:12" x14ac:dyDescent="0.25">
      <c r="B559">
        <v>75</v>
      </c>
      <c r="C559">
        <v>80</v>
      </c>
      <c r="D559">
        <v>85</v>
      </c>
      <c r="E559">
        <v>90</v>
      </c>
      <c r="F559">
        <v>95</v>
      </c>
      <c r="G559">
        <v>100</v>
      </c>
      <c r="H559">
        <v>105</v>
      </c>
      <c r="I559">
        <v>110</v>
      </c>
      <c r="J559">
        <v>115</v>
      </c>
      <c r="K559">
        <v>120</v>
      </c>
      <c r="L559">
        <v>125</v>
      </c>
    </row>
    <row r="560" spans="1:12" x14ac:dyDescent="0.25">
      <c r="B560">
        <v>130</v>
      </c>
      <c r="C560">
        <v>135</v>
      </c>
      <c r="D560">
        <v>140</v>
      </c>
      <c r="E560">
        <v>145</v>
      </c>
      <c r="F560">
        <v>150</v>
      </c>
      <c r="G560">
        <v>155</v>
      </c>
      <c r="H560">
        <v>160</v>
      </c>
      <c r="I560">
        <v>165</v>
      </c>
      <c r="J560">
        <v>170</v>
      </c>
      <c r="K560">
        <v>175</v>
      </c>
      <c r="L560">
        <v>180</v>
      </c>
    </row>
    <row r="561" spans="1:12" x14ac:dyDescent="0.25">
      <c r="B561">
        <v>185</v>
      </c>
      <c r="C561">
        <v>190</v>
      </c>
      <c r="D561">
        <v>195</v>
      </c>
      <c r="E561">
        <v>200</v>
      </c>
      <c r="F561">
        <v>205</v>
      </c>
      <c r="G561">
        <v>210</v>
      </c>
      <c r="H561">
        <v>215</v>
      </c>
      <c r="I561">
        <v>220</v>
      </c>
      <c r="J561">
        <v>225</v>
      </c>
      <c r="K561">
        <v>230</v>
      </c>
      <c r="L561">
        <v>235</v>
      </c>
    </row>
    <row r="562" spans="1:12" x14ac:dyDescent="0.25">
      <c r="B562">
        <v>240</v>
      </c>
      <c r="C562">
        <v>245</v>
      </c>
      <c r="D562">
        <v>250</v>
      </c>
      <c r="E562">
        <v>255</v>
      </c>
      <c r="F562">
        <v>260</v>
      </c>
      <c r="G562">
        <v>265</v>
      </c>
      <c r="H562">
        <v>270</v>
      </c>
      <c r="I562">
        <v>275</v>
      </c>
      <c r="J562">
        <v>280</v>
      </c>
      <c r="K562">
        <v>285</v>
      </c>
      <c r="L562">
        <v>290</v>
      </c>
    </row>
    <row r="563" spans="1:12" x14ac:dyDescent="0.25">
      <c r="B563">
        <v>295</v>
      </c>
      <c r="C563">
        <v>300</v>
      </c>
      <c r="D563">
        <v>305</v>
      </c>
      <c r="E563">
        <v>310</v>
      </c>
      <c r="F563">
        <v>315</v>
      </c>
      <c r="G563">
        <v>320</v>
      </c>
      <c r="H563">
        <v>325</v>
      </c>
      <c r="I563">
        <v>330</v>
      </c>
      <c r="J563">
        <v>335</v>
      </c>
      <c r="K563">
        <v>340</v>
      </c>
      <c r="L563">
        <v>345</v>
      </c>
    </row>
    <row r="564" spans="1:12" x14ac:dyDescent="0.25">
      <c r="B564">
        <v>350</v>
      </c>
      <c r="C564">
        <v>355</v>
      </c>
      <c r="D564">
        <v>360</v>
      </c>
      <c r="E564">
        <v>365</v>
      </c>
      <c r="F564">
        <v>370</v>
      </c>
      <c r="G564">
        <v>375</v>
      </c>
      <c r="H564">
        <v>380</v>
      </c>
      <c r="I564">
        <v>385</v>
      </c>
      <c r="J564">
        <v>390</v>
      </c>
      <c r="K564">
        <v>395</v>
      </c>
      <c r="L564">
        <v>400</v>
      </c>
    </row>
    <row r="565" spans="1:12" x14ac:dyDescent="0.25">
      <c r="B565">
        <v>405</v>
      </c>
      <c r="C565">
        <v>410</v>
      </c>
      <c r="D565">
        <v>415</v>
      </c>
      <c r="E565">
        <v>420</v>
      </c>
      <c r="F565">
        <v>425</v>
      </c>
      <c r="G565">
        <v>430</v>
      </c>
      <c r="H565">
        <v>435</v>
      </c>
      <c r="I565">
        <v>440</v>
      </c>
      <c r="J565">
        <v>445</v>
      </c>
      <c r="K565">
        <v>450</v>
      </c>
      <c r="L565">
        <v>455</v>
      </c>
    </row>
    <row r="566" spans="1:12" x14ac:dyDescent="0.25">
      <c r="B566">
        <v>460</v>
      </c>
      <c r="C566">
        <v>465</v>
      </c>
      <c r="D566">
        <v>470</v>
      </c>
      <c r="E566">
        <v>475</v>
      </c>
      <c r="F566">
        <v>480</v>
      </c>
      <c r="G566">
        <v>485</v>
      </c>
      <c r="H566">
        <v>490</v>
      </c>
      <c r="I566">
        <v>495</v>
      </c>
      <c r="J566">
        <v>500</v>
      </c>
      <c r="K566">
        <v>505</v>
      </c>
      <c r="L566">
        <v>510</v>
      </c>
    </row>
    <row r="567" spans="1:12" x14ac:dyDescent="0.25">
      <c r="B567">
        <v>515</v>
      </c>
      <c r="C567">
        <v>520</v>
      </c>
      <c r="D567">
        <v>525</v>
      </c>
      <c r="E567">
        <v>530</v>
      </c>
      <c r="F567">
        <v>535</v>
      </c>
      <c r="G567">
        <v>540</v>
      </c>
      <c r="H567">
        <v>545</v>
      </c>
      <c r="I567">
        <v>550</v>
      </c>
      <c r="J567">
        <v>555</v>
      </c>
      <c r="K567">
        <v>560</v>
      </c>
      <c r="L567">
        <v>565</v>
      </c>
    </row>
    <row r="569" spans="1:12" x14ac:dyDescent="0.25">
      <c r="A569" s="1" t="s">
        <v>5</v>
      </c>
      <c r="B569" s="1"/>
      <c r="C569" s="1"/>
    </row>
    <row r="570" spans="1:12" x14ac:dyDescent="0.25">
      <c r="A570" s="1"/>
      <c r="B570" s="1"/>
      <c r="C570" s="1"/>
    </row>
    <row r="571" spans="1:12" x14ac:dyDescent="0.25">
      <c r="A571" s="1" t="s">
        <v>108</v>
      </c>
      <c r="B571" s="1" t="s">
        <v>53</v>
      </c>
      <c r="C571" s="1">
        <f>QUARTILE(B558:L567,1)</f>
        <v>156.25</v>
      </c>
    </row>
    <row r="572" spans="1:12" x14ac:dyDescent="0.25">
      <c r="A572" s="1"/>
      <c r="B572" s="1" t="s">
        <v>98</v>
      </c>
      <c r="C572" s="1">
        <f>MEDIAN(B558:M567)</f>
        <v>292.5</v>
      </c>
    </row>
    <row r="573" spans="1:12" x14ac:dyDescent="0.25">
      <c r="A573" s="1"/>
      <c r="B573" s="1" t="s">
        <v>54</v>
      </c>
      <c r="C573" s="1">
        <f>QUARTILE(B558:L567,3)</f>
        <v>428.75</v>
      </c>
    </row>
    <row r="574" spans="1:12" x14ac:dyDescent="0.25">
      <c r="A574" s="1"/>
      <c r="B574" s="1"/>
      <c r="C574" s="1"/>
    </row>
    <row r="575" spans="1:12" x14ac:dyDescent="0.25">
      <c r="A575" s="1" t="s">
        <v>104</v>
      </c>
      <c r="B575" s="1" t="s">
        <v>109</v>
      </c>
      <c r="C575" s="1">
        <f>PERCENTILE(B558:L567,0.2)</f>
        <v>129</v>
      </c>
    </row>
    <row r="576" spans="1:12" x14ac:dyDescent="0.25">
      <c r="A576" s="1"/>
      <c r="B576" s="1" t="s">
        <v>110</v>
      </c>
      <c r="C576" s="1">
        <f>PERCENTILE(B558:L567,0.4)</f>
        <v>238</v>
      </c>
    </row>
    <row r="577" spans="1:11" x14ac:dyDescent="0.25">
      <c r="A577" s="1"/>
      <c r="B577" s="1" t="s">
        <v>111</v>
      </c>
      <c r="C577" s="1">
        <f>PERCENTILE(B558:L567,0.8)</f>
        <v>456</v>
      </c>
    </row>
    <row r="579" spans="1:11" ht="15.75" x14ac:dyDescent="0.25">
      <c r="A579" s="16" t="s">
        <v>142</v>
      </c>
    </row>
    <row r="580" spans="1:11" x14ac:dyDescent="0.25">
      <c r="B580">
        <v>15</v>
      </c>
      <c r="C580">
        <v>20</v>
      </c>
      <c r="D580">
        <v>25</v>
      </c>
      <c r="E580">
        <v>30</v>
      </c>
      <c r="F580">
        <v>35</v>
      </c>
      <c r="G580">
        <v>40</v>
      </c>
      <c r="H580">
        <v>45</v>
      </c>
      <c r="I580">
        <v>50</v>
      </c>
      <c r="J580">
        <v>55</v>
      </c>
      <c r="K580">
        <v>60</v>
      </c>
    </row>
    <row r="581" spans="1:11" x14ac:dyDescent="0.25">
      <c r="B581">
        <v>65</v>
      </c>
      <c r="C581">
        <v>70</v>
      </c>
      <c r="D581">
        <v>75</v>
      </c>
      <c r="E581">
        <v>80</v>
      </c>
      <c r="F581">
        <v>85</v>
      </c>
      <c r="G581">
        <v>90</v>
      </c>
      <c r="H581">
        <v>95</v>
      </c>
      <c r="I581">
        <v>100</v>
      </c>
      <c r="J581">
        <v>105</v>
      </c>
      <c r="K581">
        <v>110</v>
      </c>
    </row>
    <row r="582" spans="1:11" x14ac:dyDescent="0.25">
      <c r="B582">
        <v>115</v>
      </c>
      <c r="C582">
        <v>120</v>
      </c>
      <c r="D582">
        <v>125</v>
      </c>
      <c r="E582">
        <v>130</v>
      </c>
      <c r="F582">
        <v>135</v>
      </c>
      <c r="G582">
        <v>140</v>
      </c>
      <c r="H582">
        <v>145</v>
      </c>
      <c r="I582">
        <v>150</v>
      </c>
      <c r="J582">
        <v>155</v>
      </c>
      <c r="K582">
        <v>160</v>
      </c>
    </row>
    <row r="583" spans="1:11" x14ac:dyDescent="0.25">
      <c r="B583">
        <v>165</v>
      </c>
      <c r="C583">
        <v>170</v>
      </c>
      <c r="D583">
        <v>175</v>
      </c>
      <c r="E583">
        <v>180</v>
      </c>
      <c r="F583">
        <v>185</v>
      </c>
      <c r="G583">
        <v>190</v>
      </c>
      <c r="H583">
        <v>195</v>
      </c>
      <c r="I583">
        <v>200</v>
      </c>
      <c r="J583">
        <v>205</v>
      </c>
      <c r="K583">
        <v>210</v>
      </c>
    </row>
    <row r="584" spans="1:11" x14ac:dyDescent="0.25">
      <c r="B584">
        <v>215</v>
      </c>
      <c r="C584">
        <v>220</v>
      </c>
      <c r="D584">
        <v>225</v>
      </c>
      <c r="E584">
        <v>230</v>
      </c>
      <c r="F584">
        <v>235</v>
      </c>
      <c r="G584">
        <v>240</v>
      </c>
      <c r="H584">
        <v>245</v>
      </c>
      <c r="I584">
        <v>250</v>
      </c>
      <c r="J584">
        <v>255</v>
      </c>
      <c r="K584">
        <v>260</v>
      </c>
    </row>
    <row r="585" spans="1:11" x14ac:dyDescent="0.25">
      <c r="B585">
        <v>265</v>
      </c>
      <c r="C585">
        <v>270</v>
      </c>
      <c r="D585">
        <v>275</v>
      </c>
      <c r="E585">
        <v>280</v>
      </c>
      <c r="F585">
        <v>285</v>
      </c>
      <c r="G585">
        <v>290</v>
      </c>
      <c r="H585">
        <v>295</v>
      </c>
      <c r="I585">
        <v>300</v>
      </c>
      <c r="J585">
        <v>305</v>
      </c>
      <c r="K585">
        <v>310</v>
      </c>
    </row>
    <row r="586" spans="1:11" x14ac:dyDescent="0.25">
      <c r="B586">
        <v>315</v>
      </c>
      <c r="C586">
        <v>320</v>
      </c>
      <c r="D586">
        <v>325</v>
      </c>
      <c r="E586">
        <v>330</v>
      </c>
      <c r="F586">
        <v>335</v>
      </c>
      <c r="G586">
        <v>340</v>
      </c>
      <c r="H586">
        <v>345</v>
      </c>
      <c r="I586">
        <v>350</v>
      </c>
      <c r="J586">
        <v>355</v>
      </c>
      <c r="K586">
        <v>360</v>
      </c>
    </row>
    <row r="587" spans="1:11" x14ac:dyDescent="0.25">
      <c r="B587">
        <v>365</v>
      </c>
      <c r="C587">
        <v>370</v>
      </c>
      <c r="D587">
        <v>375</v>
      </c>
      <c r="E587">
        <v>380</v>
      </c>
      <c r="F587">
        <v>385</v>
      </c>
      <c r="G587">
        <v>390</v>
      </c>
      <c r="H587">
        <v>395</v>
      </c>
      <c r="I587">
        <v>400</v>
      </c>
      <c r="J587">
        <v>405</v>
      </c>
      <c r="K587">
        <v>410</v>
      </c>
    </row>
    <row r="588" spans="1:11" x14ac:dyDescent="0.25">
      <c r="B588">
        <v>415</v>
      </c>
      <c r="C588">
        <v>420</v>
      </c>
      <c r="D588">
        <v>425</v>
      </c>
      <c r="E588">
        <v>430</v>
      </c>
      <c r="F588">
        <v>435</v>
      </c>
      <c r="G588">
        <v>440</v>
      </c>
      <c r="H588">
        <v>445</v>
      </c>
      <c r="I588">
        <v>450</v>
      </c>
      <c r="J588">
        <v>455</v>
      </c>
      <c r="K588">
        <v>460</v>
      </c>
    </row>
    <row r="589" spans="1:11" x14ac:dyDescent="0.25">
      <c r="B589">
        <v>465</v>
      </c>
      <c r="C589">
        <v>470</v>
      </c>
      <c r="D589">
        <v>475</v>
      </c>
      <c r="E589">
        <v>485</v>
      </c>
      <c r="F589">
        <v>490</v>
      </c>
      <c r="G589">
        <v>495</v>
      </c>
      <c r="H589">
        <v>500</v>
      </c>
      <c r="I589">
        <v>505</v>
      </c>
      <c r="J589">
        <v>510</v>
      </c>
      <c r="K589">
        <v>515</v>
      </c>
    </row>
    <row r="590" spans="1:11" x14ac:dyDescent="0.25">
      <c r="B590">
        <v>520</v>
      </c>
      <c r="C590">
        <v>525</v>
      </c>
      <c r="D590">
        <v>530</v>
      </c>
      <c r="E590">
        <v>535</v>
      </c>
      <c r="F590">
        <v>540</v>
      </c>
      <c r="G590">
        <v>545</v>
      </c>
      <c r="H590">
        <v>550</v>
      </c>
      <c r="I590">
        <v>555</v>
      </c>
      <c r="J590">
        <v>560</v>
      </c>
      <c r="K590">
        <v>565</v>
      </c>
    </row>
    <row r="591" spans="1:11" x14ac:dyDescent="0.25">
      <c r="B591">
        <v>570</v>
      </c>
      <c r="C591">
        <v>575</v>
      </c>
      <c r="D591">
        <v>580</v>
      </c>
      <c r="E591">
        <v>585</v>
      </c>
      <c r="F591">
        <v>590</v>
      </c>
      <c r="G591">
        <v>595</v>
      </c>
      <c r="H591">
        <v>600</v>
      </c>
      <c r="I591">
        <v>605</v>
      </c>
      <c r="J591">
        <v>610</v>
      </c>
      <c r="K591">
        <v>615</v>
      </c>
    </row>
    <row r="593" spans="1:11" x14ac:dyDescent="0.25">
      <c r="A593" s="1" t="s">
        <v>5</v>
      </c>
      <c r="B593" s="1"/>
      <c r="C593" s="1"/>
      <c r="D593" s="1"/>
    </row>
    <row r="594" spans="1:11" x14ac:dyDescent="0.25">
      <c r="A594" s="1"/>
      <c r="B594" s="1"/>
      <c r="C594" s="1"/>
      <c r="D594" s="1"/>
    </row>
    <row r="595" spans="1:11" x14ac:dyDescent="0.25">
      <c r="A595" s="1" t="s">
        <v>97</v>
      </c>
      <c r="B595" s="1" t="s">
        <v>53</v>
      </c>
      <c r="C595" s="1">
        <f>QUARTILE(B580:K591,1)</f>
        <v>163.75</v>
      </c>
      <c r="D595" s="1"/>
    </row>
    <row r="596" spans="1:11" x14ac:dyDescent="0.25">
      <c r="A596" s="1"/>
      <c r="B596" s="1" t="s">
        <v>98</v>
      </c>
      <c r="C596" s="1">
        <f>MEDIAN(B580:K591)</f>
        <v>312.5</v>
      </c>
      <c r="D596" s="1"/>
    </row>
    <row r="597" spans="1:11" x14ac:dyDescent="0.25">
      <c r="A597" s="1"/>
      <c r="B597" s="1" t="s">
        <v>54</v>
      </c>
      <c r="C597" s="1">
        <f>QUARTILE(B580:K591,3)</f>
        <v>461.25</v>
      </c>
      <c r="D597" s="1"/>
    </row>
    <row r="598" spans="1:11" x14ac:dyDescent="0.25">
      <c r="A598" s="1"/>
      <c r="B598" s="1"/>
      <c r="C598" s="1"/>
      <c r="D598" s="1"/>
    </row>
    <row r="599" spans="1:11" x14ac:dyDescent="0.25">
      <c r="A599" s="1" t="s">
        <v>104</v>
      </c>
      <c r="B599" s="1" t="s">
        <v>112</v>
      </c>
      <c r="C599" s="1">
        <f>PERCENTILE(B580:K591,0.3)</f>
        <v>193.49999999999997</v>
      </c>
      <c r="D599" s="1"/>
    </row>
    <row r="600" spans="1:11" x14ac:dyDescent="0.25">
      <c r="A600" s="1"/>
      <c r="B600" s="1" t="s">
        <v>106</v>
      </c>
      <c r="C600" s="1">
        <f>PERCENTILE(B580:K591,0.5)</f>
        <v>312.5</v>
      </c>
      <c r="D600" s="1"/>
    </row>
    <row r="601" spans="1:11" x14ac:dyDescent="0.25">
      <c r="A601" s="1"/>
      <c r="B601" s="1" t="s">
        <v>113</v>
      </c>
      <c r="C601" s="1">
        <f>PERCENTILE(B580:K591,0.7)</f>
        <v>431.5</v>
      </c>
      <c r="D601" s="1"/>
    </row>
    <row r="604" spans="1:11" ht="15.75" x14ac:dyDescent="0.25">
      <c r="A604" s="16" t="s">
        <v>143</v>
      </c>
    </row>
    <row r="605" spans="1:11" x14ac:dyDescent="0.25">
      <c r="B605">
        <v>0.5</v>
      </c>
      <c r="C605">
        <v>1</v>
      </c>
      <c r="D605">
        <v>0.2</v>
      </c>
      <c r="E605">
        <v>0.7</v>
      </c>
      <c r="F605">
        <v>0.3</v>
      </c>
      <c r="G605">
        <v>0.9</v>
      </c>
      <c r="H605">
        <v>1.2</v>
      </c>
      <c r="I605">
        <v>0.6</v>
      </c>
      <c r="J605">
        <v>0.4</v>
      </c>
      <c r="K605">
        <v>1.1000000000000001</v>
      </c>
    </row>
    <row r="606" spans="1:11" x14ac:dyDescent="0.25">
      <c r="B606">
        <v>0.8</v>
      </c>
      <c r="C606">
        <v>0.5</v>
      </c>
      <c r="D606">
        <v>0.3</v>
      </c>
      <c r="E606">
        <v>0.6</v>
      </c>
      <c r="F606">
        <v>1</v>
      </c>
      <c r="G606">
        <v>0.4</v>
      </c>
      <c r="H606">
        <v>0.5</v>
      </c>
      <c r="I606">
        <v>0.7</v>
      </c>
      <c r="J606">
        <v>0.9</v>
      </c>
      <c r="K606">
        <v>1.3</v>
      </c>
    </row>
    <row r="607" spans="1:11" x14ac:dyDescent="0.25">
      <c r="B607">
        <v>0.8</v>
      </c>
      <c r="C607">
        <v>0.6</v>
      </c>
      <c r="D607">
        <v>0.4</v>
      </c>
      <c r="E607">
        <v>0.7</v>
      </c>
      <c r="F607">
        <v>0.9</v>
      </c>
      <c r="G607">
        <v>0.5</v>
      </c>
      <c r="H607">
        <v>0.2</v>
      </c>
      <c r="I607">
        <v>1</v>
      </c>
      <c r="J607">
        <v>0.8</v>
      </c>
      <c r="K607">
        <v>0.3</v>
      </c>
    </row>
    <row r="608" spans="1:11" x14ac:dyDescent="0.25">
      <c r="B608">
        <v>0.6</v>
      </c>
      <c r="C608">
        <v>0.4</v>
      </c>
      <c r="D608">
        <v>0.7</v>
      </c>
      <c r="E608">
        <v>0.9</v>
      </c>
      <c r="F608">
        <v>1.2</v>
      </c>
      <c r="G608">
        <v>0.8</v>
      </c>
      <c r="H608">
        <v>0.3</v>
      </c>
      <c r="I608">
        <v>0.6</v>
      </c>
      <c r="J608">
        <v>0.5</v>
      </c>
      <c r="K608">
        <v>0.4</v>
      </c>
    </row>
    <row r="609" spans="1:11" x14ac:dyDescent="0.25">
      <c r="B609">
        <v>0.7</v>
      </c>
      <c r="C609">
        <v>0.9</v>
      </c>
      <c r="D609">
        <v>1.1000000000000001</v>
      </c>
      <c r="E609">
        <v>0.3</v>
      </c>
      <c r="F609">
        <v>1.4</v>
      </c>
      <c r="G609">
        <v>0.9</v>
      </c>
      <c r="H609">
        <v>0.6</v>
      </c>
      <c r="I609">
        <v>0.2</v>
      </c>
      <c r="J609">
        <v>1.5</v>
      </c>
      <c r="K609">
        <v>1</v>
      </c>
    </row>
    <row r="610" spans="1:11" x14ac:dyDescent="0.25">
      <c r="B610">
        <v>0.6</v>
      </c>
      <c r="C610">
        <v>0.4</v>
      </c>
      <c r="D610">
        <v>0.7</v>
      </c>
      <c r="E610">
        <v>1</v>
      </c>
      <c r="F610">
        <v>0.8</v>
      </c>
      <c r="G610">
        <v>0.3</v>
      </c>
      <c r="H610">
        <v>0.5</v>
      </c>
      <c r="I610">
        <v>0.8</v>
      </c>
      <c r="J610">
        <v>0.6</v>
      </c>
      <c r="K610">
        <v>0.3</v>
      </c>
    </row>
    <row r="611" spans="1:11" x14ac:dyDescent="0.25">
      <c r="B611">
        <v>0.9</v>
      </c>
      <c r="C611">
        <v>0.4</v>
      </c>
      <c r="D611">
        <v>0.7</v>
      </c>
      <c r="E611">
        <v>0.9</v>
      </c>
      <c r="F611">
        <v>1</v>
      </c>
      <c r="G611">
        <v>0.8</v>
      </c>
      <c r="H611">
        <v>0.3</v>
      </c>
      <c r="I611">
        <v>0.5</v>
      </c>
      <c r="J611">
        <v>0.6</v>
      </c>
      <c r="K611">
        <v>0.4</v>
      </c>
    </row>
    <row r="612" spans="1:11" x14ac:dyDescent="0.25">
      <c r="B612">
        <v>0.9</v>
      </c>
      <c r="C612">
        <v>1.1000000000000001</v>
      </c>
      <c r="D612">
        <v>0.8</v>
      </c>
      <c r="E612">
        <v>0.3</v>
      </c>
      <c r="F612">
        <v>0.5</v>
      </c>
      <c r="G612">
        <v>0.6</v>
      </c>
      <c r="H612">
        <v>0.4</v>
      </c>
      <c r="I612">
        <v>0.7</v>
      </c>
      <c r="J612">
        <v>0.9</v>
      </c>
      <c r="K612">
        <v>1</v>
      </c>
    </row>
    <row r="613" spans="1:11" x14ac:dyDescent="0.25">
      <c r="B613">
        <v>0.8</v>
      </c>
      <c r="C613">
        <v>0.3</v>
      </c>
      <c r="D613">
        <v>0.5</v>
      </c>
      <c r="E613">
        <v>0.6</v>
      </c>
      <c r="F613">
        <v>0.4</v>
      </c>
      <c r="G613">
        <v>0.7</v>
      </c>
      <c r="H613">
        <v>0.9</v>
      </c>
      <c r="I613">
        <v>1.1000000000000001</v>
      </c>
      <c r="J613">
        <v>0.8</v>
      </c>
      <c r="K613">
        <v>0.3</v>
      </c>
    </row>
    <row r="614" spans="1:11" x14ac:dyDescent="0.25">
      <c r="B614">
        <v>0.5</v>
      </c>
      <c r="C614">
        <v>0.6</v>
      </c>
      <c r="D614">
        <v>0.4</v>
      </c>
      <c r="E614">
        <v>0.7</v>
      </c>
      <c r="F614">
        <v>0.9</v>
      </c>
      <c r="G614">
        <v>1</v>
      </c>
      <c r="H614">
        <v>0.8</v>
      </c>
      <c r="I614">
        <v>0.3</v>
      </c>
      <c r="J614">
        <v>0.5</v>
      </c>
      <c r="K614">
        <v>0.6</v>
      </c>
    </row>
    <row r="615" spans="1:11" x14ac:dyDescent="0.25">
      <c r="B615">
        <v>0.4</v>
      </c>
      <c r="C615">
        <v>0.7</v>
      </c>
      <c r="D615">
        <v>0.9</v>
      </c>
      <c r="E615">
        <v>1.1000000000000001</v>
      </c>
      <c r="F615">
        <v>0.8</v>
      </c>
      <c r="G615">
        <v>0.3</v>
      </c>
      <c r="H615">
        <v>0.5</v>
      </c>
      <c r="I615">
        <v>0.6</v>
      </c>
      <c r="J615">
        <v>0.4</v>
      </c>
      <c r="K615">
        <v>0.7</v>
      </c>
    </row>
    <row r="616" spans="1:11" x14ac:dyDescent="0.25">
      <c r="B616">
        <v>0.9</v>
      </c>
      <c r="C616">
        <v>1</v>
      </c>
      <c r="D616">
        <v>0.8</v>
      </c>
      <c r="E616">
        <v>0.3</v>
      </c>
      <c r="F616">
        <v>0.5</v>
      </c>
      <c r="G616">
        <v>0.6</v>
      </c>
      <c r="H616">
        <v>0.4</v>
      </c>
      <c r="I616">
        <v>0.7</v>
      </c>
      <c r="J616">
        <v>0.9</v>
      </c>
      <c r="K616">
        <v>1.1000000000000001</v>
      </c>
    </row>
    <row r="618" spans="1:11" x14ac:dyDescent="0.25">
      <c r="A618" s="1" t="s">
        <v>5</v>
      </c>
      <c r="B618" s="1"/>
      <c r="C618" s="1"/>
    </row>
    <row r="619" spans="1:11" x14ac:dyDescent="0.25">
      <c r="A619" s="1"/>
      <c r="B619" s="1"/>
      <c r="C619" s="1"/>
    </row>
    <row r="620" spans="1:11" x14ac:dyDescent="0.25">
      <c r="A620" s="1" t="s">
        <v>97</v>
      </c>
      <c r="B620" s="1" t="s">
        <v>53</v>
      </c>
      <c r="C620" s="1">
        <f>QUARTILE(B605:K616,1)</f>
        <v>0.4</v>
      </c>
    </row>
    <row r="621" spans="1:11" x14ac:dyDescent="0.25">
      <c r="A621" s="1"/>
      <c r="B621" s="1" t="s">
        <v>98</v>
      </c>
      <c r="C621" s="1">
        <f>MEDIAN(B605:K616)</f>
        <v>0.7</v>
      </c>
    </row>
    <row r="622" spans="1:11" x14ac:dyDescent="0.25">
      <c r="A622" s="1"/>
      <c r="B622" s="1" t="s">
        <v>54</v>
      </c>
      <c r="C622" s="1">
        <f>QUARTILE(B605:K616,3)</f>
        <v>0.9</v>
      </c>
    </row>
    <row r="623" spans="1:11" x14ac:dyDescent="0.25">
      <c r="A623" s="1"/>
      <c r="B623" s="1"/>
      <c r="C623" s="1"/>
    </row>
    <row r="624" spans="1:11" x14ac:dyDescent="0.25">
      <c r="A624" s="1" t="s">
        <v>104</v>
      </c>
      <c r="B624" s="1" t="s">
        <v>101</v>
      </c>
      <c r="C624" s="1">
        <f>PERCENTILE(B605:K616,0.25)</f>
        <v>0.4</v>
      </c>
    </row>
    <row r="625" spans="1:3" x14ac:dyDescent="0.25">
      <c r="A625" s="1"/>
      <c r="B625" s="1" t="s">
        <v>106</v>
      </c>
      <c r="C625" s="1">
        <f>PERCENTILE(B605:K616,0.5)</f>
        <v>0.7</v>
      </c>
    </row>
    <row r="626" spans="1:3" x14ac:dyDescent="0.25">
      <c r="A626" s="1"/>
      <c r="B626" s="1" t="s">
        <v>103</v>
      </c>
      <c r="C626" s="1">
        <f>PERCENTILE(B605:K616,0.75)</f>
        <v>0.9</v>
      </c>
    </row>
  </sheetData>
  <sortState ref="G368:G371">
    <sortCondition ref="G368"/>
  </sortState>
  <dataConsolidate/>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topLeftCell="A83" workbookViewId="0">
      <selection activeCell="L106" sqref="L106"/>
    </sheetView>
  </sheetViews>
  <sheetFormatPr defaultRowHeight="15" x14ac:dyDescent="0.25"/>
  <sheetData>
    <row r="1" spans="1:7" ht="21" x14ac:dyDescent="0.35">
      <c r="A1" s="19" t="s">
        <v>144</v>
      </c>
      <c r="B1" s="20"/>
      <c r="C1" s="20"/>
      <c r="D1" s="20"/>
      <c r="E1" s="20"/>
      <c r="F1" s="20"/>
      <c r="G1" s="20"/>
    </row>
    <row r="4" spans="1:7" ht="15.75" x14ac:dyDescent="0.25">
      <c r="A4" s="16" t="s">
        <v>145</v>
      </c>
    </row>
    <row r="6" spans="1:7" x14ac:dyDescent="0.25">
      <c r="A6" t="s">
        <v>146</v>
      </c>
      <c r="D6" t="s">
        <v>147</v>
      </c>
    </row>
    <row r="8" spans="1:7" x14ac:dyDescent="0.25">
      <c r="A8">
        <v>10</v>
      </c>
      <c r="D8">
        <v>50</v>
      </c>
    </row>
    <row r="9" spans="1:7" x14ac:dyDescent="0.25">
      <c r="A9">
        <v>12</v>
      </c>
      <c r="D9">
        <v>55</v>
      </c>
    </row>
    <row r="10" spans="1:7" x14ac:dyDescent="0.25">
      <c r="A10">
        <v>15</v>
      </c>
      <c r="D10">
        <v>60</v>
      </c>
    </row>
    <row r="11" spans="1:7" x14ac:dyDescent="0.25">
      <c r="A11">
        <v>18</v>
      </c>
      <c r="D11">
        <v>65</v>
      </c>
    </row>
    <row r="12" spans="1:7" x14ac:dyDescent="0.25">
      <c r="A12">
        <v>20</v>
      </c>
      <c r="D12">
        <v>70</v>
      </c>
    </row>
    <row r="13" spans="1:7" x14ac:dyDescent="0.25">
      <c r="A13">
        <v>22</v>
      </c>
      <c r="D13">
        <v>75</v>
      </c>
    </row>
    <row r="14" spans="1:7" x14ac:dyDescent="0.25">
      <c r="A14">
        <v>25</v>
      </c>
      <c r="D14">
        <v>80</v>
      </c>
    </row>
    <row r="15" spans="1:7" x14ac:dyDescent="0.25">
      <c r="A15">
        <v>28</v>
      </c>
      <c r="D15">
        <v>85</v>
      </c>
    </row>
    <row r="16" spans="1:7" x14ac:dyDescent="0.25">
      <c r="A16">
        <v>30</v>
      </c>
      <c r="D16">
        <v>90</v>
      </c>
    </row>
    <row r="17" spans="1:18" x14ac:dyDescent="0.25">
      <c r="A17">
        <v>32</v>
      </c>
      <c r="D17">
        <v>95</v>
      </c>
    </row>
    <row r="18" spans="1:18" x14ac:dyDescent="0.25">
      <c r="A18">
        <v>35</v>
      </c>
      <c r="D18">
        <v>100</v>
      </c>
    </row>
    <row r="19" spans="1:18" x14ac:dyDescent="0.25">
      <c r="A19">
        <v>38</v>
      </c>
      <c r="D19">
        <v>105</v>
      </c>
    </row>
    <row r="21" spans="1:18" x14ac:dyDescent="0.25">
      <c r="A21" s="1" t="s">
        <v>5</v>
      </c>
    </row>
    <row r="22" spans="1:18" x14ac:dyDescent="0.25">
      <c r="A22" s="1" t="s">
        <v>148</v>
      </c>
      <c r="B22" s="1"/>
      <c r="C22" s="1"/>
    </row>
    <row r="24" spans="1:18" x14ac:dyDescent="0.25">
      <c r="B24">
        <f>CORREL(A8:A19,D8:D19)</f>
        <v>0.99921031003664817</v>
      </c>
    </row>
    <row r="27" spans="1:18" x14ac:dyDescent="0.25">
      <c r="A27" s="1" t="s">
        <v>149</v>
      </c>
      <c r="B27" s="1"/>
      <c r="C27" s="1"/>
      <c r="D27" s="1"/>
      <c r="E27" s="1"/>
      <c r="F27" s="1"/>
      <c r="G27" s="1"/>
      <c r="H27" s="1"/>
      <c r="I27" s="1"/>
      <c r="J27" s="1"/>
      <c r="K27" s="1"/>
      <c r="L27" s="1"/>
      <c r="M27" s="1"/>
      <c r="N27" s="1"/>
      <c r="O27" s="1"/>
      <c r="P27" s="1"/>
      <c r="Q27" s="1"/>
      <c r="R27" s="1"/>
    </row>
    <row r="30" spans="1:18" ht="15.75" x14ac:dyDescent="0.25">
      <c r="A30" s="16" t="s">
        <v>150</v>
      </c>
    </row>
    <row r="32" spans="1:18" x14ac:dyDescent="0.25">
      <c r="B32" t="s">
        <v>151</v>
      </c>
      <c r="D32" t="s">
        <v>152</v>
      </c>
    </row>
    <row r="33" spans="2:4" x14ac:dyDescent="0.25">
      <c r="B33">
        <v>45</v>
      </c>
      <c r="D33">
        <v>52</v>
      </c>
    </row>
    <row r="34" spans="2:4" x14ac:dyDescent="0.25">
      <c r="B34">
        <v>47</v>
      </c>
      <c r="D34">
        <v>54</v>
      </c>
    </row>
    <row r="35" spans="2:4" x14ac:dyDescent="0.25">
      <c r="B35">
        <v>48</v>
      </c>
      <c r="D35">
        <v>55</v>
      </c>
    </row>
    <row r="36" spans="2:4" x14ac:dyDescent="0.25">
      <c r="B36">
        <v>50</v>
      </c>
      <c r="D36">
        <v>57</v>
      </c>
    </row>
    <row r="37" spans="2:4" x14ac:dyDescent="0.25">
      <c r="B37">
        <v>52</v>
      </c>
      <c r="D37">
        <v>59</v>
      </c>
    </row>
    <row r="38" spans="2:4" x14ac:dyDescent="0.25">
      <c r="B38">
        <v>53</v>
      </c>
      <c r="D38">
        <v>60</v>
      </c>
    </row>
    <row r="39" spans="2:4" x14ac:dyDescent="0.25">
      <c r="B39">
        <v>55</v>
      </c>
      <c r="D39">
        <v>61</v>
      </c>
    </row>
    <row r="40" spans="2:4" x14ac:dyDescent="0.25">
      <c r="B40">
        <v>56</v>
      </c>
      <c r="D40">
        <v>62</v>
      </c>
    </row>
    <row r="41" spans="2:4" x14ac:dyDescent="0.25">
      <c r="B41">
        <v>58</v>
      </c>
      <c r="D41">
        <v>64</v>
      </c>
    </row>
    <row r="42" spans="2:4" x14ac:dyDescent="0.25">
      <c r="B42">
        <v>60</v>
      </c>
      <c r="D42">
        <v>66</v>
      </c>
    </row>
    <row r="43" spans="2:4" x14ac:dyDescent="0.25">
      <c r="B43">
        <v>62</v>
      </c>
      <c r="D43">
        <v>67</v>
      </c>
    </row>
    <row r="44" spans="2:4" x14ac:dyDescent="0.25">
      <c r="B44">
        <v>64</v>
      </c>
      <c r="D44">
        <v>69</v>
      </c>
    </row>
    <row r="45" spans="2:4" x14ac:dyDescent="0.25">
      <c r="B45">
        <v>65</v>
      </c>
      <c r="D45">
        <v>71</v>
      </c>
    </row>
    <row r="46" spans="2:4" x14ac:dyDescent="0.25">
      <c r="B46">
        <v>67</v>
      </c>
      <c r="D46">
        <v>73</v>
      </c>
    </row>
    <row r="47" spans="2:4" x14ac:dyDescent="0.25">
      <c r="B47">
        <v>69</v>
      </c>
      <c r="D47">
        <v>74</v>
      </c>
    </row>
    <row r="48" spans="2:4" x14ac:dyDescent="0.25">
      <c r="B48">
        <v>70</v>
      </c>
      <c r="D48">
        <v>76</v>
      </c>
    </row>
    <row r="49" spans="1:13" x14ac:dyDescent="0.25">
      <c r="B49">
        <v>72</v>
      </c>
      <c r="D49">
        <v>78</v>
      </c>
    </row>
    <row r="50" spans="1:13" x14ac:dyDescent="0.25">
      <c r="B50">
        <v>74</v>
      </c>
      <c r="D50">
        <v>80</v>
      </c>
    </row>
    <row r="51" spans="1:13" x14ac:dyDescent="0.25">
      <c r="B51">
        <v>76</v>
      </c>
      <c r="D51">
        <v>82</v>
      </c>
    </row>
    <row r="52" spans="1:13" x14ac:dyDescent="0.25">
      <c r="B52">
        <v>77</v>
      </c>
      <c r="D52">
        <v>83</v>
      </c>
    </row>
    <row r="54" spans="1:13" x14ac:dyDescent="0.25">
      <c r="A54" s="1" t="s">
        <v>5</v>
      </c>
    </row>
    <row r="56" spans="1:13" x14ac:dyDescent="0.25">
      <c r="A56" s="1" t="s">
        <v>153</v>
      </c>
      <c r="B56" s="1"/>
      <c r="C56">
        <f>_xlfn.COVARIANCE.P(B33:B52,D33:D52)</f>
        <v>92.65</v>
      </c>
    </row>
    <row r="58" spans="1:13" x14ac:dyDescent="0.25">
      <c r="A58" s="1" t="s">
        <v>154</v>
      </c>
      <c r="B58" s="1"/>
      <c r="C58" s="1"/>
      <c r="D58" s="1"/>
      <c r="E58" s="1"/>
      <c r="F58" s="1"/>
      <c r="G58" s="1"/>
      <c r="H58" s="1"/>
      <c r="I58" s="1"/>
      <c r="J58" s="1"/>
      <c r="K58" s="1"/>
      <c r="L58" s="1"/>
      <c r="M58" s="1"/>
    </row>
    <row r="61" spans="1:13" ht="15.75" x14ac:dyDescent="0.25">
      <c r="A61" s="16" t="s">
        <v>155</v>
      </c>
    </row>
    <row r="63" spans="1:13" x14ac:dyDescent="0.25">
      <c r="B63" t="s">
        <v>156</v>
      </c>
      <c r="E63" t="s">
        <v>157</v>
      </c>
    </row>
    <row r="65" spans="2:5" x14ac:dyDescent="0.25">
      <c r="B65">
        <v>10</v>
      </c>
      <c r="E65">
        <v>60</v>
      </c>
    </row>
    <row r="66" spans="2:5" x14ac:dyDescent="0.25">
      <c r="B66">
        <v>12</v>
      </c>
      <c r="E66">
        <v>65</v>
      </c>
    </row>
    <row r="67" spans="2:5" x14ac:dyDescent="0.25">
      <c r="B67">
        <v>15</v>
      </c>
      <c r="E67">
        <v>70</v>
      </c>
    </row>
    <row r="68" spans="2:5" x14ac:dyDescent="0.25">
      <c r="B68">
        <v>18</v>
      </c>
      <c r="E68">
        <v>75</v>
      </c>
    </row>
    <row r="69" spans="2:5" x14ac:dyDescent="0.25">
      <c r="B69">
        <v>20</v>
      </c>
      <c r="E69">
        <v>80</v>
      </c>
    </row>
    <row r="70" spans="2:5" x14ac:dyDescent="0.25">
      <c r="B70">
        <v>22</v>
      </c>
      <c r="E70">
        <v>82</v>
      </c>
    </row>
    <row r="71" spans="2:5" x14ac:dyDescent="0.25">
      <c r="B71">
        <v>25</v>
      </c>
      <c r="E71">
        <v>85</v>
      </c>
    </row>
    <row r="72" spans="2:5" x14ac:dyDescent="0.25">
      <c r="B72">
        <v>28</v>
      </c>
      <c r="E72">
        <v>88</v>
      </c>
    </row>
    <row r="73" spans="2:5" x14ac:dyDescent="0.25">
      <c r="B73">
        <v>30</v>
      </c>
      <c r="E73">
        <v>90</v>
      </c>
    </row>
    <row r="74" spans="2:5" x14ac:dyDescent="0.25">
      <c r="B74">
        <v>32</v>
      </c>
      <c r="E74">
        <v>92</v>
      </c>
    </row>
    <row r="75" spans="2:5" x14ac:dyDescent="0.25">
      <c r="B75">
        <v>35</v>
      </c>
      <c r="E75">
        <v>93</v>
      </c>
    </row>
    <row r="76" spans="2:5" x14ac:dyDescent="0.25">
      <c r="B76">
        <v>40</v>
      </c>
      <c r="E76">
        <v>95</v>
      </c>
    </row>
    <row r="77" spans="2:5" x14ac:dyDescent="0.25">
      <c r="B77">
        <v>42</v>
      </c>
      <c r="E77">
        <v>96</v>
      </c>
    </row>
    <row r="78" spans="2:5" x14ac:dyDescent="0.25">
      <c r="B78">
        <v>45</v>
      </c>
      <c r="E78">
        <v>97</v>
      </c>
    </row>
    <row r="79" spans="2:5" x14ac:dyDescent="0.25">
      <c r="B79">
        <v>48</v>
      </c>
      <c r="E79">
        <v>98</v>
      </c>
    </row>
    <row r="80" spans="2:5" x14ac:dyDescent="0.25">
      <c r="B80">
        <v>50</v>
      </c>
      <c r="E80">
        <v>99</v>
      </c>
    </row>
    <row r="81" spans="1:5" x14ac:dyDescent="0.25">
      <c r="B81">
        <v>52</v>
      </c>
      <c r="E81">
        <v>100</v>
      </c>
    </row>
    <row r="82" spans="1:5" x14ac:dyDescent="0.25">
      <c r="B82">
        <v>55</v>
      </c>
      <c r="E82">
        <v>102</v>
      </c>
    </row>
    <row r="83" spans="1:5" x14ac:dyDescent="0.25">
      <c r="B83">
        <v>58</v>
      </c>
      <c r="E83">
        <v>105</v>
      </c>
    </row>
    <row r="84" spans="1:5" x14ac:dyDescent="0.25">
      <c r="B84">
        <v>60</v>
      </c>
      <c r="E84">
        <v>106</v>
      </c>
    </row>
    <row r="85" spans="1:5" x14ac:dyDescent="0.25">
      <c r="B85">
        <v>62</v>
      </c>
      <c r="E85">
        <v>107</v>
      </c>
    </row>
    <row r="86" spans="1:5" x14ac:dyDescent="0.25">
      <c r="B86">
        <v>65</v>
      </c>
      <c r="E86">
        <v>108</v>
      </c>
    </row>
    <row r="87" spans="1:5" x14ac:dyDescent="0.25">
      <c r="B87">
        <v>68</v>
      </c>
      <c r="E87">
        <v>110</v>
      </c>
    </row>
    <row r="88" spans="1:5" x14ac:dyDescent="0.25">
      <c r="B88">
        <v>70</v>
      </c>
      <c r="E88">
        <v>112</v>
      </c>
    </row>
    <row r="89" spans="1:5" x14ac:dyDescent="0.25">
      <c r="B89">
        <v>72</v>
      </c>
      <c r="E89">
        <v>114</v>
      </c>
    </row>
    <row r="90" spans="1:5" x14ac:dyDescent="0.25">
      <c r="B90">
        <v>75</v>
      </c>
      <c r="E90">
        <v>115</v>
      </c>
    </row>
    <row r="91" spans="1:5" x14ac:dyDescent="0.25">
      <c r="B91">
        <v>78</v>
      </c>
      <c r="E91">
        <v>118</v>
      </c>
    </row>
    <row r="92" spans="1:5" x14ac:dyDescent="0.25">
      <c r="B92">
        <v>80</v>
      </c>
      <c r="E92">
        <v>120</v>
      </c>
    </row>
    <row r="93" spans="1:5" x14ac:dyDescent="0.25">
      <c r="B93">
        <v>82</v>
      </c>
      <c r="E93">
        <v>122</v>
      </c>
    </row>
    <row r="95" spans="1:5" x14ac:dyDescent="0.25">
      <c r="A95" s="1" t="s">
        <v>5</v>
      </c>
    </row>
    <row r="97" spans="1:18" x14ac:dyDescent="0.25">
      <c r="A97" s="1" t="s">
        <v>158</v>
      </c>
      <c r="B97" s="1"/>
      <c r="C97" s="1"/>
    </row>
    <row r="99" spans="1:18" x14ac:dyDescent="0.25">
      <c r="C99">
        <f>CORREL(B65:B93,E65:E93)</f>
        <v>0.97671457697639397</v>
      </c>
    </row>
    <row r="101" spans="1:18" x14ac:dyDescent="0.25">
      <c r="A101" s="1" t="s">
        <v>159</v>
      </c>
      <c r="B101" s="1"/>
      <c r="C101" s="1"/>
      <c r="D101" s="1"/>
      <c r="E101" s="1"/>
      <c r="F101" s="1"/>
      <c r="G101" s="1"/>
      <c r="H101" s="1"/>
      <c r="I101" s="1"/>
      <c r="J101" s="1"/>
      <c r="K101" s="1"/>
      <c r="L101" s="1"/>
      <c r="M101" s="1"/>
      <c r="N101" s="1"/>
      <c r="O101" s="1"/>
      <c r="P101" s="1"/>
      <c r="Q101" s="1"/>
      <c r="R10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A92" workbookViewId="0">
      <selection activeCell="C114" sqref="C114"/>
    </sheetView>
  </sheetViews>
  <sheetFormatPr defaultRowHeight="15" x14ac:dyDescent="0.25"/>
  <cols>
    <col min="4" max="4" width="12" bestFit="1" customWidth="1"/>
  </cols>
  <sheetData>
    <row r="1" spans="1:13" ht="21" x14ac:dyDescent="0.35">
      <c r="A1" s="17" t="s">
        <v>160</v>
      </c>
      <c r="B1" s="17"/>
      <c r="C1" s="17"/>
      <c r="D1" s="17"/>
      <c r="E1" s="17"/>
      <c r="F1" s="17"/>
      <c r="G1" s="17"/>
      <c r="H1" s="17"/>
      <c r="I1" s="17"/>
    </row>
    <row r="3" spans="1:13" ht="18.75" x14ac:dyDescent="0.3">
      <c r="A3" s="22" t="s">
        <v>161</v>
      </c>
      <c r="B3" s="21"/>
      <c r="C3" s="21"/>
      <c r="D3" s="21"/>
    </row>
    <row r="5" spans="1:13" ht="15.75" x14ac:dyDescent="0.25">
      <c r="A5" s="16" t="s">
        <v>162</v>
      </c>
    </row>
    <row r="8" spans="1:13" x14ac:dyDescent="0.25">
      <c r="A8" t="s">
        <v>163</v>
      </c>
      <c r="D8">
        <v>100</v>
      </c>
    </row>
    <row r="9" spans="1:13" x14ac:dyDescent="0.25">
      <c r="A9" t="s">
        <v>164</v>
      </c>
      <c r="D9">
        <v>5</v>
      </c>
    </row>
    <row r="10" spans="1:13" x14ac:dyDescent="0.25">
      <c r="A10" t="s">
        <v>165</v>
      </c>
      <c r="D10" s="15">
        <f>1/6</f>
        <v>0.16666666666666666</v>
      </c>
    </row>
    <row r="12" spans="1:13" x14ac:dyDescent="0.25">
      <c r="A12" t="s">
        <v>166</v>
      </c>
      <c r="C12">
        <f>_xlfn.BINOM.DIST(D9,D8,D10,FALSE)*10000</f>
        <v>2.9090311057530158</v>
      </c>
    </row>
    <row r="15" spans="1:13" ht="15.75" x14ac:dyDescent="0.25">
      <c r="A15" s="16" t="s">
        <v>167</v>
      </c>
      <c r="B15" s="16"/>
      <c r="C15" s="16"/>
      <c r="D15" s="16"/>
      <c r="E15" s="16"/>
      <c r="F15" s="16"/>
      <c r="G15" s="16"/>
      <c r="H15" s="16"/>
      <c r="I15" s="16"/>
      <c r="J15" s="16"/>
      <c r="K15" s="16"/>
      <c r="L15" s="16"/>
      <c r="M15" s="16"/>
    </row>
    <row r="16" spans="1:13" ht="15.75" x14ac:dyDescent="0.25">
      <c r="A16" s="16" t="s">
        <v>168</v>
      </c>
      <c r="B16" s="16"/>
      <c r="C16" s="16"/>
      <c r="D16" s="16"/>
      <c r="E16" s="16"/>
      <c r="F16" s="16"/>
      <c r="G16" s="16"/>
      <c r="H16" s="16"/>
      <c r="I16" s="16"/>
      <c r="J16" s="16"/>
      <c r="K16" s="16"/>
      <c r="L16" s="16"/>
      <c r="M16" s="16"/>
    </row>
    <row r="18" spans="1:8" x14ac:dyDescent="0.25">
      <c r="A18" t="s">
        <v>169</v>
      </c>
      <c r="B18">
        <v>52</v>
      </c>
    </row>
    <row r="19" spans="1:8" x14ac:dyDescent="0.25">
      <c r="A19" t="s">
        <v>170</v>
      </c>
      <c r="B19">
        <v>13</v>
      </c>
    </row>
    <row r="20" spans="1:8" x14ac:dyDescent="0.25">
      <c r="A20" t="s">
        <v>171</v>
      </c>
      <c r="B20">
        <v>5</v>
      </c>
    </row>
    <row r="21" spans="1:8" x14ac:dyDescent="0.25">
      <c r="A21" t="s">
        <v>165</v>
      </c>
      <c r="B21">
        <v>2</v>
      </c>
    </row>
    <row r="23" spans="1:8" x14ac:dyDescent="0.25">
      <c r="A23" t="s">
        <v>172</v>
      </c>
      <c r="B23">
        <f>_xlfn.HYPGEOM.DIST(B21,B20,B19,B18,)</f>
        <v>0.27427971188475386</v>
      </c>
    </row>
    <row r="26" spans="1:8" ht="15.75" x14ac:dyDescent="0.25">
      <c r="A26" s="16" t="s">
        <v>174</v>
      </c>
    </row>
    <row r="29" spans="1:8" ht="15.75" x14ac:dyDescent="0.25">
      <c r="A29" s="16" t="s">
        <v>173</v>
      </c>
      <c r="B29" s="16"/>
      <c r="C29" s="16"/>
      <c r="D29" s="16"/>
      <c r="E29" s="16"/>
      <c r="F29" s="16"/>
      <c r="G29" s="16"/>
      <c r="H29" s="16"/>
    </row>
    <row r="31" spans="1:8" x14ac:dyDescent="0.25">
      <c r="A31" t="s">
        <v>175</v>
      </c>
      <c r="E31">
        <v>10</v>
      </c>
    </row>
    <row r="32" spans="1:8" x14ac:dyDescent="0.25">
      <c r="A32" t="s">
        <v>176</v>
      </c>
      <c r="E32">
        <v>4</v>
      </c>
    </row>
    <row r="33" spans="1:16" x14ac:dyDescent="0.25">
      <c r="A33" t="s">
        <v>177</v>
      </c>
      <c r="E33">
        <v>0.25</v>
      </c>
    </row>
    <row r="34" spans="1:16" x14ac:dyDescent="0.25">
      <c r="A34" t="s">
        <v>165</v>
      </c>
      <c r="E34">
        <v>7</v>
      </c>
    </row>
    <row r="36" spans="1:16" x14ac:dyDescent="0.25">
      <c r="C36" t="s">
        <v>178</v>
      </c>
      <c r="E36">
        <f>_xlfn.BINOM.DIST(E34,E31,E33,TRUE)</f>
        <v>0.99958419799804688</v>
      </c>
    </row>
    <row r="39" spans="1:16" ht="15.75" x14ac:dyDescent="0.25">
      <c r="A39" s="16" t="s">
        <v>180</v>
      </c>
      <c r="B39" s="16"/>
      <c r="C39" s="16"/>
      <c r="D39" s="16"/>
      <c r="E39" s="16"/>
      <c r="F39" s="16"/>
      <c r="G39" s="16"/>
      <c r="H39" s="16"/>
      <c r="I39" s="16"/>
      <c r="J39" s="16"/>
      <c r="K39" s="16"/>
      <c r="L39" s="16"/>
      <c r="M39" s="16"/>
      <c r="N39" s="16"/>
      <c r="O39" s="16"/>
      <c r="P39" s="16"/>
    </row>
    <row r="41" spans="1:16" x14ac:dyDescent="0.25">
      <c r="A41" s="23" t="s">
        <v>179</v>
      </c>
      <c r="B41" s="23"/>
      <c r="C41" s="23"/>
      <c r="D41" s="23"/>
      <c r="E41" s="23"/>
      <c r="F41" s="23"/>
      <c r="G41" s="23"/>
      <c r="H41" s="23"/>
    </row>
    <row r="43" spans="1:16" x14ac:dyDescent="0.25">
      <c r="A43" t="s">
        <v>181</v>
      </c>
      <c r="D43">
        <v>30</v>
      </c>
    </row>
    <row r="44" spans="1:16" x14ac:dyDescent="0.25">
      <c r="A44" t="s">
        <v>182</v>
      </c>
      <c r="D44">
        <v>20</v>
      </c>
    </row>
    <row r="45" spans="1:16" x14ac:dyDescent="0.25">
      <c r="A45" t="s">
        <v>183</v>
      </c>
      <c r="D45">
        <v>10</v>
      </c>
    </row>
    <row r="46" spans="1:16" x14ac:dyDescent="0.25">
      <c r="A46" t="s">
        <v>184</v>
      </c>
      <c r="D46">
        <v>20</v>
      </c>
    </row>
    <row r="47" spans="1:16" x14ac:dyDescent="0.25">
      <c r="A47" t="s">
        <v>185</v>
      </c>
      <c r="D47">
        <v>3</v>
      </c>
    </row>
    <row r="48" spans="1:16" x14ac:dyDescent="0.25">
      <c r="A48" t="s">
        <v>165</v>
      </c>
      <c r="D48">
        <v>3</v>
      </c>
    </row>
    <row r="50" spans="1:7" x14ac:dyDescent="0.25">
      <c r="A50" t="s">
        <v>172</v>
      </c>
      <c r="D50">
        <f>_xlfn.HYPGEOM.DIST(D48,D47,D44,60,FALSE)</f>
        <v>3.3313851548801864E-2</v>
      </c>
    </row>
    <row r="52" spans="1:7" ht="15.75" x14ac:dyDescent="0.25">
      <c r="A52" s="16" t="s">
        <v>192</v>
      </c>
    </row>
    <row r="55" spans="1:7" ht="15.75" x14ac:dyDescent="0.25">
      <c r="A55" s="16" t="s">
        <v>186</v>
      </c>
      <c r="B55" s="16"/>
      <c r="C55" s="16"/>
      <c r="D55" s="16"/>
      <c r="E55" s="16"/>
      <c r="F55" s="16"/>
      <c r="G55" s="16"/>
    </row>
    <row r="58" spans="1:7" x14ac:dyDescent="0.25">
      <c r="A58" t="s">
        <v>187</v>
      </c>
      <c r="D58">
        <v>10</v>
      </c>
    </row>
    <row r="59" spans="1:7" x14ac:dyDescent="0.25">
      <c r="A59" t="s">
        <v>188</v>
      </c>
      <c r="D59">
        <v>0.3</v>
      </c>
    </row>
    <row r="60" spans="1:7" x14ac:dyDescent="0.25">
      <c r="A60" t="s">
        <v>165</v>
      </c>
      <c r="D60">
        <v>3</v>
      </c>
    </row>
    <row r="61" spans="1:7" x14ac:dyDescent="0.25">
      <c r="B61" t="s">
        <v>172</v>
      </c>
      <c r="C61">
        <f>_xlfn.BINOM.DIST(D60,D58,D59,)</f>
        <v>0.26682793200000005</v>
      </c>
    </row>
    <row r="64" spans="1:7" ht="21" x14ac:dyDescent="0.35">
      <c r="A64" s="17" t="s">
        <v>189</v>
      </c>
    </row>
    <row r="67" spans="1:4" ht="15.75" x14ac:dyDescent="0.25">
      <c r="A67" s="16" t="s">
        <v>190</v>
      </c>
    </row>
    <row r="68" spans="1:4" ht="15.75" x14ac:dyDescent="0.25">
      <c r="A68" s="16" t="s">
        <v>191</v>
      </c>
    </row>
    <row r="71" spans="1:4" x14ac:dyDescent="0.25">
      <c r="A71" t="s">
        <v>193</v>
      </c>
      <c r="C71">
        <v>165</v>
      </c>
    </row>
    <row r="72" spans="1:4" x14ac:dyDescent="0.25">
      <c r="A72" t="s">
        <v>24</v>
      </c>
      <c r="C72">
        <v>10</v>
      </c>
    </row>
    <row r="73" spans="1:4" x14ac:dyDescent="0.25">
      <c r="A73" t="s">
        <v>194</v>
      </c>
      <c r="C73">
        <v>180</v>
      </c>
    </row>
    <row r="75" spans="1:4" x14ac:dyDescent="0.25">
      <c r="A75" t="s">
        <v>172</v>
      </c>
      <c r="B75">
        <f>_xlfn.NORM.DIST(C73,C71,C72,TRUE)</f>
        <v>0.93319279873114191</v>
      </c>
    </row>
    <row r="78" spans="1:4" ht="15.75" x14ac:dyDescent="0.25">
      <c r="A78" s="24" t="s">
        <v>195</v>
      </c>
    </row>
    <row r="80" spans="1:4" x14ac:dyDescent="0.25">
      <c r="A80" t="s">
        <v>196</v>
      </c>
      <c r="D80">
        <v>5</v>
      </c>
    </row>
    <row r="81" spans="1:6" x14ac:dyDescent="0.25">
      <c r="A81" t="s">
        <v>197</v>
      </c>
      <c r="D81">
        <v>3</v>
      </c>
    </row>
    <row r="83" spans="1:6" x14ac:dyDescent="0.25">
      <c r="B83" t="s">
        <v>172</v>
      </c>
      <c r="D83">
        <f>_xlfn.EXPON.DIST(D81,D80,TRUE)</f>
        <v>0.99999969409767953</v>
      </c>
    </row>
    <row r="87" spans="1:6" ht="15.75" x14ac:dyDescent="0.25">
      <c r="A87" s="16" t="s">
        <v>198</v>
      </c>
    </row>
    <row r="88" spans="1:6" ht="15.75" x14ac:dyDescent="0.25">
      <c r="A88" s="16" t="s">
        <v>199</v>
      </c>
    </row>
    <row r="90" spans="1:6" x14ac:dyDescent="0.25">
      <c r="A90" t="s">
        <v>200</v>
      </c>
      <c r="D90">
        <v>900</v>
      </c>
      <c r="E90" t="s">
        <v>201</v>
      </c>
      <c r="F90">
        <v>1100</v>
      </c>
    </row>
    <row r="91" spans="1:6" x14ac:dyDescent="0.25">
      <c r="A91" t="s">
        <v>6</v>
      </c>
      <c r="D91">
        <v>1000</v>
      </c>
    </row>
    <row r="92" spans="1:6" x14ac:dyDescent="0.25">
      <c r="A92" t="s">
        <v>24</v>
      </c>
      <c r="D92">
        <v>100</v>
      </c>
    </row>
    <row r="94" spans="1:6" x14ac:dyDescent="0.25">
      <c r="A94" t="s">
        <v>172</v>
      </c>
      <c r="C94">
        <f>_xlfn.NORM.DIST(F90,D91,D92,TRUE)-_xlfn.NORM.DIST(D90,D91,D92,TRUE)</f>
        <v>0.68268949213708607</v>
      </c>
    </row>
    <row r="98" spans="1:5" ht="15.75" x14ac:dyDescent="0.25">
      <c r="A98" s="16" t="s">
        <v>202</v>
      </c>
    </row>
    <row r="99" spans="1:5" ht="15.75" x14ac:dyDescent="0.25">
      <c r="A99" s="16" t="s">
        <v>203</v>
      </c>
    </row>
    <row r="102" spans="1:5" x14ac:dyDescent="0.25">
      <c r="A102" t="s">
        <v>166</v>
      </c>
      <c r="C102">
        <f>(170-150)/(200-100)</f>
        <v>0.2</v>
      </c>
    </row>
    <row r="106" spans="1:5" ht="15.75" x14ac:dyDescent="0.25">
      <c r="A106" s="24" t="s">
        <v>204</v>
      </c>
    </row>
    <row r="107" spans="1:5" ht="15.75" x14ac:dyDescent="0.25">
      <c r="A107" s="16" t="s">
        <v>205</v>
      </c>
    </row>
    <row r="109" spans="1:5" x14ac:dyDescent="0.25">
      <c r="B109" t="s">
        <v>206</v>
      </c>
      <c r="E109">
        <v>20</v>
      </c>
    </row>
    <row r="110" spans="1:5" x14ac:dyDescent="0.25">
      <c r="B110" t="s">
        <v>207</v>
      </c>
      <c r="E110">
        <v>15</v>
      </c>
    </row>
    <row r="113" spans="1:3" x14ac:dyDescent="0.25">
      <c r="A113" t="s">
        <v>172</v>
      </c>
      <c r="C113">
        <f>_xlfn.EXPON.DIST(E110,E109,TRUE)</f>
        <v>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7"/>
  <sheetViews>
    <sheetView topLeftCell="A37" workbookViewId="0">
      <selection activeCell="C59" sqref="C59"/>
    </sheetView>
  </sheetViews>
  <sheetFormatPr defaultRowHeight="15" x14ac:dyDescent="0.25"/>
  <sheetData>
    <row r="2" spans="1:7" ht="21" x14ac:dyDescent="0.35">
      <c r="A2" s="17" t="s">
        <v>208</v>
      </c>
      <c r="B2" s="17"/>
      <c r="C2" s="17"/>
      <c r="D2" s="17"/>
      <c r="E2" s="17"/>
      <c r="F2" s="17"/>
      <c r="G2" s="17"/>
    </row>
    <row r="5" spans="1:7" ht="18.75" x14ac:dyDescent="0.3">
      <c r="A5" s="25" t="s">
        <v>209</v>
      </c>
      <c r="B5" s="21"/>
      <c r="C5" s="21"/>
      <c r="D5" s="21"/>
    </row>
    <row r="7" spans="1:7" ht="15.75" x14ac:dyDescent="0.25">
      <c r="A7" s="16" t="s">
        <v>210</v>
      </c>
    </row>
    <row r="9" spans="1:7" ht="15.75" x14ac:dyDescent="0.25">
      <c r="A9" s="16" t="s">
        <v>211</v>
      </c>
    </row>
    <row r="11" spans="1:7" x14ac:dyDescent="0.25">
      <c r="A11" t="s">
        <v>212</v>
      </c>
      <c r="D11">
        <v>2</v>
      </c>
    </row>
    <row r="12" spans="1:7" x14ac:dyDescent="0.25">
      <c r="A12" t="s">
        <v>213</v>
      </c>
      <c r="D12">
        <v>3</v>
      </c>
    </row>
    <row r="14" spans="1:7" x14ac:dyDescent="0.25">
      <c r="A14" t="s">
        <v>172</v>
      </c>
      <c r="D14">
        <f>_xlfn.POISSON.DIST(D12,D11,FALSE)</f>
        <v>0.18044704431548364</v>
      </c>
    </row>
    <row r="17" spans="1:5" ht="15.75" x14ac:dyDescent="0.25">
      <c r="A17" s="16" t="s">
        <v>214</v>
      </c>
    </row>
    <row r="18" spans="1:5" ht="15.75" x14ac:dyDescent="0.25">
      <c r="A18" s="16" t="s">
        <v>215</v>
      </c>
    </row>
    <row r="21" spans="1:5" x14ac:dyDescent="0.25">
      <c r="A21" t="s">
        <v>216</v>
      </c>
      <c r="E21">
        <v>3</v>
      </c>
    </row>
    <row r="22" spans="1:5" x14ac:dyDescent="0.25">
      <c r="A22" t="s">
        <v>217</v>
      </c>
      <c r="E22">
        <v>10</v>
      </c>
    </row>
    <row r="23" spans="1:5" x14ac:dyDescent="0.25">
      <c r="A23" t="s">
        <v>218</v>
      </c>
      <c r="E23">
        <v>0.3</v>
      </c>
    </row>
    <row r="25" spans="1:5" x14ac:dyDescent="0.25">
      <c r="A25" t="s">
        <v>172</v>
      </c>
      <c r="D25">
        <f>_xlfn.BINOM.DIST(E21,E22,E23,FALSE)</f>
        <v>0.26682793200000005</v>
      </c>
    </row>
    <row r="29" spans="1:5" ht="15.75" x14ac:dyDescent="0.25">
      <c r="A29" s="16" t="s">
        <v>219</v>
      </c>
    </row>
    <row r="30" spans="1:5" ht="15.75" x14ac:dyDescent="0.25">
      <c r="A30" s="16" t="s">
        <v>220</v>
      </c>
    </row>
    <row r="32" spans="1:5" x14ac:dyDescent="0.25">
      <c r="A32" t="s">
        <v>221</v>
      </c>
    </row>
    <row r="34" spans="1:6" x14ac:dyDescent="0.25">
      <c r="A34" t="s">
        <v>166</v>
      </c>
      <c r="C34">
        <f>_xlfn.BINOM.DIST(0,3,1/6,FALSE)</f>
        <v>0.57870370370370372</v>
      </c>
    </row>
    <row r="38" spans="1:6" ht="21" x14ac:dyDescent="0.35">
      <c r="A38" s="17" t="s">
        <v>222</v>
      </c>
      <c r="B38" s="26"/>
      <c r="C38" s="26"/>
      <c r="D38" s="26"/>
      <c r="E38" s="26"/>
    </row>
    <row r="40" spans="1:6" ht="15.75" x14ac:dyDescent="0.25">
      <c r="A40" s="27" t="s">
        <v>223</v>
      </c>
    </row>
    <row r="41" spans="1:6" ht="15.75" x14ac:dyDescent="0.25">
      <c r="A41" s="16" t="s">
        <v>224</v>
      </c>
    </row>
    <row r="43" spans="1:6" x14ac:dyDescent="0.25">
      <c r="A43" t="s">
        <v>225</v>
      </c>
      <c r="F43">
        <v>150</v>
      </c>
    </row>
    <row r="44" spans="1:6" x14ac:dyDescent="0.25">
      <c r="A44" t="s">
        <v>24</v>
      </c>
      <c r="F44">
        <v>10</v>
      </c>
    </row>
    <row r="45" spans="1:6" x14ac:dyDescent="0.25">
      <c r="A45" t="s">
        <v>226</v>
      </c>
    </row>
    <row r="48" spans="1:6" x14ac:dyDescent="0.25">
      <c r="A48" t="s">
        <v>172</v>
      </c>
      <c r="D48">
        <f>_xlfn.NORM.DIST(160,150,10,TRUE)-_xlfn.NORM.DIST(140,150,10,TRUE)</f>
        <v>0.68268949213708607</v>
      </c>
    </row>
    <row r="51" spans="1:4" ht="15.75" x14ac:dyDescent="0.25">
      <c r="A51" s="24" t="s">
        <v>227</v>
      </c>
    </row>
    <row r="52" spans="1:4" ht="15.75" x14ac:dyDescent="0.25">
      <c r="A52" s="24" t="s">
        <v>228</v>
      </c>
    </row>
    <row r="54" spans="1:4" x14ac:dyDescent="0.25">
      <c r="A54" t="s">
        <v>229</v>
      </c>
      <c r="D54">
        <v>1000</v>
      </c>
    </row>
    <row r="55" spans="1:4" x14ac:dyDescent="0.25">
      <c r="A55" t="s">
        <v>230</v>
      </c>
      <c r="D55">
        <v>900</v>
      </c>
    </row>
    <row r="57" spans="1:4" x14ac:dyDescent="0.25">
      <c r="A57" t="s">
        <v>172</v>
      </c>
      <c r="C57">
        <f>1-EXP(-1/1000*900)</f>
        <v>0.59343034025940089</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abSelected="1" topLeftCell="A49" workbookViewId="0">
      <selection activeCell="O61" sqref="O61"/>
    </sheetView>
  </sheetViews>
  <sheetFormatPr defaultRowHeight="15" x14ac:dyDescent="0.25"/>
  <sheetData>
    <row r="1" spans="1:10" ht="21" x14ac:dyDescent="0.35">
      <c r="A1" s="17" t="s">
        <v>231</v>
      </c>
      <c r="B1" s="21"/>
      <c r="C1" s="21"/>
      <c r="D1" s="21"/>
      <c r="E1" s="21"/>
      <c r="F1" s="21"/>
      <c r="G1" s="21"/>
      <c r="H1" s="21"/>
      <c r="I1" s="21"/>
      <c r="J1" s="21"/>
    </row>
    <row r="3" spans="1:10" ht="18.75" x14ac:dyDescent="0.3">
      <c r="A3" s="28" t="s">
        <v>232</v>
      </c>
      <c r="B3" s="29"/>
      <c r="C3" s="29"/>
      <c r="D3" s="29"/>
    </row>
    <row r="5" spans="1:10" ht="15.75" x14ac:dyDescent="0.25">
      <c r="A5" s="16" t="s">
        <v>233</v>
      </c>
    </row>
    <row r="6" spans="1:10" ht="15.75" x14ac:dyDescent="0.25">
      <c r="A6" s="16" t="s">
        <v>234</v>
      </c>
    </row>
    <row r="8" spans="1:10" x14ac:dyDescent="0.25">
      <c r="A8" t="s">
        <v>235</v>
      </c>
      <c r="D8">
        <v>100</v>
      </c>
    </row>
    <row r="9" spans="1:10" x14ac:dyDescent="0.25">
      <c r="A9" t="s">
        <v>236</v>
      </c>
      <c r="D9">
        <v>170</v>
      </c>
    </row>
    <row r="10" spans="1:10" x14ac:dyDescent="0.25">
      <c r="A10" t="s">
        <v>237</v>
      </c>
      <c r="D10">
        <v>8</v>
      </c>
    </row>
    <row r="11" spans="1:10" x14ac:dyDescent="0.25">
      <c r="A11" t="s">
        <v>238</v>
      </c>
      <c r="D11">
        <v>95</v>
      </c>
    </row>
    <row r="13" spans="1:10" x14ac:dyDescent="0.25">
      <c r="A13" t="s">
        <v>172</v>
      </c>
    </row>
    <row r="16" spans="1:10" x14ac:dyDescent="0.25">
      <c r="A16" t="s">
        <v>239</v>
      </c>
    </row>
    <row r="17" spans="1:6" x14ac:dyDescent="0.25">
      <c r="A17" t="s">
        <v>172</v>
      </c>
      <c r="B17">
        <f>_xlfn.NORM.S.INV(95%)</f>
        <v>1.6448536269514715</v>
      </c>
    </row>
    <row r="19" spans="1:6" x14ac:dyDescent="0.25">
      <c r="B19">
        <f>170+(1.96*(8/SQRT(100)))</f>
        <v>171.56800000000001</v>
      </c>
    </row>
    <row r="23" spans="1:6" ht="15.75" x14ac:dyDescent="0.25">
      <c r="A23" s="16" t="s">
        <v>240</v>
      </c>
    </row>
    <row r="24" spans="1:6" ht="15.75" x14ac:dyDescent="0.25">
      <c r="A24" s="16" t="s">
        <v>241</v>
      </c>
    </row>
    <row r="27" spans="1:6" x14ac:dyDescent="0.25">
      <c r="A27" t="s">
        <v>242</v>
      </c>
      <c r="D27">
        <v>500</v>
      </c>
      <c r="F27">
        <f>1-0.9</f>
        <v>9.9999999999999978E-2</v>
      </c>
    </row>
    <row r="28" spans="1:6" x14ac:dyDescent="0.25">
      <c r="A28" t="s">
        <v>243</v>
      </c>
      <c r="D28">
        <v>320</v>
      </c>
      <c r="F28">
        <f>320/500</f>
        <v>0.64</v>
      </c>
    </row>
    <row r="29" spans="1:6" x14ac:dyDescent="0.25">
      <c r="A29" t="s">
        <v>238</v>
      </c>
      <c r="D29">
        <v>90</v>
      </c>
      <c r="F29">
        <v>500</v>
      </c>
    </row>
    <row r="31" spans="1:6" x14ac:dyDescent="0.25">
      <c r="A31" t="s">
        <v>172</v>
      </c>
      <c r="C31">
        <f>_xlfn.CONFIDENCE.NORM(F27,F28,F29)</f>
        <v>4.7078457893127298E-2</v>
      </c>
    </row>
    <row r="33" spans="1:3" x14ac:dyDescent="0.25">
      <c r="A33" t="s">
        <v>244</v>
      </c>
      <c r="C33">
        <f>320/500</f>
        <v>0.64</v>
      </c>
    </row>
    <row r="35" spans="1:3" x14ac:dyDescent="0.25">
      <c r="C35">
        <f>_xlfn.NORM.S.INV(90%)</f>
        <v>1.2815515655446006</v>
      </c>
    </row>
    <row r="38" spans="1:3" x14ac:dyDescent="0.25">
      <c r="A38" t="s">
        <v>245</v>
      </c>
      <c r="C38">
        <f>0.64+(1.281*SQRT((0.64*(1-0.64))/500))</f>
        <v>0.66749826956010139</v>
      </c>
    </row>
    <row r="42" spans="1:3" ht="15.75" x14ac:dyDescent="0.25">
      <c r="A42" s="27" t="s">
        <v>246</v>
      </c>
    </row>
    <row r="43" spans="1:3" ht="15.75" x14ac:dyDescent="0.25">
      <c r="A43" s="16" t="s">
        <v>247</v>
      </c>
    </row>
    <row r="46" spans="1:3" x14ac:dyDescent="0.25">
      <c r="A46" t="s">
        <v>235</v>
      </c>
    </row>
    <row r="48" spans="1:3" x14ac:dyDescent="0.25">
      <c r="A48" t="s">
        <v>172</v>
      </c>
    </row>
    <row r="51" spans="1:14" x14ac:dyDescent="0.25">
      <c r="A51" t="s">
        <v>248</v>
      </c>
      <c r="I51" t="s">
        <v>249</v>
      </c>
    </row>
    <row r="53" spans="1:14" x14ac:dyDescent="0.25">
      <c r="A53">
        <v>10</v>
      </c>
      <c r="B53">
        <v>20</v>
      </c>
      <c r="C53">
        <v>30</v>
      </c>
      <c r="D53">
        <v>40</v>
      </c>
      <c r="E53">
        <v>50</v>
      </c>
      <c r="I53">
        <v>15</v>
      </c>
      <c r="J53">
        <v>30</v>
      </c>
      <c r="K53">
        <v>45</v>
      </c>
      <c r="L53">
        <v>60</v>
      </c>
      <c r="M53">
        <v>75</v>
      </c>
      <c r="N53">
        <v>90</v>
      </c>
    </row>
    <row r="54" spans="1:14" x14ac:dyDescent="0.25">
      <c r="A54">
        <v>50</v>
      </c>
      <c r="B54">
        <v>60</v>
      </c>
      <c r="C54">
        <v>70</v>
      </c>
      <c r="D54">
        <v>80</v>
      </c>
      <c r="E54">
        <v>90</v>
      </c>
      <c r="I54">
        <v>10</v>
      </c>
      <c r="J54">
        <v>20</v>
      </c>
      <c r="K54">
        <v>30</v>
      </c>
      <c r="L54">
        <v>40</v>
      </c>
      <c r="M54">
        <v>50</v>
      </c>
      <c r="N54">
        <v>60</v>
      </c>
    </row>
    <row r="55" spans="1:14" x14ac:dyDescent="0.25">
      <c r="A55">
        <v>10</v>
      </c>
      <c r="B55">
        <v>20</v>
      </c>
      <c r="C55">
        <v>30</v>
      </c>
      <c r="D55">
        <v>40</v>
      </c>
      <c r="E55">
        <v>50</v>
      </c>
      <c r="I55">
        <v>20</v>
      </c>
      <c r="J55">
        <v>40</v>
      </c>
      <c r="K55">
        <v>60</v>
      </c>
      <c r="L55">
        <v>80</v>
      </c>
      <c r="M55">
        <v>90</v>
      </c>
      <c r="N55">
        <v>80</v>
      </c>
    </row>
    <row r="56" spans="1:14" x14ac:dyDescent="0.25">
      <c r="A56">
        <v>50</v>
      </c>
      <c r="B56">
        <v>60</v>
      </c>
      <c r="C56">
        <v>70</v>
      </c>
      <c r="D56">
        <v>80</v>
      </c>
      <c r="E56">
        <v>90</v>
      </c>
      <c r="I56">
        <v>10</v>
      </c>
      <c r="J56">
        <v>20</v>
      </c>
      <c r="K56">
        <v>30</v>
      </c>
      <c r="L56">
        <v>40</v>
      </c>
      <c r="M56">
        <v>50</v>
      </c>
      <c r="N56">
        <v>60</v>
      </c>
    </row>
    <row r="57" spans="1:14" x14ac:dyDescent="0.25">
      <c r="A57">
        <v>10</v>
      </c>
      <c r="B57">
        <v>20</v>
      </c>
      <c r="C57">
        <v>30</v>
      </c>
      <c r="D57">
        <v>40</v>
      </c>
      <c r="E57">
        <v>50</v>
      </c>
      <c r="I57">
        <v>15</v>
      </c>
      <c r="J57">
        <v>30</v>
      </c>
      <c r="K57">
        <v>45</v>
      </c>
      <c r="L57">
        <v>60</v>
      </c>
      <c r="M57">
        <v>75</v>
      </c>
      <c r="N57">
        <v>90</v>
      </c>
    </row>
    <row r="59" spans="1:14" x14ac:dyDescent="0.25">
      <c r="A59" t="s">
        <v>250</v>
      </c>
      <c r="C59">
        <f>AVERAGE(A53:E57)</f>
        <v>46</v>
      </c>
      <c r="J59" t="s">
        <v>250</v>
      </c>
      <c r="K59">
        <f>AVERAGE(I53:N57)</f>
        <v>47.333333333333336</v>
      </c>
    </row>
    <row r="61" spans="1:14" x14ac:dyDescent="0.25">
      <c r="A61" s="1" t="s">
        <v>251</v>
      </c>
    </row>
    <row r="63" spans="1:14" x14ac:dyDescent="0.25">
      <c r="A63" t="s">
        <v>252</v>
      </c>
    </row>
    <row r="65" spans="1:1" x14ac:dyDescent="0.25">
      <c r="A65" s="1" t="s">
        <v>253</v>
      </c>
    </row>
    <row r="67" spans="1:1" x14ac:dyDescent="0.25">
      <c r="A67"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masterajay8818@gmail.com</dc:creator>
  <cp:lastModifiedBy>Windows User</cp:lastModifiedBy>
  <dcterms:created xsi:type="dcterms:W3CDTF">2023-09-21T07:15:37Z</dcterms:created>
  <dcterms:modified xsi:type="dcterms:W3CDTF">2023-09-30T10:02:20Z</dcterms:modified>
</cp:coreProperties>
</file>