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Narottam Vashishth\Documents\assignments\"/>
    </mc:Choice>
  </mc:AlternateContent>
  <xr:revisionPtr revIDLastSave="0" documentId="8_{D4A6A899-B3B2-4B28-92E0-575BE3246F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rcise 1" sheetId="1" r:id="rId1"/>
    <sheet name="Exercise 2" sheetId="3" r:id="rId2"/>
  </sheets>
  <definedNames>
    <definedName name="_xlnm._FilterDatabase" localSheetId="0" hidden="1">'Exercise 1'!$A$1:$H$27</definedName>
    <definedName name="_xlnm._FilterDatabase" localSheetId="1" hidden="1">'Exercise 2'!$A$15:$E$241</definedName>
  </definedNames>
  <calcPr calcId="191029"/>
</workbook>
</file>

<file path=xl/calcChain.xml><?xml version="1.0" encoding="utf-8"?>
<calcChain xmlns="http://schemas.openxmlformats.org/spreadsheetml/2006/main">
  <c r="F11" i="3" l="1"/>
  <c r="F10" i="3"/>
  <c r="F9" i="3"/>
  <c r="E10" i="3" l="1"/>
  <c r="E11" i="3"/>
  <c r="E9" i="3"/>
  <c r="D10" i="3"/>
  <c r="D11" i="3"/>
  <c r="D9" i="3"/>
  <c r="B11" i="3"/>
  <c r="B10" i="3"/>
  <c r="C10" i="3"/>
  <c r="C9" i="3"/>
  <c r="C11" i="3"/>
  <c r="B9" i="3"/>
  <c r="F2" i="3"/>
  <c r="F3" i="3"/>
  <c r="F4" i="3"/>
  <c r="F5" i="3"/>
  <c r="E3" i="3"/>
  <c r="E4" i="3"/>
  <c r="E5" i="3"/>
  <c r="E2" i="3"/>
  <c r="D2" i="3"/>
  <c r="D3" i="3"/>
  <c r="D4" i="3"/>
  <c r="D5" i="3"/>
  <c r="C3" i="3"/>
  <c r="C4" i="3"/>
  <c r="C5" i="3"/>
  <c r="C2" i="3"/>
  <c r="B3" i="3"/>
  <c r="B4" i="3"/>
  <c r="B5" i="3"/>
  <c r="B2" i="3"/>
  <c r="H52" i="1" a="1"/>
  <c r="H52" i="1" s="1"/>
  <c r="H49" i="1"/>
  <c r="H48" i="1"/>
  <c r="H47" i="1"/>
  <c r="H45" i="1"/>
  <c r="H44" i="1"/>
  <c r="H43" i="1"/>
  <c r="H42" i="1"/>
  <c r="H33" i="1"/>
  <c r="H39" i="1"/>
  <c r="H38" i="1"/>
  <c r="H37" i="1"/>
  <c r="H36" i="1"/>
  <c r="H32" i="1"/>
  <c r="H31" i="1"/>
  <c r="H30" i="1"/>
  <c r="H29" i="1"/>
</calcChain>
</file>

<file path=xl/sharedStrings.xml><?xml version="1.0" encoding="utf-8"?>
<sst xmlns="http://schemas.openxmlformats.org/spreadsheetml/2006/main" count="851" uniqueCount="77">
  <si>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</si>
  <si>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</si>
  <si>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</si>
  <si>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</si>
  <si>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</si>
  <si>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</si>
  <si>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</si>
  <si>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</si>
  <si>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</si>
  <si>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</si>
  <si>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</si>
  <si>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</si>
  <si>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</si>
  <si>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</si>
  <si>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</si>
  <si>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</si>
  <si>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</si>
  <si>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</si>
  <si>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</si>
  <si>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</si>
  <si>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</si>
  <si>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</si>
  <si>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</si>
  <si>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</si>
  <si>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</si>
  <si>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</si>
  <si>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</si>
  <si>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</si>
  <si>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</si>
  <si>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</si>
  <si>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</si>
  <si>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</si>
  <si>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</si>
  <si>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</si>
  <si>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</si>
  <si>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</si>
  <si>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</si>
  <si>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</si>
  <si>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</si>
  <si>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</si>
  <si>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</si>
  <si>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</si>
  <si>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</si>
  <si>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</si>
  <si>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</si>
  <si>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</si>
  <si>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</si>
  <si>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</si>
  <si>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</si>
  <si>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</si>
  <si>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</si>
  <si>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</si>
  <si>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</si>
  <si>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</si>
  <si>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</si>
  <si>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</si>
  <si>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</si>
  <si>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</si>
  <si>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</si>
  <si>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</si>
  <si>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</si>
  <si>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</si>
  <si>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</si>
  <si>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</si>
  <si>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</si>
  <si>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</si>
  <si>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</si>
  <si>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</si>
  <si>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</si>
  <si>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</si>
  <si>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</si>
  <si>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</si>
  <si>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</si>
  <si>
    <t>truck</t>
  </si>
  <si>
    <t>truck2</t>
  </si>
  <si>
    <t>&lt;20</t>
  </si>
  <si>
    <t>&gt;03-02-2013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</si>
</sst>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3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5" borderId="0" xfId="0" applyFill="1"/>
    <xf numFmtId="0" fontId="3" fillId="0" borderId="2" xfId="0" applyFont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1" fillId="0" borderId="0" xfId="0" applyFont="1" applyBorder="1"/>
    <xf numFmtId="0" fontId="0" fillId="6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7" borderId="0" xfId="0" applyFill="1" applyBorder="1" applyAlignment="1">
      <alignment horizontal="center"/>
    </xf>
    <xf numFmtId="14" fontId="0" fillId="0" borderId="0" xfId="0" applyNumberFormat="1" applyBorder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2000000}"/>
    <cellStyle name="normální_List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2"/>
  <sheetViews>
    <sheetView tabSelected="1" workbookViewId="0">
      <selection activeCell="H48" sqref="H48"/>
    </sheetView>
  </sheetViews>
  <sheetFormatPr defaultRowHeight="14.4" x14ac:dyDescent="0.3"/>
  <cols>
    <col min="2" max="2" width="11.6640625" style="18" customWidth="1"/>
    <col min="3" max="3" width="17.44140625" customWidth="1"/>
    <col min="4" max="4" width="17.5546875" customWidth="1"/>
    <col min="5" max="5" width="58.109375" bestFit="1" customWidth="1"/>
    <col min="6" max="6" width="37.44140625" bestFit="1" customWidth="1"/>
    <col min="7" max="7" width="15" bestFit="1" customWidth="1"/>
    <col min="8" max="8" width="11.21875" customWidth="1"/>
    <col min="9" max="9" width="27.77734375" customWidth="1"/>
    <col min="10" max="11" width="10.6640625" bestFit="1" customWidth="1"/>
    <col min="12" max="12" width="10.33203125" bestFit="1" customWidth="1"/>
  </cols>
  <sheetData>
    <row r="1" spans="1:7" x14ac:dyDescent="0.3">
      <c r="A1" s="4" t="s">
        <v>25</v>
      </c>
      <c r="B1" s="16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 hidden="1" x14ac:dyDescent="0.3">
      <c r="A2" s="1">
        <v>100001</v>
      </c>
      <c r="B2" s="17">
        <v>41306</v>
      </c>
      <c r="C2" s="1" t="s">
        <v>13</v>
      </c>
      <c r="D2" s="1" t="s">
        <v>8</v>
      </c>
      <c r="E2" s="19">
        <v>25</v>
      </c>
      <c r="F2" s="1" t="s">
        <v>2</v>
      </c>
      <c r="G2" s="1" t="s">
        <v>18</v>
      </c>
    </row>
    <row r="3" spans="1:7" x14ac:dyDescent="0.3">
      <c r="A3" s="1">
        <v>100002</v>
      </c>
      <c r="B3" s="17">
        <v>41306</v>
      </c>
      <c r="C3" s="1" t="s">
        <v>14</v>
      </c>
      <c r="D3" s="1" t="s">
        <v>9</v>
      </c>
      <c r="E3" s="19">
        <v>30</v>
      </c>
      <c r="F3" s="1" t="s">
        <v>3</v>
      </c>
      <c r="G3" s="1" t="s">
        <v>19</v>
      </c>
    </row>
    <row r="4" spans="1:7" x14ac:dyDescent="0.3">
      <c r="A4" s="1">
        <v>100003</v>
      </c>
      <c r="B4" s="17">
        <v>41307</v>
      </c>
      <c r="C4" s="1" t="s">
        <v>15</v>
      </c>
      <c r="D4" s="1" t="s">
        <v>9</v>
      </c>
      <c r="E4" s="19">
        <v>15</v>
      </c>
      <c r="F4" s="1" t="s">
        <v>3</v>
      </c>
      <c r="G4" s="1" t="s">
        <v>20</v>
      </c>
    </row>
    <row r="5" spans="1:7" x14ac:dyDescent="0.3">
      <c r="A5" s="1">
        <v>100004</v>
      </c>
      <c r="B5" s="17">
        <v>41308</v>
      </c>
      <c r="C5" s="1" t="s">
        <v>14</v>
      </c>
      <c r="D5" s="1" t="s">
        <v>8</v>
      </c>
      <c r="E5" s="19">
        <v>32</v>
      </c>
      <c r="F5" s="1" t="s">
        <v>2</v>
      </c>
      <c r="G5" s="1" t="s">
        <v>19</v>
      </c>
    </row>
    <row r="6" spans="1:7" hidden="1" x14ac:dyDescent="0.3">
      <c r="A6" s="1">
        <v>100005</v>
      </c>
      <c r="B6" s="17">
        <v>41308</v>
      </c>
      <c r="C6" s="1" t="s">
        <v>16</v>
      </c>
      <c r="D6" s="1" t="s">
        <v>10</v>
      </c>
      <c r="E6" s="19">
        <v>25</v>
      </c>
      <c r="F6" s="1" t="s">
        <v>3</v>
      </c>
      <c r="G6" s="1" t="s">
        <v>18</v>
      </c>
    </row>
    <row r="7" spans="1:7" x14ac:dyDescent="0.3">
      <c r="A7" s="1">
        <v>100006</v>
      </c>
      <c r="B7" s="17">
        <v>41308</v>
      </c>
      <c r="C7" s="1" t="s">
        <v>15</v>
      </c>
      <c r="D7" s="1" t="s">
        <v>9</v>
      </c>
      <c r="E7" s="19">
        <v>18</v>
      </c>
      <c r="F7" s="1" t="s">
        <v>4</v>
      </c>
      <c r="G7" s="1" t="s">
        <v>21</v>
      </c>
    </row>
    <row r="8" spans="1:7" x14ac:dyDescent="0.3">
      <c r="A8" s="1">
        <v>100007</v>
      </c>
      <c r="B8" s="17">
        <v>41308</v>
      </c>
      <c r="C8" s="1" t="s">
        <v>13</v>
      </c>
      <c r="D8" s="1" t="s">
        <v>10</v>
      </c>
      <c r="E8" s="19">
        <v>15</v>
      </c>
      <c r="F8" s="1" t="s">
        <v>5</v>
      </c>
      <c r="G8" s="1" t="s">
        <v>20</v>
      </c>
    </row>
    <row r="9" spans="1:7" x14ac:dyDescent="0.3">
      <c r="A9" s="1">
        <v>100008</v>
      </c>
      <c r="B9" s="17">
        <v>41309</v>
      </c>
      <c r="C9" s="1" t="s">
        <v>15</v>
      </c>
      <c r="D9" s="1" t="s">
        <v>10</v>
      </c>
      <c r="E9" s="19">
        <v>25</v>
      </c>
      <c r="F9" s="1" t="s">
        <v>3</v>
      </c>
      <c r="G9" s="1" t="s">
        <v>21</v>
      </c>
    </row>
    <row r="10" spans="1:7" hidden="1" x14ac:dyDescent="0.3">
      <c r="A10" s="1">
        <v>100009</v>
      </c>
      <c r="B10" s="17">
        <v>41309</v>
      </c>
      <c r="C10" s="1" t="s">
        <v>14</v>
      </c>
      <c r="D10" s="1" t="s">
        <v>8</v>
      </c>
      <c r="E10" s="19">
        <v>30</v>
      </c>
      <c r="F10" s="1" t="s">
        <v>4</v>
      </c>
      <c r="G10" s="1" t="s">
        <v>22</v>
      </c>
    </row>
    <row r="11" spans="1:7" x14ac:dyDescent="0.3">
      <c r="A11" s="1">
        <v>100010</v>
      </c>
      <c r="B11" s="17">
        <v>41309</v>
      </c>
      <c r="C11" s="1" t="s">
        <v>16</v>
      </c>
      <c r="D11" s="1" t="s">
        <v>10</v>
      </c>
      <c r="E11" s="19">
        <v>15</v>
      </c>
      <c r="F11" s="1" t="s">
        <v>5</v>
      </c>
      <c r="G11" s="1" t="s">
        <v>19</v>
      </c>
    </row>
    <row r="12" spans="1:7" x14ac:dyDescent="0.3">
      <c r="A12" s="1">
        <v>100011</v>
      </c>
      <c r="B12" s="17">
        <v>41309</v>
      </c>
      <c r="C12" s="1" t="s">
        <v>0</v>
      </c>
      <c r="D12" s="1" t="s">
        <v>17</v>
      </c>
      <c r="E12" s="19">
        <v>25</v>
      </c>
      <c r="F12" s="1" t="s">
        <v>3</v>
      </c>
      <c r="G12" s="1" t="s">
        <v>20</v>
      </c>
    </row>
    <row r="13" spans="1:7" x14ac:dyDescent="0.3">
      <c r="A13" s="1">
        <v>100012</v>
      </c>
      <c r="B13" s="17">
        <v>41309</v>
      </c>
      <c r="C13" s="1" t="s">
        <v>13</v>
      </c>
      <c r="D13" s="1" t="s">
        <v>9</v>
      </c>
      <c r="E13" s="19">
        <v>14</v>
      </c>
      <c r="F13" s="1" t="s">
        <v>2</v>
      </c>
      <c r="G13" s="1" t="s">
        <v>19</v>
      </c>
    </row>
    <row r="14" spans="1:7" x14ac:dyDescent="0.3">
      <c r="A14" s="1">
        <v>100013</v>
      </c>
      <c r="B14" s="17">
        <v>41310</v>
      </c>
      <c r="C14" s="1" t="s">
        <v>13</v>
      </c>
      <c r="D14" s="1" t="s">
        <v>9</v>
      </c>
      <c r="E14" s="19">
        <v>25</v>
      </c>
      <c r="F14" s="3" t="s">
        <v>41</v>
      </c>
      <c r="G14" s="1" t="s">
        <v>21</v>
      </c>
    </row>
    <row r="15" spans="1:7" x14ac:dyDescent="0.3">
      <c r="A15" s="1">
        <v>100014</v>
      </c>
      <c r="B15" s="17">
        <v>41310</v>
      </c>
      <c r="C15" s="1" t="s">
        <v>15</v>
      </c>
      <c r="D15" s="1" t="s">
        <v>8</v>
      </c>
      <c r="E15" s="19">
        <v>30</v>
      </c>
      <c r="F15" s="1" t="s">
        <v>2</v>
      </c>
      <c r="G15" s="1" t="s">
        <v>20</v>
      </c>
    </row>
    <row r="16" spans="1:7" hidden="1" x14ac:dyDescent="0.3">
      <c r="A16" s="1">
        <v>100015</v>
      </c>
      <c r="B16" s="17">
        <v>41310</v>
      </c>
      <c r="C16" s="1" t="s">
        <v>16</v>
      </c>
      <c r="D16" s="1" t="s">
        <v>17</v>
      </c>
      <c r="E16" s="19">
        <v>15</v>
      </c>
      <c r="F16" s="1" t="s">
        <v>3</v>
      </c>
      <c r="G16" s="1" t="s">
        <v>18</v>
      </c>
    </row>
    <row r="17" spans="1:8" hidden="1" x14ac:dyDescent="0.3">
      <c r="A17" s="1">
        <v>100016</v>
      </c>
      <c r="B17" s="17">
        <v>41310</v>
      </c>
      <c r="C17" s="1" t="s">
        <v>14</v>
      </c>
      <c r="D17" s="1" t="s">
        <v>8</v>
      </c>
      <c r="E17" s="19">
        <v>15</v>
      </c>
      <c r="F17" s="1" t="s">
        <v>4</v>
      </c>
      <c r="G17" s="1" t="s">
        <v>22</v>
      </c>
    </row>
    <row r="18" spans="1:8" x14ac:dyDescent="0.3">
      <c r="A18" s="1">
        <v>100017</v>
      </c>
      <c r="B18" s="17">
        <v>41311</v>
      </c>
      <c r="C18" s="1" t="s">
        <v>13</v>
      </c>
      <c r="D18" s="1" t="s">
        <v>17</v>
      </c>
      <c r="E18" s="19">
        <v>25</v>
      </c>
      <c r="F18" s="1" t="s">
        <v>4</v>
      </c>
      <c r="G18" s="1" t="s">
        <v>19</v>
      </c>
    </row>
    <row r="19" spans="1:8" x14ac:dyDescent="0.3">
      <c r="A19" s="1">
        <v>100018</v>
      </c>
      <c r="B19" s="17">
        <v>41312</v>
      </c>
      <c r="C19" s="1" t="s">
        <v>13</v>
      </c>
      <c r="D19" s="1" t="s">
        <v>8</v>
      </c>
      <c r="E19" s="19">
        <v>30</v>
      </c>
      <c r="F19" s="1" t="s">
        <v>2</v>
      </c>
      <c r="G19" s="1" t="s">
        <v>20</v>
      </c>
    </row>
    <row r="20" spans="1:8" x14ac:dyDescent="0.3">
      <c r="A20" s="1">
        <v>100019</v>
      </c>
      <c r="B20" s="17">
        <v>41313</v>
      </c>
      <c r="C20" s="1" t="s">
        <v>16</v>
      </c>
      <c r="D20" s="1" t="s">
        <v>9</v>
      </c>
      <c r="E20" s="19">
        <v>13</v>
      </c>
      <c r="F20" s="1" t="s">
        <v>3</v>
      </c>
      <c r="G20" s="1" t="s">
        <v>21</v>
      </c>
    </row>
    <row r="21" spans="1:8" x14ac:dyDescent="0.3">
      <c r="A21" s="1">
        <v>100020</v>
      </c>
      <c r="B21" s="17">
        <v>41313</v>
      </c>
      <c r="C21" s="1" t="s">
        <v>14</v>
      </c>
      <c r="D21" s="1" t="s">
        <v>10</v>
      </c>
      <c r="E21" s="19">
        <v>25</v>
      </c>
      <c r="F21" s="1" t="s">
        <v>5</v>
      </c>
      <c r="G21" s="1" t="s">
        <v>20</v>
      </c>
    </row>
    <row r="22" spans="1:8" hidden="1" x14ac:dyDescent="0.3">
      <c r="A22" s="1">
        <v>100021</v>
      </c>
      <c r="B22" s="17">
        <v>41313</v>
      </c>
      <c r="C22" s="1" t="s">
        <v>15</v>
      </c>
      <c r="D22" s="1" t="s">
        <v>17</v>
      </c>
      <c r="E22" s="19">
        <v>30</v>
      </c>
      <c r="F22" s="1" t="s">
        <v>4</v>
      </c>
      <c r="G22" s="1" t="s">
        <v>22</v>
      </c>
    </row>
    <row r="23" spans="1:8" x14ac:dyDescent="0.3">
      <c r="A23" s="1">
        <v>100022</v>
      </c>
      <c r="B23" s="17">
        <v>41313</v>
      </c>
      <c r="C23" s="1" t="s">
        <v>14</v>
      </c>
      <c r="D23" s="1" t="s">
        <v>9</v>
      </c>
      <c r="E23" s="19">
        <v>15</v>
      </c>
      <c r="F23" s="1" t="s">
        <v>41</v>
      </c>
      <c r="G23" s="1" t="s">
        <v>19</v>
      </c>
    </row>
    <row r="24" spans="1:8" hidden="1" x14ac:dyDescent="0.3">
      <c r="A24" s="1">
        <v>100023</v>
      </c>
      <c r="B24" s="17">
        <v>41313</v>
      </c>
      <c r="C24" s="1" t="s">
        <v>13</v>
      </c>
      <c r="D24" s="1" t="s">
        <v>17</v>
      </c>
      <c r="E24" s="19">
        <v>25</v>
      </c>
      <c r="F24" s="1" t="s">
        <v>2</v>
      </c>
      <c r="G24" s="1" t="s">
        <v>18</v>
      </c>
    </row>
    <row r="25" spans="1:8" x14ac:dyDescent="0.3">
      <c r="A25" s="1">
        <v>100024</v>
      </c>
      <c r="B25" s="17">
        <v>41314</v>
      </c>
      <c r="C25" s="1" t="s">
        <v>16</v>
      </c>
      <c r="D25" s="1" t="s">
        <v>9</v>
      </c>
      <c r="E25" s="19">
        <v>34</v>
      </c>
      <c r="F25" s="1" t="s">
        <v>3</v>
      </c>
      <c r="G25" s="1" t="s">
        <v>21</v>
      </c>
    </row>
    <row r="26" spans="1:8" hidden="1" x14ac:dyDescent="0.3"/>
    <row r="27" spans="1:8" hidden="1" x14ac:dyDescent="0.3">
      <c r="E27" s="15" t="s">
        <v>71</v>
      </c>
      <c r="H27" s="20" t="s">
        <v>72</v>
      </c>
    </row>
    <row r="28" spans="1:8" x14ac:dyDescent="0.3">
      <c r="F28" s="2"/>
      <c r="G28" s="23"/>
      <c r="H28" s="23"/>
    </row>
    <row r="29" spans="1:8" ht="15.6" x14ac:dyDescent="0.3">
      <c r="E29" s="14" t="s">
        <v>31</v>
      </c>
      <c r="G29" s="23" t="s">
        <v>18</v>
      </c>
      <c r="H29" s="25">
        <f>COUNTIF(G2:$G$25,G29)</f>
        <v>4</v>
      </c>
    </row>
    <row r="30" spans="1:8" ht="15.6" x14ac:dyDescent="0.3">
      <c r="E30" s="14" t="s">
        <v>32</v>
      </c>
      <c r="G30" s="23" t="s">
        <v>17</v>
      </c>
      <c r="H30" s="25">
        <f>COUNTIF(D2:$D$25,G30)</f>
        <v>5</v>
      </c>
    </row>
    <row r="31" spans="1:8" ht="15.6" x14ac:dyDescent="0.3">
      <c r="E31" s="14" t="s">
        <v>33</v>
      </c>
      <c r="G31" s="23" t="s">
        <v>3</v>
      </c>
      <c r="H31" s="25">
        <f>COUNTIF($F$2:$F$25,G31)</f>
        <v>8</v>
      </c>
    </row>
    <row r="32" spans="1:8" ht="15.6" x14ac:dyDescent="0.3">
      <c r="E32" s="14" t="s">
        <v>34</v>
      </c>
      <c r="G32" s="23" t="s">
        <v>14</v>
      </c>
      <c r="H32" s="25">
        <f>COUNTIF($C$2:$C$25,G32)</f>
        <v>6</v>
      </c>
    </row>
    <row r="33" spans="5:13" ht="15.6" x14ac:dyDescent="0.3">
      <c r="E33" s="14" t="s">
        <v>26</v>
      </c>
      <c r="G33" s="22" t="s">
        <v>75</v>
      </c>
      <c r="H33" s="25">
        <f>COUNTIF(E2:E25,G33)</f>
        <v>9</v>
      </c>
    </row>
    <row r="34" spans="5:13" ht="15.6" x14ac:dyDescent="0.3">
      <c r="E34" s="14"/>
      <c r="H34" s="26"/>
    </row>
    <row r="35" spans="5:13" ht="15.6" x14ac:dyDescent="0.3">
      <c r="E35" s="14"/>
      <c r="F35" s="24"/>
      <c r="G35" s="23"/>
      <c r="H35" s="27"/>
    </row>
    <row r="36" spans="5:13" ht="15.6" x14ac:dyDescent="0.3">
      <c r="E36" s="14" t="s">
        <v>23</v>
      </c>
      <c r="F36" s="23"/>
      <c r="G36" s="23" t="s">
        <v>10</v>
      </c>
      <c r="H36" s="28">
        <f>SUMIF($D$2:$D$25,G36,E2:E25)</f>
        <v>105</v>
      </c>
    </row>
    <row r="37" spans="5:13" ht="15.6" x14ac:dyDescent="0.3">
      <c r="E37" s="14" t="s">
        <v>24</v>
      </c>
      <c r="F37" s="23"/>
      <c r="G37" s="23" t="s">
        <v>9</v>
      </c>
      <c r="H37" s="28">
        <f>SUMIF($D$2:$D$25,G37,E3:E26)</f>
        <v>167</v>
      </c>
    </row>
    <row r="38" spans="5:13" ht="15.6" x14ac:dyDescent="0.3">
      <c r="E38" s="14" t="s">
        <v>30</v>
      </c>
      <c r="F38" s="23"/>
      <c r="G38" s="23" t="s">
        <v>2</v>
      </c>
      <c r="H38" s="28">
        <f>SUMIF($F$2:$F$25,G38,E2:E25)</f>
        <v>156</v>
      </c>
    </row>
    <row r="39" spans="5:13" ht="15.6" x14ac:dyDescent="0.3">
      <c r="E39" s="14" t="s">
        <v>40</v>
      </c>
      <c r="F39" s="23"/>
      <c r="G39" s="22" t="s">
        <v>73</v>
      </c>
      <c r="H39" s="28">
        <f>SUMIFS(E2:E25, F2:F25,I39) +  SUMIFS(E2:E25, F2:F25,J39) + SUMIFS(E2:E25, F2:F25,L39) + SUMIFS(E2:E25, F2:F25,M39)</f>
        <v>456</v>
      </c>
      <c r="J39" t="s">
        <v>4</v>
      </c>
      <c r="K39" t="s">
        <v>74</v>
      </c>
      <c r="L39" t="s">
        <v>3</v>
      </c>
      <c r="M39" t="s">
        <v>2</v>
      </c>
    </row>
    <row r="40" spans="5:13" ht="15.6" x14ac:dyDescent="0.3">
      <c r="E40" s="14"/>
      <c r="F40" s="23"/>
      <c r="G40" s="23"/>
      <c r="H40" s="23"/>
    </row>
    <row r="41" spans="5:13" ht="15.6" x14ac:dyDescent="0.3">
      <c r="E41" s="14"/>
      <c r="F41" s="24"/>
      <c r="G41" s="23"/>
      <c r="H41" s="23"/>
    </row>
    <row r="42" spans="5:13" ht="15.6" x14ac:dyDescent="0.3">
      <c r="E42" s="14" t="s">
        <v>35</v>
      </c>
      <c r="H42" s="30">
        <f>COUNTIFS($D$2:$D$25, J42, G2:G25,K42)</f>
        <v>2</v>
      </c>
      <c r="J42" s="23" t="s">
        <v>17</v>
      </c>
      <c r="K42" s="23" t="s">
        <v>18</v>
      </c>
      <c r="L42" s="23"/>
    </row>
    <row r="43" spans="5:13" ht="15.6" x14ac:dyDescent="0.3">
      <c r="E43" s="14" t="s">
        <v>36</v>
      </c>
      <c r="H43" s="30">
        <f>COUNTIFS($F$2:$F$25, J43, C2:C25, K43)</f>
        <v>2</v>
      </c>
      <c r="J43" s="23" t="s">
        <v>4</v>
      </c>
      <c r="K43" s="23" t="s">
        <v>14</v>
      </c>
      <c r="L43" s="23"/>
    </row>
    <row r="44" spans="5:13" ht="15.6" x14ac:dyDescent="0.3">
      <c r="E44" s="14" t="s">
        <v>37</v>
      </c>
      <c r="H44" s="30">
        <f>COUNTIFS($B$2:$B$25, K44, G2:G25, J44)</f>
        <v>2</v>
      </c>
      <c r="J44" s="22" t="s">
        <v>18</v>
      </c>
      <c r="K44" s="29" t="s">
        <v>76</v>
      </c>
      <c r="L44" s="23"/>
    </row>
    <row r="45" spans="5:13" ht="15.6" x14ac:dyDescent="0.3">
      <c r="E45" s="14" t="s">
        <v>38</v>
      </c>
      <c r="H45" s="30">
        <f>COUNTIFS(B2:B25, "&gt;="&amp;K45, B2:B25,"&lt;="&amp;L45)</f>
        <v>14</v>
      </c>
      <c r="J45" s="23"/>
      <c r="K45" s="29">
        <v>41308</v>
      </c>
      <c r="L45" s="29">
        <v>41311</v>
      </c>
    </row>
    <row r="46" spans="5:13" ht="15.6" x14ac:dyDescent="0.3">
      <c r="E46" s="14"/>
      <c r="F46" s="2"/>
      <c r="H46" s="26"/>
      <c r="J46" s="23"/>
      <c r="K46" s="23"/>
      <c r="L46" s="23"/>
    </row>
    <row r="47" spans="5:13" ht="15.6" x14ac:dyDescent="0.3">
      <c r="E47" s="14" t="s">
        <v>27</v>
      </c>
      <c r="H47" s="31">
        <f>SUMIFS($E$2:$E$25, $D$2:$D$25, J47, $G$2:$G$25, K47)</f>
        <v>25</v>
      </c>
      <c r="J47" s="23" t="s">
        <v>17</v>
      </c>
      <c r="K47" s="23" t="s">
        <v>19</v>
      </c>
      <c r="L47" s="23"/>
    </row>
    <row r="48" spans="5:13" ht="15.6" x14ac:dyDescent="0.3">
      <c r="E48" s="14" t="s">
        <v>29</v>
      </c>
      <c r="H48" s="31">
        <f>SUMIFS($E$2:$E$25, $F$2:$F$25,J48, G2:G25, K48)</f>
        <v>75</v>
      </c>
      <c r="J48" s="23" t="s">
        <v>4</v>
      </c>
      <c r="K48" s="23" t="s">
        <v>22</v>
      </c>
      <c r="L48" s="23"/>
    </row>
    <row r="49" spans="5:12" ht="15.6" x14ac:dyDescent="0.3">
      <c r="E49" s="14" t="s">
        <v>39</v>
      </c>
      <c r="H49" s="31">
        <f>SUMIFS($E$2:$E$25, $B$2:$B$25, "&gt;="&amp;J49, $B$2:$B$25, "&lt;="&amp;K49)</f>
        <v>309</v>
      </c>
      <c r="J49" s="29">
        <v>41308</v>
      </c>
      <c r="K49" s="29">
        <v>41311</v>
      </c>
      <c r="L49" s="23"/>
    </row>
    <row r="50" spans="5:12" ht="15.6" x14ac:dyDescent="0.3">
      <c r="E50" s="14"/>
      <c r="H50" s="26"/>
      <c r="J50" s="23"/>
      <c r="K50" s="23"/>
      <c r="L50" s="23"/>
    </row>
    <row r="51" spans="5:12" ht="15.6" x14ac:dyDescent="0.3">
      <c r="E51" s="14"/>
      <c r="H51" s="26"/>
      <c r="J51" s="23"/>
      <c r="K51" s="23"/>
      <c r="L51" s="23"/>
    </row>
    <row r="52" spans="5:12" ht="15.6" x14ac:dyDescent="0.3">
      <c r="E52" s="14" t="s">
        <v>28</v>
      </c>
      <c r="H52" s="32">
        <f t="array" ref="H52">SUM(SUMIFS($E$2:$E$25,G2:G25,J52:L52 ))</f>
        <v>386</v>
      </c>
      <c r="J52" s="23" t="s">
        <v>19</v>
      </c>
      <c r="K52" s="23" t="s">
        <v>21</v>
      </c>
      <c r="L52" s="23" t="s">
        <v>20</v>
      </c>
    </row>
  </sheetData>
  <autoFilter ref="A1:H27" xr:uid="{00000000-0001-0000-0000-000000000000}">
    <filterColumn colId="6">
      <filters>
        <filter val="Baltimore"/>
        <filter val="NY"/>
        <filter val="Philadelphia"/>
      </filters>
    </filterColumn>
  </autoFilter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opLeftCell="A43" workbookViewId="0">
      <selection activeCell="E116" sqref="E116:E194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6" x14ac:dyDescent="0.3">
      <c r="A2" s="1" t="s">
        <v>45</v>
      </c>
      <c r="B2" s="1">
        <f>COUNTIF($B$16:$B$241, A2)</f>
        <v>71</v>
      </c>
      <c r="C2" s="1">
        <f>SUMIF($B$16:$B$241, A2, E16:E241)</f>
        <v>717</v>
      </c>
      <c r="D2" s="1">
        <f>COUNTIFS($B$16:$B$241, A2, $D$16:$D$241, "cash")</f>
        <v>42</v>
      </c>
      <c r="E2" s="1">
        <f>COUNTIFS($B$16:$B$241, A2, $D$16:$D$241, "credit card")</f>
        <v>29</v>
      </c>
      <c r="F2" s="1">
        <f>SUMIFS($E$16:$E$241,$B$16:$B$241,A2,$D$16:$D$241,"cash")</f>
        <v>414</v>
      </c>
    </row>
    <row r="3" spans="1:6" x14ac:dyDescent="0.3">
      <c r="A3" s="6" t="s">
        <v>43</v>
      </c>
      <c r="B3" s="1">
        <f t="shared" ref="B3:B5" si="0">COUNTIF($B$16:$B$241, A3)</f>
        <v>46</v>
      </c>
      <c r="C3" s="1">
        <f t="shared" ref="C3:C5" si="1">SUMIF($B$16:$B$241, A3, E17:E242)</f>
        <v>1309</v>
      </c>
      <c r="D3" s="1">
        <f t="shared" ref="D3:D5" si="2">COUNTIFS($B$16:$B$241, A3, $D$16:$D$241, "cash")</f>
        <v>31</v>
      </c>
      <c r="E3" s="1">
        <f t="shared" ref="E3:E5" si="3">COUNTIFS($B$16:$B$241, A3, $D$16:$D$241, "credit card")</f>
        <v>15</v>
      </c>
      <c r="F3" s="1">
        <f>SUMIFS($E$16:$E$241,$B$16:$B$241,A3,$D$16:$D$241,"cash")</f>
        <v>1350</v>
      </c>
    </row>
    <row r="4" spans="1:6" x14ac:dyDescent="0.3">
      <c r="A4" s="7" t="s">
        <v>44</v>
      </c>
      <c r="B4" s="1">
        <f t="shared" si="0"/>
        <v>50</v>
      </c>
      <c r="C4" s="1">
        <f t="shared" si="1"/>
        <v>1625</v>
      </c>
      <c r="D4" s="1">
        <f t="shared" si="2"/>
        <v>35</v>
      </c>
      <c r="E4" s="1">
        <f t="shared" si="3"/>
        <v>15</v>
      </c>
      <c r="F4" s="1">
        <f t="shared" ref="F4:F5" si="4">SUMIFS($E$16:$E$241,$B$16:$B$241,A4,$D$16:$D$241,"cash")</f>
        <v>1155</v>
      </c>
    </row>
    <row r="5" spans="1:6" x14ac:dyDescent="0.3">
      <c r="A5" s="1" t="s">
        <v>48</v>
      </c>
      <c r="B5" s="1">
        <f t="shared" si="0"/>
        <v>32</v>
      </c>
      <c r="C5" s="1">
        <f t="shared" si="1"/>
        <v>1082</v>
      </c>
      <c r="D5" s="1">
        <f t="shared" si="2"/>
        <v>21</v>
      </c>
      <c r="E5" s="1">
        <f t="shared" si="3"/>
        <v>11</v>
      </c>
      <c r="F5" s="1">
        <f t="shared" si="4"/>
        <v>735</v>
      </c>
    </row>
    <row r="8" spans="1:6" ht="47.25" customHeight="1" x14ac:dyDescent="0.3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6" x14ac:dyDescent="0.3">
      <c r="A9" s="6" t="s">
        <v>49</v>
      </c>
      <c r="B9" s="1">
        <f>COUNTIF($C$16:$C$241, A9)</f>
        <v>25</v>
      </c>
      <c r="C9" s="1">
        <f>SUMIF(C16:C241, A9, E16:E241)</f>
        <v>688</v>
      </c>
      <c r="D9" s="1">
        <f>COUNTIFS(C16:C241, A9, B16:B241, "shaving")</f>
        <v>7</v>
      </c>
      <c r="E9" s="1">
        <f>COUNTIFS(C16:C241, A9, B16:B241, "kids")</f>
        <v>1</v>
      </c>
      <c r="F9" s="1">
        <f>SUMIFS($E$16:$E$241, $B$16:$B$241, "shaving", $C$16:$C$241, A9,$A$16:$A$241, "&gt;=10-05-2013", $A$16:$A$241, "&lt;=20-05-2013")</f>
        <v>31</v>
      </c>
    </row>
    <row r="10" spans="1:6" x14ac:dyDescent="0.3">
      <c r="A10" s="6" t="s">
        <v>50</v>
      </c>
      <c r="B10" s="1">
        <f>COUNTIF(C16:C241, A10)</f>
        <v>31</v>
      </c>
      <c r="C10" s="1">
        <f>SUMIF(C17:C242, A10, E17:E242)</f>
        <v>965</v>
      </c>
      <c r="D10" s="1">
        <f t="shared" ref="D10:D11" si="5">COUNTIFS(C17:C242, A10, B17:B242, "shaving")</f>
        <v>8</v>
      </c>
      <c r="E10" s="1">
        <f t="shared" ref="E10:E11" si="6">COUNTIFS(C17:C242, A10, B17:B242, "kids")</f>
        <v>1</v>
      </c>
      <c r="F10" s="1">
        <f>SUMIFS($E$16:$E$241, $B$16:$B$241, "shaving", $C$16:$C$241, A10,$A$16:$A$241, "&gt;=10-05-2013", $A$16:$A$241, "&lt;=20-05-2013")</f>
        <v>24</v>
      </c>
    </row>
    <row r="11" spans="1:6" x14ac:dyDescent="0.3">
      <c r="A11" s="6" t="s">
        <v>52</v>
      </c>
      <c r="B11" s="1">
        <f>COUNTIF(C16:C241, A11)</f>
        <v>23</v>
      </c>
      <c r="C11" s="1">
        <f>SUMIF($C$16:$C$241,A11,$E$16:$E$241)</f>
        <v>701</v>
      </c>
      <c r="D11" s="1">
        <f t="shared" si="5"/>
        <v>5</v>
      </c>
      <c r="E11" s="1">
        <f t="shared" si="6"/>
        <v>1</v>
      </c>
      <c r="F11" s="1">
        <f>SUMIFS($E$16:$E$241, $B$16:$B$241, "shaving", $C$16:$C$241, A11,$A$16:$A$241, "&gt;=10-05-2013", $A$16:$A$241, "&lt;=20-05-2013")</f>
        <v>38</v>
      </c>
    </row>
    <row r="12" spans="1:6" x14ac:dyDescent="0.3">
      <c r="B12" s="13"/>
      <c r="F12" s="1"/>
    </row>
    <row r="13" spans="1:6" x14ac:dyDescent="0.3">
      <c r="B13" s="13"/>
    </row>
    <row r="14" spans="1:6" x14ac:dyDescent="0.3">
      <c r="A14" s="21" t="s">
        <v>61</v>
      </c>
      <c r="B14" s="21"/>
      <c r="C14" s="21"/>
      <c r="D14" s="21"/>
      <c r="E14" s="21"/>
    </row>
    <row r="15" spans="1:6" x14ac:dyDescent="0.3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 x14ac:dyDescent="0.3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3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3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3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3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3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3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3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3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3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3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3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3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3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3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3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3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3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3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3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3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3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3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3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3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3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3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3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3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3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3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3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3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3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3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3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3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3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3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3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3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3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3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3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3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3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3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3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3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3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3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3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3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3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3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3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3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3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3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3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3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3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3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3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3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3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3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3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3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3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3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3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3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3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3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3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3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3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3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3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3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3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3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3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3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3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3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3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3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3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3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3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3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3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3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3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3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3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3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3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3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3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3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3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3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3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3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3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3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3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3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3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3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3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3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3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3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3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3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3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3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3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3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3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3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3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3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3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3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3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3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3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3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3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3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3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3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3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3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3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3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3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3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3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3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3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3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3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3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3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3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3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3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3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3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3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3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3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3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3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3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3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3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3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3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3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3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3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3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3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3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3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3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3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3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3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3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3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3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3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3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3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3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3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3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3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3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3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3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3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3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3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3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3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3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3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3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3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3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3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3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3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3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3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3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3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3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3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3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3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3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3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3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3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3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3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3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3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3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3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3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3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3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3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3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3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autoFilter ref="A15:E241" xr:uid="{00000000-0001-0000-0100-000000000000}"/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kunal joshi</cp:lastModifiedBy>
  <dcterms:created xsi:type="dcterms:W3CDTF">2013-06-05T17:23:06Z</dcterms:created>
  <dcterms:modified xsi:type="dcterms:W3CDTF">2024-02-09T09:23:13Z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