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brow\OneDrive\Desktop\GW Bootcamp\PREWORK_MEB\Module-1\"/>
    </mc:Choice>
  </mc:AlternateContent>
  <xr:revisionPtr revIDLastSave="12" documentId="6_{259F9EED-876B-4498-8059-FD5743077F24}" xr6:coauthVersionLast="41" xr6:coauthVersionMax="41" xr10:uidLastSave="{C3025DCC-A5C2-4F3F-8C65-1470669A6EC1}"/>
  <bookViews>
    <workbookView xWindow="-90" yWindow="-90" windowWidth="19380" windowHeight="10380" xr2:uid="{00000000-000D-0000-FFFF-FFFF00000000}"/>
  </bookViews>
  <sheets>
    <sheet name="Kickstarter Data Set" sheetId="1" r:id="rId1"/>
    <sheet name="Campaign Count by Category" sheetId="2" r:id="rId2"/>
    <sheet name="Campaign Count by Sub-Category" sheetId="3" r:id="rId3"/>
    <sheet name="State of Project by Date" sheetId="4" r:id="rId4"/>
    <sheet name="Bonus" sheetId="5" r:id="rId5"/>
  </sheets>
  <definedNames>
    <definedName name="_xlnm._FilterDatabase" localSheetId="0" hidden="1">'Kickstarter Data Set'!$A$1:$T$4115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" l="1"/>
  <c r="T2" i="1" l="1"/>
  <c r="S2" i="1"/>
  <c r="D12" i="5" l="1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2" i="5"/>
  <c r="E12" i="5" s="1"/>
  <c r="B11" i="5"/>
  <c r="B10" i="5"/>
  <c r="B9" i="5"/>
  <c r="B8" i="5"/>
  <c r="E8" i="5" s="1"/>
  <c r="B7" i="5"/>
  <c r="B6" i="5"/>
  <c r="B5" i="5"/>
  <c r="E5" i="5" s="1"/>
  <c r="B4" i="5"/>
  <c r="E4" i="5" s="1"/>
  <c r="D3" i="5"/>
  <c r="C3" i="5"/>
  <c r="B3" i="5"/>
  <c r="D13" i="5"/>
  <c r="C13" i="5"/>
  <c r="B13" i="5"/>
  <c r="D2" i="5"/>
  <c r="C2" i="5"/>
  <c r="B2" i="5"/>
  <c r="E9" i="5" l="1"/>
  <c r="G9" i="5" s="1"/>
  <c r="G4" i="5"/>
  <c r="G8" i="5"/>
  <c r="G12" i="5"/>
  <c r="E13" i="5"/>
  <c r="H13" i="5" s="1"/>
  <c r="H4" i="5"/>
  <c r="H8" i="5"/>
  <c r="H12" i="5"/>
  <c r="H5" i="5"/>
  <c r="H9" i="5"/>
  <c r="G5" i="5"/>
  <c r="H2" i="5"/>
  <c r="F2" i="5"/>
  <c r="E7" i="5"/>
  <c r="F7" i="5" s="1"/>
  <c r="F4" i="5"/>
  <c r="F12" i="5"/>
  <c r="E6" i="5"/>
  <c r="H6" i="5" s="1"/>
  <c r="F5" i="5"/>
  <c r="E2" i="5"/>
  <c r="E11" i="5"/>
  <c r="G11" i="5" s="1"/>
  <c r="E3" i="5"/>
  <c r="G3" i="5" s="1"/>
  <c r="F8" i="5"/>
  <c r="E10" i="5"/>
  <c r="F10" i="5" s="1"/>
  <c r="F9" i="5"/>
  <c r="G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5" l="1"/>
  <c r="G13" i="5"/>
  <c r="F11" i="5"/>
  <c r="H3" i="5"/>
  <c r="F6" i="5"/>
  <c r="G10" i="5"/>
  <c r="H10" i="5"/>
  <c r="G6" i="5"/>
  <c r="H11" i="5"/>
  <c r="F3" i="5"/>
  <c r="H7" i="5"/>
  <c r="G7" i="5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<sst xmlns="http://schemas.openxmlformats.org/spreadsheetml/2006/main" count="24821" uniqueCount="8402">
  <si>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</si>
  <si>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</si>
  <si>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</si>
  <si>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</si>
  <si>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</si>
  <si>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</si>
  <si>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</si>
  <si>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</si>
  <si>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</si>
  <si>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</si>
  <si>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</si>
  <si>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</si>
  <si>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</si>
  <si>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</si>
  <si>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</si>
  <si>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</si>
  <si>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</si>
  <si>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</si>
  <si>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</si>
  <si>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</si>
  <si>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</si>
  <si>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</si>
  <si>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</si>
  <si>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</si>
  <si>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</si>
  <si>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</si>
  <si>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</si>
  <si>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</si>
  <si>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</si>
  <si>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</si>
  <si>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</si>
  <si>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</si>
  <si>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</si>
  <si>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</si>
  <si>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</si>
  <si>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</si>
  <si>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</si>
  <si>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</si>
  <si>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</si>
  <si>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</si>
  <si>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</si>
  <si>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</si>
  <si>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</si>
  <si>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</si>
  <si>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</si>
  <si>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</si>
  <si>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</si>
  <si>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</si>
  <si>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</si>
  <si>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</si>
  <si>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</si>
  <si>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</si>
  <si>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</si>
  <si>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</si>
  <si>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</si>
  <si>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</si>
  <si>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</si>
  <si>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</si>
  <si>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</si>
  <si>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</si>
  <si>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</si>
  <si>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</si>
  <si>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</si>
  <si>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</si>
  <si>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</si>
  <si>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</si>
  <si>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</si>
  <si>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</si>
  <si>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</si>
  <si>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</si>
  <si>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</si>
  <si>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</si>
  <si>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</si>
  <si>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</si>
  <si>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</si>
  <si>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</si>
  <si>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</si>
  <si>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</si>
  <si>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</si>
  <si>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</si>
  <si>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</si>
  <si>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</si>
  <si>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</si>
  <si>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</si>
  <si>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</si>
  <si>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</si>
  <si>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</si>
  <si>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</si>
  <si>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</si>
  <si>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</si>
  <si>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</si>
  <si>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</si>
  <si>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</si>
  <si>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</si>
  <si>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</si>
  <si>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</si>
  <si>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</si>
  <si>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</si>
  <si>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</si>
  <si>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</si>
  <si>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</si>
  <si>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</si>
  <si>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</si>
  <si>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</si>
  <si>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</si>
  <si>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</si>
  <si>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</si>
  <si>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</si>
  <si>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</si>
  <si>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</si>
  <si>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</si>
  <si>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</si>
  <si>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</si>
  <si>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</si>
  <si>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</si>
  <si>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</si>
  <si>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</si>
  <si>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</si>
  <si>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</si>
  <si>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</si>
  <si>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</si>
  <si>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</si>
  <si>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</si>
  <si>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</si>
  <si>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</si>
  <si>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</si>
  <si>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</si>
  <si>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</si>
  <si>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</si>
  <si>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</si>
  <si>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</si>
  <si>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</si>
  <si>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</si>
  <si>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</si>
  <si>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</si>
  <si>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</si>
  <si>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</si>
  <si>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</si>
  <si>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</si>
  <si>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</si>
  <si>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</si>
  <si>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</si>
  <si>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</si>
  <si>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</si>
  <si>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</si>
  <si>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</si>
  <si>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</si>
  <si>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</si>
  <si>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</si>
  <si>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</si>
  <si>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</si>
  <si>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</si>
  <si>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</si>
  <si>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</si>
  <si>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</si>
  <si>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</si>
  <si>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</si>
  <si>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</si>
  <si>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</si>
  <si>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</si>
  <si>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</si>
  <si>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</si>
  <si>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</si>
  <si>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</si>
  <si>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</si>
  <si>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</si>
  <si>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</si>
  <si>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</si>
  <si>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</si>
  <si>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</si>
  <si>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</si>
  <si>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</si>
  <si>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</si>
  <si>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</si>
  <si>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</si>
  <si>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</si>
  <si>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</si>
  <si>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</si>
  <si>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</si>
  <si>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</si>
  <si>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</si>
  <si>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</si>
  <si>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</si>
  <si>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</si>
  <si>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</si>
  <si>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</si>
  <si>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</si>
  <si>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</si>
  <si>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</si>
  <si>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</si>
  <si>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</si>
  <si>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</si>
  <si>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</si>
  <si>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</si>
  <si>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</si>
  <si>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</si>
  <si>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</si>
  <si>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</si>
  <si>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</si>
  <si>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</si>
  <si>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</si>
  <si>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</si>
  <si>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</si>
  <si>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</si>
  <si>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</si>
  <si>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</si>
  <si>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</si>
  <si>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</si>
  <si>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</si>
  <si>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</si>
  <si>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</si>
  <si>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</si>
  <si>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</si>
  <si>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</si>
  <si>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</si>
  <si>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</si>
  <si>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</si>
  <si>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</si>
  <si>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</si>
  <si>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</si>
  <si>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</si>
  <si>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</si>
  <si>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</si>
  <si>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</si>
  <si>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</si>
  <si>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</si>
  <si>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</si>
  <si>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</si>
  <si>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</si>
  <si>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</si>
  <si>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</si>
  <si>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</si>
  <si>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</si>
  <si>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</si>
  <si>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</si>
  <si>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</si>
  <si>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</si>
  <si>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</si>
  <si>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</si>
  <si>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</si>
  <si>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</si>
  <si>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</si>
  <si>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</si>
  <si>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</si>
  <si>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</si>
  <si>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</si>
  <si>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</si>
  <si>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</si>
  <si>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</si>
  <si>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</si>
  <si>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</si>
  <si>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</si>
  <si>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</si>
  <si>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</si>
  <si>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</si>
  <si>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</si>
  <si>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</si>
  <si>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</si>
  <si>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</si>
  <si>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</si>
  <si>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</si>
  <si>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</si>
  <si>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</si>
  <si>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</si>
  <si>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</si>
  <si>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</si>
  <si>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</si>
  <si>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</si>
  <si>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</si>
  <si>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</si>
  <si>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</si>
  <si>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</si>
  <si>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</si>
  <si>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</si>
  <si>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</si>
  <si>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</si>
  <si>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</si>
  <si>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</si>
  <si>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</si>
  <si>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</si>
  <si>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</si>
  <si>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</si>
  <si>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</si>
  <si>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</si>
  <si>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</si>
  <si>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</si>
  <si>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</si>
  <si>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</si>
  <si>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</si>
  <si>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</si>
  <si>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</si>
  <si>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</si>
  <si>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</si>
  <si>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</si>
  <si>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</si>
  <si>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</si>
  <si>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</si>
  <si>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</si>
  <si>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</si>
  <si>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</si>
  <si>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</si>
  <si>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</si>
  <si>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</si>
  <si>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</si>
  <si>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</si>
  <si>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</si>
  <si>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</si>
  <si>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</si>
  <si>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</si>
  <si>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</si>
  <si>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</si>
  <si>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</si>
  <si>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</si>
  <si>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</si>
  <si>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</si>
  <si>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</si>
  <si>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</si>
  <si>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</si>
  <si>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</si>
  <si>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</si>
  <si>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</si>
  <si>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</si>
  <si>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</si>
  <si>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</si>
  <si>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</si>
  <si>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</si>
  <si>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</si>
  <si>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</si>
  <si>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</si>
  <si>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</si>
  <si>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</si>
  <si>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</si>
  <si>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</si>
  <si>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</si>
  <si>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</si>
  <si>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</si>
  <si>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</si>
  <si>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</si>
  <si>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</si>
  <si>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</si>
  <si>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</si>
  <si>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</si>
  <si>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</si>
  <si>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</si>
  <si>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</si>
  <si>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</si>
  <si>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</si>
  <si>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</si>
  <si>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</si>
  <si>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</si>
  <si>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</si>
  <si>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</si>
  <si>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</si>
  <si>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</si>
  <si>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</si>
  <si>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</si>
  <si>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</si>
  <si>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</si>
  <si>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</si>
  <si>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</si>
  <si>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</si>
  <si>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</si>
  <si>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</si>
  <si>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</si>
  <si>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</si>
  <si>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</si>
  <si>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</si>
  <si>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</si>
  <si>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</si>
  <si>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</si>
  <si>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</si>
  <si>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</si>
  <si>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</si>
  <si>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</si>
  <si>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</si>
  <si>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</si>
  <si>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</si>
  <si>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</si>
  <si>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</si>
  <si>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</si>
  <si>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</si>
  <si>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</si>
  <si>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</si>
  <si>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</si>
  <si>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</si>
  <si>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</si>
  <si>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</si>
  <si>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</si>
  <si>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</si>
  <si>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</si>
  <si>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</si>
  <si>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</si>
  <si>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</si>
  <si>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</si>
  <si>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</si>
  <si>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</si>
  <si>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</si>
  <si>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</si>
  <si>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</si>
  <si>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</si>
  <si>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</si>
  <si>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</si>
  <si>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</si>
  <si>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</si>
  <si>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</si>
  <si>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</si>
  <si>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</si>
  <si>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</si>
  <si>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</si>
  <si>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</si>
  <si>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</si>
  <si>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</si>
  <si>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</si>
  <si>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</si>
  <si>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</si>
  <si>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</si>
  <si>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</si>
  <si>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</si>
  <si>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</si>
  <si>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</si>
  <si>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</si>
  <si>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</si>
  <si>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</si>
  <si>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</si>
  <si>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</si>
  <si>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</si>
  <si>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</si>
  <si>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</si>
  <si>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</si>
  <si>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</si>
  <si>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</si>
  <si>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</si>
  <si>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</si>
  <si>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</si>
  <si>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</si>
  <si>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</si>
  <si>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</si>
  <si>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</si>
  <si>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</si>
  <si>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</si>
  <si>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</si>
  <si>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</si>
  <si>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</si>
  <si>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</si>
  <si>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</si>
  <si>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</si>
  <si>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</si>
  <si>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</si>
  <si>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</si>
  <si>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</si>
  <si>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</si>
  <si>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</si>
  <si>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</si>
  <si>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</si>
  <si>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</si>
  <si>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</si>
  <si>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</si>
  <si>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</si>
  <si>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</si>
  <si>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</si>
  <si>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</si>
  <si>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</si>
  <si>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</si>
  <si>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</si>
  <si>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</si>
  <si>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</si>
  <si>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</si>
  <si>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</si>
  <si>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</si>
  <si>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</si>
  <si>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</si>
  <si>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</si>
  <si>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</si>
  <si>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</si>
  <si>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</si>
  <si>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</si>
  <si>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</si>
  <si>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</si>
  <si>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</si>
  <si>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</si>
  <si>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</si>
  <si>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</si>
  <si>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</si>
  <si>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</si>
  <si>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</si>
  <si>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</si>
  <si>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</si>
  <si>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</si>
  <si>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</si>
  <si>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</si>
  <si>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</si>
  <si>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</si>
  <si>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</si>
  <si>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</si>
  <si>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</si>
  <si>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</si>
  <si>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</si>
  <si>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</si>
  <si>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</si>
  <si>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</si>
  <si>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</si>
  <si>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</si>
  <si>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</si>
  <si>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</si>
  <si>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</si>
  <si>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</si>
  <si>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</si>
  <si>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</si>
  <si>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</si>
  <si>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</si>
  <si>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</si>
  <si>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</si>
  <si>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</si>
  <si>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</si>
  <si>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</si>
  <si>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</si>
  <si>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</si>
  <si>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</si>
  <si>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</si>
  <si>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</si>
  <si>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</si>
  <si>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</si>
  <si>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</si>
  <si>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</si>
  <si>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</si>
  <si>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</si>
  <si>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</si>
  <si>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</si>
  <si>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</si>
  <si>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</si>
  <si>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</si>
  <si>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</si>
  <si>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</si>
  <si>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</si>
  <si>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</si>
  <si>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</si>
  <si>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</si>
  <si>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</si>
  <si>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</si>
  <si>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</si>
  <si>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</si>
  <si>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</si>
  <si>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</si>
  <si>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</si>
  <si>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</si>
  <si>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</si>
  <si>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</si>
  <si>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</si>
  <si>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</si>
  <si>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</si>
  <si>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</si>
  <si>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</si>
  <si>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</si>
  <si>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</si>
  <si>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</si>
  <si>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</si>
  <si>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</si>
  <si>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</si>
  <si>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</si>
  <si>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</si>
  <si>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</si>
  <si>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</si>
  <si>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</si>
  <si>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</si>
  <si>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</si>
  <si>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</si>
  <si>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</si>
  <si>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</si>
  <si>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</si>
  <si>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</si>
  <si>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</si>
  <si>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</si>
  <si>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</si>
  <si>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</si>
  <si>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</si>
  <si>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</si>
  <si>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</si>
  <si>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</si>
  <si>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</si>
  <si>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</si>
  <si>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</si>
  <si>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</si>
  <si>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</si>
  <si>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</si>
  <si>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</si>
  <si>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</si>
  <si>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</si>
  <si>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</si>
  <si>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</si>
  <si>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</si>
  <si>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</si>
  <si>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</si>
  <si>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</si>
  <si>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</si>
  <si>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</si>
  <si>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</si>
  <si>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</si>
  <si>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</si>
  <si>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</si>
  <si>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</si>
  <si>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</si>
  <si>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</si>
  <si>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</si>
  <si>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</si>
  <si>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</si>
  <si>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</si>
  <si>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</si>
  <si>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</si>
  <si>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</si>
  <si>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</si>
  <si>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</si>
  <si>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</si>
  <si>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</si>
  <si>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</si>
  <si>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</si>
  <si>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</si>
  <si>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</si>
  <si>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</si>
  <si>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</si>
  <si>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</si>
  <si>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</si>
  <si>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</si>
  <si>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</si>
  <si>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</si>
  <si>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</si>
  <si>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</si>
  <si>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</si>
  <si>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</si>
  <si>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</si>
  <si>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</si>
  <si>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</si>
  <si>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</si>
  <si>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</si>
  <si>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</si>
  <si>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</si>
  <si>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</si>
  <si>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</si>
  <si>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</si>
  <si>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</si>
  <si>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</si>
  <si>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</si>
  <si>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</si>
  <si>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</si>
  <si>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</si>
  <si>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</si>
  <si>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</si>
  <si>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</si>
  <si>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</si>
  <si>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</si>
  <si>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</si>
  <si>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</si>
  <si>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</si>
  <si>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</si>
  <si>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</si>
  <si>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</si>
  <si>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</si>
  <si>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</si>
  <si>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</si>
  <si>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</si>
  <si>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</si>
  <si>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</si>
  <si>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</si>
  <si>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</si>
  <si>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</si>
  <si>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</si>
  <si>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</si>
  <si>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</si>
  <si>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</si>
  <si>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</si>
  <si>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</si>
  <si>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</si>
  <si>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</si>
  <si>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</si>
  <si>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</si>
  <si>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</si>
  <si>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</si>
  <si>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</si>
  <si>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</si>
  <si>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</si>
  <si>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</si>
  <si>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</si>
  <si>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</si>
  <si>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</si>
  <si>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</si>
  <si>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</si>
  <si>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</si>
  <si>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</si>
  <si>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</si>
  <si>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</si>
  <si>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</si>
  <si>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</si>
  <si>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</si>
  <si>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</si>
  <si>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</si>
  <si>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</si>
  <si>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</si>
  <si>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</si>
  <si>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</si>
  <si>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</si>
  <si>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</si>
  <si>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</si>
  <si>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</si>
  <si>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</si>
  <si>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</si>
  <si>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</si>
  <si>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</si>
  <si>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</si>
  <si>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</si>
  <si>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</si>
  <si>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</si>
  <si>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</si>
  <si>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</si>
  <si>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</si>
  <si>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</si>
  <si>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</si>
  <si>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</si>
  <si>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</si>
  <si>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</si>
  <si>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</si>
  <si>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</si>
  <si>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</si>
  <si>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</si>
  <si>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</si>
  <si>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</si>
  <si>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</si>
  <si>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</si>
  <si>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</si>
  <si>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</si>
  <si>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</si>
  <si>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</si>
  <si>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</si>
  <si>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</si>
  <si>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</si>
  <si>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</si>
  <si>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</si>
  <si>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</si>
  <si>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</si>
  <si>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</si>
  <si>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</si>
  <si>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</si>
  <si>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</si>
  <si>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</si>
  <si>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</si>
  <si>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</si>
  <si>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</si>
  <si>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</si>
  <si>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</si>
  <si>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</si>
  <si>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</si>
  <si>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</si>
  <si>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</si>
  <si>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</si>
  <si>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</si>
  <si>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</si>
  <si>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</si>
  <si>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</si>
  <si>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</si>
  <si>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</si>
  <si>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</si>
  <si>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</si>
  <si>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</si>
  <si>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</si>
  <si>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</si>
  <si>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</si>
  <si>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</si>
  <si>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</si>
  <si>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</si>
  <si>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</si>
  <si>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</si>
  <si>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</si>
  <si>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</si>
  <si>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</si>
  <si>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</si>
  <si>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</si>
  <si>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</si>
  <si>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</si>
  <si>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</si>
  <si>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</si>
  <si>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</si>
  <si>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</si>
  <si>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</si>
  <si>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</si>
  <si>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</si>
  <si>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</si>
  <si>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</si>
  <si>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</si>
  <si>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</si>
  <si>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</si>
  <si>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</si>
  <si>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</si>
  <si>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</si>
  <si>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</si>
  <si>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</si>
  <si>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</si>
  <si>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</si>
  <si>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</si>
  <si>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</si>
  <si>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</si>
  <si>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</si>
  <si>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</si>
  <si>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</si>
  <si>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</si>
  <si>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</si>
  <si>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</si>
  <si>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</si>
  <si>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</si>
  <si>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</si>
  <si>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</si>
  <si>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</si>
  <si>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</si>
  <si>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</si>
  <si>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</si>
  <si>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</si>
  <si>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</si>
  <si>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</si>
  <si>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</si>
  <si>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</si>
  <si>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</si>
  <si>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</si>
  <si>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</si>
  <si>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</si>
  <si>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</si>
  <si>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</si>
  <si>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</si>
  <si>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</si>
  <si>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</si>
  <si>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</si>
  <si>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</si>
  <si>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</si>
  <si>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</si>
  <si>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</si>
  <si>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</si>
  <si>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</si>
  <si>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</si>
  <si>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</si>
  <si>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</si>
  <si>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</si>
  <si>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</si>
  <si>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</si>
  <si>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</si>
  <si>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</si>
  <si>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</si>
  <si>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</si>
  <si>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</si>
  <si>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</si>
  <si>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</si>
  <si>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</si>
  <si>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</si>
  <si>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</si>
  <si>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</si>
  <si>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</si>
  <si>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</si>
  <si>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</si>
  <si>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</si>
  <si>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</si>
  <si>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</si>
  <si>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</si>
  <si>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</si>
  <si>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</si>
  <si>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</si>
  <si>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</si>
  <si>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</si>
  <si>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</si>
  <si>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</si>
  <si>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</si>
  <si>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</si>
  <si>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</si>
  <si>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</si>
  <si>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</si>
  <si>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</si>
  <si>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</si>
  <si>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</si>
  <si>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</si>
  <si>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</si>
  <si>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</si>
  <si>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</si>
  <si>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</si>
  <si>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</si>
  <si>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</si>
  <si>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</si>
  <si>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</si>
  <si>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</si>
  <si>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</si>
  <si>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</si>
  <si>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</si>
  <si>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</si>
  <si>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</si>
  <si>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</si>
  <si>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</si>
  <si>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</si>
  <si>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</si>
  <si>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</si>
  <si>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</si>
  <si>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</si>
  <si>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</si>
  <si>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</si>
  <si>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</si>
  <si>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</si>
  <si>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</si>
  <si>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</si>
  <si>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</si>
  <si>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</si>
  <si>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</si>
  <si>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</si>
  <si>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</si>
  <si>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</si>
  <si>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</si>
  <si>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</si>
  <si>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</si>
  <si>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</si>
  <si>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</si>
  <si>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</si>
  <si>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</si>
  <si>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</si>
  <si>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</si>
  <si>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</si>
  <si>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</si>
  <si>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</si>
  <si>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</si>
  <si>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</si>
  <si>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</si>
  <si>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</si>
  <si>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</si>
  <si>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</si>
  <si>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</si>
  <si>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</si>
  <si>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</si>
  <si>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</si>
  <si>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</si>
  <si>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</si>
  <si>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</si>
  <si>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</si>
  <si>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</si>
  <si>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</si>
  <si>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</si>
  <si>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</si>
  <si>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</si>
  <si>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</si>
  <si>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</si>
  <si>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</si>
  <si>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</si>
  <si>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</si>
  <si>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</si>
  <si>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</si>
  <si>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</si>
  <si>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</si>
  <si>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</si>
  <si>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</si>
  <si>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</si>
  <si>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</si>
  <si>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</si>
  <si>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</si>
  <si>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</si>
  <si>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</si>
  <si>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</si>
  <si>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</si>
  <si>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</si>
  <si>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</si>
  <si>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</si>
  <si>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</si>
  <si>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</si>
  <si>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</si>
  <si>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</si>
  <si>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</si>
  <si>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</si>
  <si>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</si>
  <si>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</si>
  <si>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</si>
  <si>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</si>
  <si>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</si>
  <si>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</si>
  <si>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</si>
  <si>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</si>
  <si>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</si>
  <si>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</si>
  <si>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</si>
  <si>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</si>
  <si>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</si>
  <si>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</si>
  <si>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</si>
  <si>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</si>
  <si>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</si>
  <si>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</si>
  <si>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</si>
  <si>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</si>
  <si>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</si>
  <si>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</si>
  <si>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</si>
  <si>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</si>
  <si>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</si>
  <si>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</si>
  <si>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</si>
  <si>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</si>
  <si>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</si>
  <si>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</si>
  <si>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</si>
  <si>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</si>
  <si>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</si>
  <si>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</si>
  <si>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</si>
  <si>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</si>
  <si>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</si>
  <si>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</si>
  <si>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</si>
  <si>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</si>
  <si>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</si>
  <si>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</si>
  <si>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</si>
  <si>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</si>
  <si>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</si>
  <si>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</si>
  <si>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</si>
  <si>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</si>
  <si>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</si>
  <si>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</si>
  <si>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</si>
  <si>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</si>
  <si>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</si>
  <si>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</si>
  <si>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</si>
  <si>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</si>
  <si>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</si>
  <si>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</si>
  <si>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</si>
  <si>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</si>
  <si>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</si>
  <si>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</si>
  <si>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</si>
  <si>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</si>
  <si>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</si>
  <si>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</si>
  <si>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</si>
  <si>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</si>
  <si>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</si>
  <si>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</si>
  <si>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</si>
  <si>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</si>
  <si>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</si>
  <si>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</si>
  <si>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</si>
  <si>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</si>
  <si>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</si>
  <si>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</si>
  <si>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</si>
  <si>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</si>
  <si>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</si>
  <si>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</si>
  <si>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</si>
  <si>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</si>
  <si>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</si>
  <si>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</si>
  <si>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</si>
  <si>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</si>
  <si>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</si>
  <si>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</si>
  <si>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</si>
  <si>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</si>
  <si>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</si>
  <si>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</si>
  <si>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</si>
  <si>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</si>
  <si>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</si>
  <si>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</si>
  <si>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</si>
  <si>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</si>
  <si>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</si>
  <si>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</si>
  <si>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</si>
  <si>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</si>
  <si>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</si>
  <si>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</si>
  <si>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</si>
  <si>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</si>
  <si>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</si>
  <si>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</si>
  <si>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</si>
  <si>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</si>
  <si>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</si>
  <si>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</si>
  <si>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</si>
  <si>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</si>
  <si>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</si>
  <si>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</si>
  <si>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</si>
  <si>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</si>
  <si>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</si>
  <si>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</si>
  <si>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</si>
  <si>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</si>
  <si>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</si>
  <si>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</si>
  <si>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</si>
  <si>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</si>
  <si>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</si>
  <si>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</si>
  <si>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</si>
  <si>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</si>
  <si>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</si>
  <si>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</si>
  <si>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</si>
  <si>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</si>
  <si>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</si>
  <si>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</si>
  <si>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</si>
  <si>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</si>
  <si>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</si>
  <si>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</si>
  <si>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</si>
  <si>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</si>
  <si>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</si>
  <si>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</si>
  <si>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</si>
  <si>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</si>
  <si>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</si>
  <si>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</si>
  <si>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</si>
  <si>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</si>
  <si>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</si>
  <si>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</si>
  <si>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</si>
  <si>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</si>
  <si>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</si>
  <si>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</si>
  <si>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</si>
  <si>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</si>
  <si>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</si>
  <si>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</si>
  <si>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</si>
  <si>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</si>
  <si>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</si>
  <si>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</si>
  <si>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</si>
  <si>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</si>
  <si>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</si>
  <si>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</si>
  <si>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</si>
  <si>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</si>
  <si>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</si>
  <si>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</si>
  <si>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</si>
  <si>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</si>
  <si>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</si>
  <si>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</si>
  <si>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</si>
  <si>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</si>
  <si>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</si>
  <si>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</si>
  <si>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</si>
  <si>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</si>
  <si>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</si>
  <si>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</si>
  <si>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</si>
  <si>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</si>
  <si>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</si>
  <si>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</si>
  <si>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</si>
  <si>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</si>
  <si>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</si>
  <si>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</si>
  <si>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</si>
  <si>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</si>
  <si>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</si>
  <si>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</si>
  <si>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</si>
  <si>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</si>
  <si>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</si>
  <si>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</si>
  <si>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</si>
  <si>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</si>
  <si>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</si>
  <si>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</si>
  <si>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</si>
  <si>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</si>
  <si>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</si>
  <si>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</si>
  <si>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</si>
  <si>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</si>
  <si>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</si>
  <si>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</si>
  <si>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</si>
  <si>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</si>
  <si>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</si>
  <si>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</si>
  <si>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</si>
  <si>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</si>
  <si>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</si>
  <si>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</si>
  <si>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</si>
  <si>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</si>
  <si>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</si>
  <si>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</si>
  <si>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</si>
  <si>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</si>
  <si>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</si>
  <si>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</si>
  <si>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</si>
  <si>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</si>
  <si>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</si>
  <si>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</si>
  <si>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</si>
  <si>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</si>
  <si>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</si>
  <si>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</si>
  <si>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</si>
  <si>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</si>
  <si>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</si>
  <si>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</si>
  <si>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</si>
  <si>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</si>
  <si>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</si>
  <si>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</si>
  <si>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</si>
  <si>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</si>
  <si>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</si>
  <si>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</si>
  <si>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</si>
  <si>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</si>
  <si>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</si>
  <si>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</si>
  <si>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</si>
  <si>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</si>
  <si>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</si>
  <si>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</si>
  <si>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</si>
  <si>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</si>
  <si>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</si>
  <si>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</si>
  <si>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</si>
  <si>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</si>
  <si>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</si>
  <si>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</si>
  <si>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</si>
  <si>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</si>
  <si>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</si>
  <si>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</si>
  <si>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</si>
  <si>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</si>
  <si>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</si>
  <si>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</si>
  <si>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</si>
  <si>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</si>
  <si>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</si>
  <si>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</si>
  <si>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</si>
  <si>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</si>
  <si>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</si>
  <si>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</si>
  <si>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</si>
  <si>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</si>
  <si>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</si>
  <si>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</si>
  <si>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</si>
  <si>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</si>
  <si>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</si>
  <si>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</si>
  <si>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</si>
  <si>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</si>
  <si>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</si>
  <si>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</si>
  <si>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</si>
  <si>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</si>
  <si>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</si>
  <si>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</si>
  <si>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</si>
  <si>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</si>
  <si>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</si>
  <si>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</si>
  <si>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</si>
  <si>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</si>
  <si>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</si>
  <si>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</si>
  <si>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</si>
  <si>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</si>
  <si>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</si>
  <si>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</si>
  <si>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</si>
  <si>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</si>
  <si>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</si>
  <si>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</si>
  <si>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</si>
  <si>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</si>
  <si>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</si>
  <si>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</si>
  <si>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</si>
  <si>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</si>
  <si>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</si>
  <si>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</si>
  <si>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</si>
  <si>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</si>
  <si>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</si>
  <si>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</si>
  <si>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</si>
  <si>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</si>
  <si>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</si>
  <si>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</si>
  <si>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</si>
  <si>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</si>
  <si>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</si>
  <si>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</si>
  <si>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</si>
  <si>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</si>
  <si>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</si>
  <si>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</si>
  <si>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</si>
  <si>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</si>
  <si>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</si>
  <si>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</si>
  <si>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</si>
  <si>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</si>
  <si>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</si>
  <si>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</si>
  <si>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</si>
  <si>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</si>
  <si>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</si>
  <si>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</si>
  <si>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</si>
  <si>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</si>
  <si>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</si>
  <si>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</si>
  <si>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</si>
  <si>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</si>
  <si>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</si>
  <si>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</si>
  <si>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</si>
  <si>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</si>
  <si>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</si>
  <si>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</si>
  <si>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</si>
  <si>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</si>
  <si>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</si>
  <si>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</si>
  <si>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</si>
  <si>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</si>
  <si>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</si>
  <si>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</si>
  <si>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</si>
  <si>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</si>
  <si>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</si>
  <si>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</si>
  <si>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</si>
  <si>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</si>
  <si>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</si>
  <si>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</si>
  <si>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</si>
  <si>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</si>
  <si>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</si>
  <si>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</si>
  <si>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</si>
  <si>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</si>
  <si>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</si>
  <si>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</si>
  <si>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</si>
  <si>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</si>
  <si>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</si>
  <si>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</si>
  <si>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</si>
  <si>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</si>
  <si>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</si>
  <si>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</si>
  <si>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</si>
  <si>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</si>
  <si>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</si>
  <si>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</si>
  <si>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</si>
  <si>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</si>
  <si>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</si>
  <si>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</si>
  <si>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</si>
  <si>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</si>
  <si>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</si>
  <si>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</si>
  <si>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</si>
  <si>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</si>
  <si>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</si>
  <si>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</si>
  <si>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</si>
  <si>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</si>
  <si>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</si>
  <si>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</si>
  <si>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</si>
  <si>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</si>
  <si>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</si>
  <si>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</si>
  <si>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</si>
  <si>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</si>
  <si>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</si>
  <si>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</si>
  <si>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</si>
  <si>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</si>
  <si>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</si>
  <si>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</si>
  <si>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</si>
  <si>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</si>
  <si>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</si>
  <si>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</si>
  <si>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</si>
  <si>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</si>
  <si>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</si>
  <si>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</si>
  <si>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</si>
  <si>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</si>
  <si>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</si>
  <si>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</si>
  <si>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</si>
  <si>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</si>
  <si>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</si>
  <si>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</si>
  <si>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</si>
  <si>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</si>
  <si>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</si>
  <si>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</si>
  <si>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</si>
  <si>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</si>
  <si>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</si>
  <si>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</si>
  <si>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</si>
  <si>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</si>
  <si>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</si>
  <si>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</si>
  <si>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</si>
  <si>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</si>
  <si>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</si>
  <si>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</si>
  <si>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</si>
  <si>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</si>
  <si>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</si>
  <si>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</si>
  <si>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</si>
  <si>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</si>
  <si>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</si>
  <si>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</si>
  <si>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</si>
  <si>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</si>
  <si>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</si>
  <si>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</si>
  <si>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</si>
  <si>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</si>
  <si>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</si>
  <si>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</si>
  <si>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</si>
  <si>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</si>
  <si>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</si>
  <si>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</si>
  <si>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</si>
  <si>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</si>
  <si>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</si>
  <si>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</si>
  <si>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</si>
  <si>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</si>
  <si>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</si>
  <si>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</si>
  <si>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</si>
  <si>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</si>
  <si>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</si>
  <si>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</si>
  <si>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</si>
  <si>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</si>
  <si>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</si>
  <si>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</si>
  <si>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</si>
  <si>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</si>
  <si>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</si>
  <si>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</si>
  <si>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</si>
  <si>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</si>
  <si>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</si>
  <si>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</si>
  <si>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</si>
  <si>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</si>
  <si>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</si>
  <si>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</si>
  <si>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</si>
  <si>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</si>
  <si>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</si>
  <si>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</si>
  <si>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</si>
  <si>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</si>
  <si>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</si>
  <si>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</si>
  <si>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</si>
  <si>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</si>
  <si>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</si>
  <si>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</si>
  <si>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</si>
  <si>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</si>
  <si>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</si>
  <si>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</si>
  <si>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</si>
  <si>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</si>
  <si>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</si>
  <si>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</si>
  <si>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</si>
  <si>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</si>
  <si>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</si>
  <si>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</si>
  <si>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</si>
  <si>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</si>
  <si>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</si>
  <si>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</si>
  <si>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</si>
  <si>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</si>
  <si>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</si>
  <si>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</si>
  <si>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</si>
  <si>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</si>
  <si>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</si>
  <si>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</si>
  <si>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</si>
  <si>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</si>
  <si>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</si>
  <si>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</si>
  <si>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</si>
  <si>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</si>
  <si>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</si>
  <si>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</si>
  <si>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</si>
  <si>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</si>
  <si>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</si>
  <si>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</si>
  <si>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</si>
  <si>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</si>
  <si>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</si>
  <si>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</si>
  <si>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</si>
  <si>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</si>
  <si>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</si>
  <si>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</si>
  <si>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</si>
  <si>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</si>
  <si>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</si>
  <si>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</si>
  <si>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</si>
  <si>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</si>
  <si>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</si>
  <si>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</si>
  <si>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</si>
  <si>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</si>
  <si>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</si>
  <si>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</si>
  <si>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</si>
  <si>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</si>
  <si>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</si>
  <si>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</si>
  <si>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</si>
  <si>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</si>
  <si>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</si>
  <si>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</si>
  <si>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</si>
  <si>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</si>
  <si>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</si>
  <si>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</si>
  <si>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</si>
  <si>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</si>
  <si>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</si>
  <si>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</si>
  <si>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</si>
  <si>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</si>
  <si>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</si>
  <si>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</si>
  <si>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</si>
  <si>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</si>
  <si>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</si>
  <si>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</si>
  <si>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</si>
  <si>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</si>
  <si>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</si>
  <si>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</si>
  <si>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</si>
  <si>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</si>
  <si>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</si>
  <si>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</si>
  <si>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</si>
  <si>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</si>
  <si>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</si>
  <si>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</si>
  <si>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</si>
  <si>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</si>
  <si>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</si>
  <si>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</si>
  <si>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</si>
  <si>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</si>
  <si>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</si>
  <si>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</si>
  <si>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</si>
  <si>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</si>
  <si>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</si>
  <si>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</si>
  <si>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</si>
  <si>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</si>
  <si>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</si>
  <si>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</si>
  <si>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</si>
  <si>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</si>
  <si>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</si>
  <si>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</si>
  <si>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</si>
  <si>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</si>
  <si>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</si>
  <si>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</si>
  <si>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</si>
  <si>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</si>
  <si>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</si>
  <si>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</si>
  <si>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</si>
  <si>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</si>
  <si>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</si>
  <si>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</si>
  <si>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</si>
  <si>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</si>
  <si>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</si>
  <si>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</si>
  <si>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</si>
  <si>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</si>
  <si>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</si>
  <si>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</si>
  <si>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</si>
  <si>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</si>
  <si>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</si>
  <si>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</si>
  <si>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</si>
  <si>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</si>
  <si>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</si>
  <si>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</si>
  <si>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</si>
  <si>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</si>
  <si>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</si>
  <si>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</si>
  <si>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</si>
  <si>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</si>
  <si>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</si>
  <si>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</si>
  <si>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</si>
  <si>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</si>
  <si>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</si>
  <si>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</si>
  <si>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</si>
  <si>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</si>
  <si>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</si>
  <si>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</si>
  <si>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</si>
  <si>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</si>
  <si>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</si>
  <si>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</si>
  <si>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</si>
  <si>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</si>
  <si>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</si>
  <si>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</si>
  <si>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</si>
  <si>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</si>
  <si>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</si>
  <si>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</si>
  <si>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</si>
  <si>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</si>
  <si>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</si>
  <si>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</si>
  <si>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</si>
  <si>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</si>
  <si>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</si>
  <si>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</si>
  <si>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</si>
  <si>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</si>
  <si>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</si>
  <si>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</si>
  <si>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</si>
  <si>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</si>
  <si>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</si>
  <si>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</si>
  <si>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</si>
  <si>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</si>
  <si>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</si>
  <si>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</si>
  <si>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</si>
  <si>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</si>
  <si>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</si>
  <si>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</si>
  <si>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</si>
  <si>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</si>
  <si>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</si>
  <si>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</si>
  <si>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</si>
  <si>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</si>
  <si>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</si>
  <si>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</si>
  <si>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</si>
  <si>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</si>
  <si>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</si>
  <si>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</si>
  <si>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</si>
  <si>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</si>
  <si>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</si>
  <si>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</si>
  <si>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</si>
  <si>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</si>
  <si>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</si>
  <si>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</si>
  <si>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</si>
  <si>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</si>
  <si>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</si>
  <si>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</si>
  <si>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</si>
  <si>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</si>
  <si>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</si>
  <si>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</si>
  <si>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</si>
  <si>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</si>
  <si>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</si>
  <si>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</si>
  <si>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</si>
  <si>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</si>
  <si>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</si>
  <si>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</si>
  <si>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</si>
  <si>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</si>
  <si>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</si>
  <si>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</si>
  <si>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</si>
  <si>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</si>
  <si>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</si>
  <si>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</si>
  <si>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</si>
  <si>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</si>
  <si>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</si>
  <si>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</si>
  <si>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</si>
  <si>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</si>
  <si>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</si>
  <si>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</si>
  <si>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</si>
  <si>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</si>
  <si>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</si>
  <si>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</si>
  <si>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</si>
  <si>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</si>
  <si>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</si>
  <si>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</si>
  <si>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</si>
  <si>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</si>
  <si>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</si>
  <si>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</si>
  <si>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</si>
  <si>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</si>
  <si>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</si>
  <si>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</si>
  <si>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</si>
  <si>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</si>
  <si>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</si>
  <si>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</si>
  <si>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</si>
  <si>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</si>
  <si>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</si>
  <si>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</si>
  <si>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</si>
  <si>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</si>
  <si>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</si>
  <si>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</si>
  <si>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</si>
  <si>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</si>
  <si>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</si>
  <si>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</si>
  <si>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</si>
  <si>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</si>
  <si>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</si>
  <si>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</si>
  <si>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</si>
  <si>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</si>
  <si>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</si>
  <si>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</si>
  <si>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</si>
  <si>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</si>
  <si>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</si>
  <si>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</si>
  <si>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</si>
  <si>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</si>
  <si>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</si>
  <si>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</si>
  <si>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</si>
  <si>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</si>
  <si>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</si>
  <si>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</si>
  <si>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</si>
  <si>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</si>
  <si>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</si>
  <si>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</si>
  <si>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</si>
  <si>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</si>
  <si>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</si>
  <si>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</si>
  <si>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</si>
  <si>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</si>
  <si>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</si>
  <si>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</si>
  <si>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</si>
  <si>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</si>
  <si>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</si>
  <si>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</si>
  <si>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</si>
  <si>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</si>
  <si>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</si>
  <si>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</si>
  <si>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</si>
  <si>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</si>
  <si>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</si>
  <si>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</si>
  <si>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</si>
  <si>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</si>
  <si>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</si>
  <si>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</si>
  <si>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</si>
  <si>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</si>
  <si>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</si>
  <si>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</si>
  <si>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</si>
  <si>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</si>
  <si>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</si>
  <si>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</si>
  <si>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</si>
  <si>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</si>
  <si>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</si>
  <si>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</si>
  <si>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</si>
  <si>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</si>
  <si>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</si>
  <si>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</si>
  <si>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</si>
  <si>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</si>
  <si>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</si>
  <si>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</si>
  <si>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</si>
  <si>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</si>
  <si>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</si>
  <si>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</si>
  <si>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</si>
  <si>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</si>
  <si>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</si>
  <si>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</si>
  <si>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</si>
  <si>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</si>
  <si>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</si>
  <si>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</si>
  <si>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</si>
  <si>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</si>
  <si>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</si>
  <si>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</si>
  <si>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</si>
  <si>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</si>
  <si>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</si>
  <si>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</si>
  <si>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</si>
  <si>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</si>
  <si>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</si>
  <si>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</si>
  <si>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</si>
  <si>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</si>
  <si>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</si>
  <si>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</si>
  <si>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</si>
  <si>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</si>
  <si>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</si>
  <si>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</si>
  <si>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</si>
  <si>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</si>
  <si>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</si>
  <si>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</si>
  <si>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</si>
  <si>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</si>
  <si>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</si>
  <si>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</si>
  <si>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</si>
  <si>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</si>
  <si>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</si>
  <si>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</si>
  <si>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</si>
  <si>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</si>
  <si>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</si>
  <si>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</si>
  <si>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</si>
  <si>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</si>
  <si>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</si>
  <si>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</si>
  <si>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</si>
  <si>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</si>
  <si>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</si>
  <si>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</si>
  <si>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</si>
  <si>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</si>
  <si>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</si>
  <si>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</si>
  <si>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</si>
  <si>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</si>
  <si>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</si>
  <si>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</si>
  <si>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</si>
  <si>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</si>
  <si>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</si>
  <si>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</si>
  <si>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</si>
  <si>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</si>
  <si>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</si>
  <si>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</si>
  <si>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</si>
  <si>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</si>
  <si>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</si>
  <si>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</si>
  <si>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</si>
  <si>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</si>
  <si>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</si>
  <si>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</si>
  <si>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</si>
  <si>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</si>
  <si>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</si>
  <si>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</si>
  <si>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</si>
  <si>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</si>
  <si>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</si>
  <si>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</si>
  <si>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</si>
  <si>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</si>
  <si>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</si>
  <si>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</si>
  <si>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</si>
  <si>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</si>
  <si>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</si>
  <si>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</si>
  <si>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</si>
  <si>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</si>
  <si>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</si>
  <si>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</si>
  <si>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</si>
  <si>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</si>
  <si>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</si>
  <si>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</si>
  <si>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</si>
  <si>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</si>
  <si>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</si>
  <si>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</si>
  <si>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</si>
  <si>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</si>
  <si>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</si>
  <si>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</si>
  <si>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</si>
  <si>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</si>
  <si>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</si>
  <si>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</si>
  <si>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</si>
  <si>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</si>
  <si>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</si>
  <si>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</si>
  <si>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</si>
  <si>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</si>
  <si>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</si>
  <si>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</si>
  <si>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</si>
  <si>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</si>
  <si>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</si>
  <si>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</si>
  <si>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</si>
  <si>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</si>
  <si>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</si>
  <si>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</si>
  <si>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</si>
  <si>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</si>
  <si>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</si>
  <si>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</si>
  <si>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</si>
  <si>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</si>
  <si>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</si>
  <si>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</si>
  <si>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</si>
  <si>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</si>
  <si>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</si>
  <si>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</si>
  <si>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</si>
  <si>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</si>
  <si>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</si>
  <si>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</si>
  <si>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</si>
  <si>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</si>
  <si>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</si>
  <si>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</si>
  <si>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</si>
  <si>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</si>
  <si>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</si>
  <si>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</si>
  <si>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</si>
  <si>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</si>
  <si>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</si>
  <si>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</si>
  <si>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</si>
  <si>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</si>
  <si>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</si>
  <si>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</si>
  <si>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</si>
  <si>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</si>
  <si>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</si>
  <si>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</si>
  <si>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</si>
  <si>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</si>
  <si>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</si>
  <si>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</si>
  <si>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</si>
  <si>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</si>
  <si>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</si>
  <si>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</si>
  <si>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</si>
  <si>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</si>
  <si>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</si>
  <si>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</si>
  <si>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</si>
  <si>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</si>
  <si>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</si>
  <si>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</si>
  <si>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</si>
  <si>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</si>
  <si>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</si>
  <si>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</si>
  <si>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</si>
  <si>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</si>
  <si>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</si>
  <si>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</si>
  <si>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</si>
  <si>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</si>
  <si>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</si>
  <si>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</si>
  <si>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</si>
  <si>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</si>
  <si>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</si>
  <si>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</si>
  <si>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</si>
  <si>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</si>
  <si>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</si>
  <si>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</si>
  <si>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</si>
  <si>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</si>
  <si>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</si>
  <si>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</si>
  <si>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</si>
  <si>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</si>
  <si>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</si>
  <si>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</si>
  <si>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</si>
  <si>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</si>
  <si>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</si>
  <si>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</si>
  <si>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</si>
  <si>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</si>
  <si>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</si>
  <si>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</si>
  <si>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</si>
  <si>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</si>
  <si>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</si>
  <si>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</si>
  <si>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</si>
  <si>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</si>
  <si>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</si>
  <si>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</si>
  <si>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</si>
  <si>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</si>
  <si>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</si>
  <si>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</si>
  <si>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</si>
  <si>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</si>
  <si>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</si>
  <si>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</si>
  <si>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</si>
  <si>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</si>
  <si>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</si>
  <si>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</si>
  <si>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</si>
  <si>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</si>
  <si>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</si>
  <si>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</si>
  <si>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</si>
  <si>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</si>
  <si>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</si>
  <si>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</si>
  <si>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</si>
  <si>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</si>
  <si>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</si>
  <si>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</si>
  <si>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</si>
  <si>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</si>
  <si>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</si>
  <si>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</si>
  <si>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</si>
  <si>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</si>
  <si>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</si>
  <si>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</si>
  <si>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</si>
  <si>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</si>
  <si>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</si>
  <si>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</si>
  <si>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</si>
  <si>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</si>
  <si>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</si>
  <si>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</si>
  <si>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</si>
  <si>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</si>
  <si>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</si>
  <si>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</si>
  <si>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</si>
  <si>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</si>
  <si>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</si>
  <si>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</si>
  <si>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</si>
  <si>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</si>
  <si>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</si>
  <si>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</si>
  <si>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</si>
  <si>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</si>
  <si>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</si>
  <si>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</si>
  <si>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</si>
  <si>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</si>
  <si>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</si>
  <si>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</si>
  <si>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</si>
  <si>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</si>
  <si>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</si>
  <si>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</si>
  <si>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</si>
  <si>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</si>
  <si>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</si>
  <si>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</si>
  <si>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</si>
  <si>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</si>
  <si>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</si>
  <si>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</si>
  <si>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</si>
  <si>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</si>
  <si>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</si>
  <si>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</si>
  <si>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</si>
  <si>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</si>
  <si>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</si>
  <si>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</si>
  <si>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</si>
  <si>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</si>
  <si>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</si>
  <si>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</si>
  <si>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</si>
  <si>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</si>
  <si>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</si>
  <si>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</si>
  <si>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</si>
  <si>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</si>
  <si>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</si>
  <si>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</si>
  <si>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</si>
  <si>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</si>
  <si>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</si>
  <si>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</si>
  <si>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</si>
  <si>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</si>
  <si>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</si>
  <si>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</si>
  <si>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</si>
  <si>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</si>
  <si>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</si>
  <si>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</si>
  <si>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</si>
  <si>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</si>
  <si>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</si>
  <si>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</si>
  <si>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</si>
  <si>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</si>
  <si>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</si>
  <si>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</si>
  <si>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</si>
  <si>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</si>
  <si>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</si>
  <si>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</si>
  <si>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</si>
  <si>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</si>
  <si>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</si>
  <si>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</si>
  <si>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</si>
  <si>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</si>
  <si>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</si>
  <si>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</si>
  <si>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</si>
  <si>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</si>
  <si>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</si>
  <si>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</si>
  <si>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</si>
  <si>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</si>
  <si>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</si>
  <si>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</si>
  <si>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</si>
  <si>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</si>
  <si>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</si>
  <si>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</si>
  <si>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</si>
  <si>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</si>
  <si>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</si>
  <si>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</si>
  <si>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</si>
  <si>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</si>
  <si>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</si>
  <si>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</si>
  <si>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</si>
  <si>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</si>
  <si>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</si>
  <si>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</si>
  <si>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</si>
  <si>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</si>
  <si>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</si>
  <si>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</si>
  <si>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</si>
  <si>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</si>
  <si>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</si>
  <si>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</si>
  <si>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</si>
  <si>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</si>
  <si>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</si>
  <si>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</si>
  <si>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</si>
  <si>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</si>
  <si>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</si>
  <si>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</si>
  <si>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</si>
  <si>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</si>
  <si>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</si>
  <si>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</si>
  <si>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</si>
  <si>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</si>
  <si>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</si>
  <si>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</si>
  <si>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</si>
  <si>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</si>
  <si>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</si>
  <si>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</si>
  <si>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</si>
  <si>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</si>
  <si>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</si>
  <si>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</si>
  <si>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</si>
  <si>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</si>
  <si>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</si>
  <si>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</si>
  <si>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</si>
  <si>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</si>
  <si>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</si>
  <si>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</si>
  <si>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</si>
  <si>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</si>
  <si>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</si>
  <si>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</si>
  <si>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</si>
  <si>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</si>
  <si>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</si>
  <si>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</si>
  <si>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</si>
  <si>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</si>
  <si>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</si>
  <si>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</si>
  <si>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</si>
  <si>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</si>
  <si>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</si>
  <si>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</si>
  <si>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</si>
  <si>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</si>
  <si>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</si>
  <si>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</si>
  <si>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</si>
  <si>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</si>
  <si>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</si>
  <si>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</si>
  <si>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</si>
  <si>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</si>
  <si>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</si>
  <si>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</si>
  <si>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</si>
  <si>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</si>
  <si>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</si>
  <si>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</si>
  <si>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</si>
  <si>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</si>
  <si>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</si>
  <si>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</si>
  <si>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</si>
  <si>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</si>
  <si>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</si>
  <si>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</si>
  <si>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</si>
  <si>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</si>
  <si>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</si>
  <si>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</si>
  <si>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</si>
  <si>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</si>
  <si>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</si>
  <si>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</si>
  <si>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</si>
  <si>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</si>
  <si>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</si>
  <si>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</si>
  <si>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</si>
  <si>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</si>
  <si>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</si>
  <si>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</si>
  <si>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</si>
  <si>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</si>
  <si>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</si>
  <si>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</si>
  <si>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</si>
  <si>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</si>
  <si>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</si>
  <si>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</si>
  <si>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</si>
  <si>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</si>
  <si>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</si>
  <si>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</si>
  <si>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</si>
  <si>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</si>
  <si>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</si>
  <si>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</si>
  <si>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</si>
  <si>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</si>
  <si>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</si>
  <si>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</si>
  <si>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</si>
  <si>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</si>
  <si>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</si>
  <si>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</si>
  <si>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</si>
  <si>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</si>
  <si>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</si>
  <si>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</si>
  <si>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</si>
  <si>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</si>
  <si>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</si>
  <si>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</si>
  <si>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</si>
  <si>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</si>
  <si>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</si>
  <si>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</si>
  <si>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</si>
  <si>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</si>
  <si>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</si>
  <si>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</si>
  <si>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</si>
  <si>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</si>
  <si>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</si>
  <si>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</si>
  <si>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</si>
  <si>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</si>
  <si>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</si>
  <si>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</si>
  <si>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</si>
  <si>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</si>
  <si>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</si>
  <si>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</si>
  <si>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</si>
  <si>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</si>
  <si>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</si>
  <si>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</si>
  <si>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</si>
  <si>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</si>
  <si>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</si>
  <si>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</si>
  <si>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</si>
  <si>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</si>
  <si>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</si>
  <si>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</si>
  <si>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</si>
  <si>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</si>
  <si>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</si>
  <si>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</si>
  <si>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</si>
  <si>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</si>
  <si>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</si>
  <si>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</si>
  <si>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</si>
  <si>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</si>
  <si>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</si>
  <si>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</si>
  <si>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</si>
  <si>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</si>
  <si>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</si>
  <si>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</si>
  <si>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</si>
  <si>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</si>
  <si>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</si>
  <si>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</si>
  <si>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</si>
  <si>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</si>
  <si>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</si>
  <si>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</si>
  <si>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</si>
  <si>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</si>
  <si>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</si>
  <si>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</si>
  <si>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</si>
  <si>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</si>
  <si>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</si>
  <si>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</si>
  <si>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</si>
  <si>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</si>
  <si>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</si>
  <si>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</si>
  <si>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</si>
  <si>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</si>
  <si>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</si>
  <si>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</si>
  <si>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</si>
  <si>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</si>
  <si>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</si>
  <si>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</si>
  <si>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</si>
  <si>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</si>
  <si>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</si>
  <si>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</si>
  <si>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</si>
  <si>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</si>
  <si>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</si>
  <si>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</si>
  <si>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</si>
  <si>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</si>
  <si>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</si>
  <si>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</si>
  <si>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</si>
  <si>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</si>
  <si>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</si>
  <si>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</si>
  <si>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</si>
  <si>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</si>
  <si>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</si>
  <si>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</si>
  <si>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</si>
  <si>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</si>
  <si>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</si>
  <si>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</si>
  <si>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</si>
  <si>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</si>
  <si>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</si>
  <si>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</si>
  <si>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</si>
  <si>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</si>
  <si>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</si>
  <si>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</si>
  <si>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</si>
  <si>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</si>
  <si>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</si>
  <si>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</si>
  <si>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</si>
  <si>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</si>
  <si>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</si>
  <si>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</si>
  <si>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</si>
  <si>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</si>
  <si>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</si>
  <si>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</si>
  <si>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</si>
  <si>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</si>
  <si>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</si>
  <si>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</si>
  <si>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</si>
  <si>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</si>
  <si>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</si>
  <si>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</si>
  <si>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</si>
  <si>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</si>
  <si>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</si>
  <si>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</si>
  <si>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</si>
  <si>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</si>
  <si>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</si>
  <si>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</si>
  <si>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</si>
  <si>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</si>
  <si>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</si>
  <si>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</si>
  <si>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</si>
  <si>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</si>
  <si>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</si>
  <si>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</si>
  <si>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</si>
  <si>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</si>
  <si>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</si>
  <si>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</si>
  <si>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</si>
  <si>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</si>
  <si>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</si>
  <si>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</si>
  <si>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</si>
  <si>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</si>
  <si>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</si>
  <si>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</si>
  <si>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</si>
  <si>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</si>
  <si>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</si>
  <si>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</si>
  <si>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</si>
  <si>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</si>
  <si>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</si>
  <si>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</si>
  <si>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</si>
  <si>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</si>
  <si>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</si>
  <si>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</si>
  <si>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</si>
  <si>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</si>
  <si>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</si>
  <si>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</si>
  <si>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</si>
  <si>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</si>
  <si>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</si>
  <si>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</si>
  <si>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</si>
  <si>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</si>
  <si>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</si>
  <si>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</si>
  <si>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</si>
  <si>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</si>
  <si>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</si>
  <si>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</si>
  <si>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</si>
  <si>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</si>
  <si>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</si>
  <si>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</si>
  <si>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</si>
  <si>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</si>
  <si>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</si>
  <si>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</si>
  <si>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</si>
  <si>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</si>
  <si>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</si>
  <si>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</si>
  <si>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</si>
  <si>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</si>
  <si>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</si>
  <si>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</si>
  <si>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</si>
  <si>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</si>
  <si>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</si>
  <si>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</si>
  <si>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</si>
  <si>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</si>
  <si>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</si>
  <si>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</si>
  <si>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</si>
  <si>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</si>
  <si>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</si>
  <si>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</si>
  <si>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</si>
  <si>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</si>
  <si>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</si>
  <si>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</si>
  <si>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</si>
  <si>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</si>
  <si>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</si>
  <si>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</si>
  <si>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</si>
  <si>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</si>
  <si>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</si>
  <si>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</si>
  <si>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</si>
  <si>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</si>
  <si>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</si>
  <si>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</si>
  <si>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</si>
  <si>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</si>
  <si>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</si>
  <si>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</si>
  <si>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</si>
  <si>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</si>
  <si>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</si>
  <si>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</si>
  <si>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</si>
  <si>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</si>
  <si>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</si>
  <si>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</si>
  <si>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</si>
  <si>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</si>
  <si>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</si>
  <si>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</si>
  <si>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</si>
  <si>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</si>
  <si>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</si>
  <si>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</si>
  <si>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</si>
  <si>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</si>
  <si>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</si>
  <si>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</si>
  <si>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</si>
  <si>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</si>
  <si>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</si>
  <si>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</si>
  <si>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</si>
  <si>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</si>
  <si>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</si>
  <si>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</si>
  <si>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</si>
  <si>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</si>
  <si>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</si>
  <si>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</si>
  <si>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</si>
  <si>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</si>
  <si>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</si>
  <si>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</si>
  <si>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</si>
  <si>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</si>
  <si>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</si>
  <si>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</si>
  <si>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</si>
  <si>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</si>
  <si>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</si>
  <si>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</si>
  <si>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</si>
  <si>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</si>
  <si>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</si>
  <si>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</si>
  <si>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</si>
  <si>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</si>
  <si>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</si>
  <si>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</si>
  <si>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</si>
  <si>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</si>
  <si>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</si>
  <si>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</si>
  <si>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</si>
  <si>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</si>
  <si>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</si>
  <si>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</si>
  <si>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</si>
  <si>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</si>
  <si>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</si>
  <si>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</si>
  <si>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</si>
  <si>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</si>
  <si>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</si>
  <si>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</si>
  <si>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</si>
  <si>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</si>
  <si>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</si>
  <si>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</si>
  <si>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</si>
  <si>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</si>
  <si>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</si>
  <si>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</si>
  <si>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</si>
  <si>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</si>
  <si>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</si>
  <si>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</si>
  <si>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</si>
  <si>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</si>
  <si>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</si>
  <si>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</si>
  <si>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</si>
  <si>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</si>
  <si>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</si>
  <si>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</si>
  <si>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</si>
  <si>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</si>
  <si>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</si>
  <si>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</si>
  <si>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</si>
  <si>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</si>
  <si>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</si>
  <si>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</si>
  <si>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</si>
  <si>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</si>
  <si>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</si>
  <si>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</si>
  <si>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</si>
  <si>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</si>
  <si>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</si>
  <si>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</si>
  <si>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</si>
  <si>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</si>
  <si>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</si>
  <si>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</si>
  <si>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</si>
  <si>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</si>
  <si>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</si>
  <si>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</si>
  <si>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</si>
  <si>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</si>
  <si>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</si>
  <si>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</si>
  <si>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</si>
  <si>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</si>
  <si>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</si>
  <si>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</si>
  <si>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</si>
  <si>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</si>
  <si>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</si>
  <si>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</si>
  <si>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</si>
  <si>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</si>
  <si>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</si>
  <si>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</si>
  <si>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</si>
  <si>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</si>
  <si>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</si>
  <si>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</si>
  <si>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</si>
  <si>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</si>
  <si>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</si>
  <si>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</si>
  <si>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</si>
  <si>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</si>
  <si>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</si>
  <si>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</si>
  <si>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</si>
  <si>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</si>
  <si>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</si>
  <si>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</si>
  <si>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</si>
  <si>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</si>
  <si>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</si>
  <si>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</si>
  <si>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</si>
  <si>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</si>
  <si>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</si>
  <si>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</si>
  <si>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</si>
  <si>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</si>
  <si>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</si>
  <si>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</si>
  <si>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</si>
  <si>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</si>
  <si>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</si>
  <si>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</si>
  <si>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</si>
  <si>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</si>
  <si>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</si>
  <si>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</si>
  <si>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</si>
  <si>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</si>
  <si>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</si>
  <si>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</si>
  <si>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</si>
  <si>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</si>
  <si>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</si>
  <si>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</si>
  <si>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</si>
  <si>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</si>
  <si>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</si>
  <si>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</si>
  <si>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</si>
  <si>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</si>
  <si>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</si>
  <si>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</si>
  <si>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</si>
  <si>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</si>
  <si>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</si>
  <si>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</si>
  <si>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</si>
  <si>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</si>
  <si>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</si>
  <si>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</si>
  <si>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</si>
  <si>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</si>
  <si>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</si>
  <si>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</si>
  <si>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</si>
  <si>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</si>
  <si>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</si>
  <si>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</si>
  <si>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</si>
  <si>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</si>
  <si>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</si>
  <si>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</si>
  <si>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</si>
  <si>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</si>
  <si>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</si>
  <si>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</si>
  <si>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</si>
  <si>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</si>
  <si>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</si>
  <si>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</si>
  <si>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</si>
  <si>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</si>
  <si>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</si>
  <si>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</si>
  <si>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</si>
  <si>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</si>
  <si>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</si>
  <si>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</si>
  <si>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</si>
  <si>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</si>
  <si>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</si>
  <si>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</si>
  <si>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</si>
  <si>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</si>
  <si>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</si>
  <si>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</si>
  <si>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</si>
  <si>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</si>
  <si>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</si>
  <si>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</si>
  <si>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</si>
  <si>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</si>
  <si>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</si>
  <si>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</si>
  <si>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</si>
  <si>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</si>
  <si>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</si>
  <si>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</si>
  <si>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</si>
  <si>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</si>
  <si>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</si>
  <si>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</si>
  <si>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</si>
  <si>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</si>
  <si>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</si>
  <si>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</si>
  <si>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</si>
  <si>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</si>
  <si>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</si>
  <si>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</si>
  <si>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</si>
  <si>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</si>
  <si>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</si>
  <si>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</si>
  <si>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</si>
  <si>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</si>
  <si>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</si>
  <si>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</si>
  <si>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</si>
  <si>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</si>
  <si>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</si>
  <si>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</si>
  <si>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</si>
  <si>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</si>
  <si>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</si>
  <si>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</si>
  <si>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</si>
  <si>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</si>
  <si>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</si>
  <si>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</si>
  <si>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</si>
  <si>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</si>
  <si>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</si>
  <si>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</si>
  <si>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</si>
  <si>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</si>
  <si>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</si>
  <si>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</si>
  <si>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</si>
  <si>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</si>
  <si>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</si>
  <si>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</si>
  <si>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</si>
  <si>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</si>
  <si>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</si>
  <si>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</si>
  <si>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</si>
  <si>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</si>
  <si>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</si>
  <si>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</si>
  <si>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</si>
  <si>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</si>
  <si>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</si>
  <si>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</si>
  <si>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</si>
  <si>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</si>
  <si>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</si>
  <si>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</si>
  <si>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</si>
  <si>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</si>
  <si>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</si>
  <si>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</si>
  <si>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</si>
  <si>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</si>
  <si>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</si>
  <si>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</si>
  <si>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</si>
  <si>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</si>
  <si>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</si>
  <si>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</si>
  <si>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</si>
  <si>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</si>
  <si>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</si>
  <si>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</si>
  <si>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</si>
  <si>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</si>
  <si>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</si>
  <si>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</si>
  <si>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</si>
  <si>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</si>
  <si>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</si>
  <si>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</si>
  <si>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</si>
  <si>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</si>
  <si>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</si>
  <si>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</si>
  <si>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</si>
  <si>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</si>
  <si>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</si>
  <si>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</si>
  <si>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</si>
  <si>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</si>
  <si>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</si>
  <si>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</si>
  <si>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</si>
  <si>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</si>
  <si>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</si>
  <si>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</si>
  <si>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</si>
  <si>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</si>
  <si>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</si>
  <si>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</si>
  <si>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</si>
  <si>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</si>
  <si>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</si>
  <si>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</si>
  <si>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</si>
  <si>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</si>
  <si>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</si>
  <si>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</si>
  <si>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</si>
  <si>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</si>
  <si>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</si>
  <si>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</si>
  <si>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</si>
  <si>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</si>
  <si>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</si>
  <si>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</si>
  <si>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</si>
  <si>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</si>
  <si>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</si>
  <si>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</si>
  <si>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</si>
  <si>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</si>
  <si>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</si>
  <si>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</si>
  <si>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</si>
  <si>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</si>
  <si>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</si>
  <si>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</si>
  <si>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</si>
  <si>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</si>
  <si>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</si>
  <si>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</si>
  <si>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</si>
  <si>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</si>
  <si>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</si>
  <si>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</si>
  <si>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</si>
  <si>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</si>
  <si>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</si>
  <si>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</si>
  <si>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</si>
  <si>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</si>
  <si>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</si>
  <si>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</si>
  <si>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</si>
  <si>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</si>
  <si>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</si>
  <si>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</si>
  <si>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</si>
  <si>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</si>
  <si>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</si>
  <si>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</si>
  <si>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</si>
  <si>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</si>
  <si>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</si>
  <si>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</si>
  <si>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</si>
  <si>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</si>
  <si>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</si>
  <si>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</si>
  <si>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</si>
  <si>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</si>
  <si>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</si>
  <si>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</si>
  <si>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</si>
  <si>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</si>
  <si>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</si>
  <si>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</si>
  <si>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</si>
  <si>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</si>
  <si>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</si>
  <si>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</si>
  <si>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</si>
  <si>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</si>
  <si>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</si>
  <si>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</si>
  <si>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</si>
  <si>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</si>
  <si>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</si>
  <si>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</si>
  <si>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</si>
  <si>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</si>
  <si>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</si>
  <si>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</si>
  <si>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</si>
  <si>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</si>
  <si>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</si>
  <si>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</si>
  <si>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</si>
  <si>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</si>
  <si>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</si>
  <si>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</si>
  <si>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</si>
  <si>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</si>
  <si>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</si>
  <si>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</si>
  <si>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</si>
  <si>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</si>
  <si>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</si>
  <si>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</si>
  <si>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</si>
  <si>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</si>
  <si>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</si>
  <si>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</si>
  <si>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</si>
  <si>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</si>
  <si>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</si>
  <si>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</si>
  <si>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</si>
  <si>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</si>
  <si>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</si>
  <si>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</si>
  <si>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</si>
  <si>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</si>
  <si>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</si>
  <si>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</si>
  <si>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</si>
  <si>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</si>
  <si>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</si>
  <si>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</si>
  <si>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</si>
  <si>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</si>
  <si>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</si>
  <si>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</si>
  <si>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</si>
  <si>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</si>
  <si>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</si>
  <si>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</si>
  <si>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</si>
  <si>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</si>
  <si>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</si>
  <si>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</si>
  <si>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</si>
  <si>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</si>
  <si>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</si>
  <si>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</si>
  <si>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</si>
  <si>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</si>
  <si>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</si>
  <si>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</si>
  <si>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</si>
  <si>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</si>
  <si>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</si>
  <si>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</si>
  <si>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</si>
  <si>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</si>
  <si>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</si>
  <si>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</si>
  <si>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</si>
  <si>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</si>
  <si>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</si>
  <si>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</si>
  <si>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</si>
  <si>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</si>
  <si>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</si>
  <si>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</si>
  <si>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</si>
  <si>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</si>
  <si>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</si>
  <si>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</si>
  <si>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</si>
  <si>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</si>
  <si>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</si>
  <si>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</si>
  <si>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</si>
  <si>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</si>
  <si>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</si>
  <si>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</si>
  <si>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</si>
  <si>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</si>
  <si>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</si>
  <si>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</si>
  <si>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</si>
  <si>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</si>
  <si>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</si>
  <si>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</si>
  <si>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</si>
  <si>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</si>
  <si>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</si>
  <si>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</si>
  <si>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</si>
  <si>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</si>
  <si>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</si>
  <si>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</si>
  <si>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</si>
  <si>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</si>
  <si>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</si>
  <si>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</si>
  <si>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</si>
  <si>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</si>
  <si>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</si>
  <si>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</si>
  <si>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</si>
  <si>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</si>
  <si>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</si>
  <si>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</si>
  <si>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</si>
  <si>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</si>
  <si>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</si>
  <si>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</si>
  <si>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</si>
  <si>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</si>
  <si>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</si>
  <si>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</si>
  <si>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</si>
  <si>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</si>
  <si>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</si>
  <si>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</si>
  <si>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</si>
  <si>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</si>
  <si>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</si>
  <si>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</si>
  <si>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</si>
  <si>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</si>
  <si>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</si>
  <si>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</si>
  <si>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</si>
  <si>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</si>
  <si>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</si>
  <si>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</si>
  <si>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</si>
  <si>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</si>
  <si>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</si>
  <si>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</si>
  <si>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</si>
  <si>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</si>
  <si>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</si>
  <si>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</si>
  <si>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</si>
  <si>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</si>
  <si>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</si>
  <si>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</si>
  <si>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</si>
  <si>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</si>
  <si>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</si>
  <si>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</si>
  <si>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</si>
  <si>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</si>
  <si>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</si>
  <si>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</si>
  <si>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</si>
  <si>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</si>
  <si>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</si>
  <si>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</si>
  <si>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</si>
  <si>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</si>
  <si>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</si>
  <si>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</si>
  <si>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</si>
  <si>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</si>
  <si>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</si>
  <si>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</si>
  <si>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</si>
  <si>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</si>
  <si>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</si>
  <si>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</si>
  <si>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</si>
  <si>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</si>
  <si>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</si>
  <si>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</si>
  <si>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</si>
  <si>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</si>
  <si>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</si>
  <si>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</si>
  <si>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</si>
  <si>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</si>
  <si>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</si>
  <si>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</si>
  <si>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</si>
  <si>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</si>
  <si>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</si>
  <si>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</si>
  <si>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</si>
  <si>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</si>
  <si>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</si>
  <si>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</si>
  <si>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</si>
  <si>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</si>
  <si>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</si>
  <si>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</si>
  <si>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</si>
  <si>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</si>
  <si>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</si>
  <si>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</si>
  <si>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</si>
  <si>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</si>
  <si>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</si>
  <si>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</si>
  <si>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</si>
  <si>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</si>
  <si>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</si>
  <si>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</si>
  <si>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</si>
  <si>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</si>
  <si>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</si>
  <si>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</si>
  <si>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</si>
  <si>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</si>
  <si>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</si>
  <si>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</si>
  <si>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</si>
  <si>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</si>
  <si>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</si>
  <si>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</si>
  <si>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</si>
  <si>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</si>
  <si>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</si>
  <si>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</si>
  <si>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</si>
  <si>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</si>
  <si>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</si>
  <si>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</si>
  <si>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</si>
  <si>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</si>
  <si>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</si>
  <si>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</si>
  <si>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</si>
  <si>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</si>
  <si>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</si>
  <si>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</si>
  <si>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</si>
  <si>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</si>
  <si>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</si>
  <si>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</si>
  <si>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</si>
  <si>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</si>
  <si>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</si>
  <si>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</si>
  <si>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</si>
  <si>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</si>
  <si>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</si>
  <si>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</si>
  <si>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</si>
  <si>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</si>
  <si>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</si>
  <si>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</si>
  <si>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</si>
  <si>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</si>
  <si>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</si>
  <si>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</si>
  <si>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</si>
  <si>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</si>
  <si>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</si>
  <si>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</si>
  <si>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</si>
  <si>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</si>
  <si>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</si>
  <si>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</si>
  <si>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</si>
  <si>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</si>
  <si>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</si>
  <si>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</si>
  <si>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</si>
  <si>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</si>
  <si>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</si>
  <si>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</si>
  <si>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</si>
  <si>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</si>
  <si>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</si>
  <si>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</si>
  <si>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</si>
  <si>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</si>
  <si>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</si>
  <si>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</si>
  <si>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</si>
  <si>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</si>
  <si>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</si>
  <si>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</si>
  <si>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</si>
  <si>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</si>
  <si>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</si>
  <si>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</si>
  <si>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</si>
  <si>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</si>
  <si>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</si>
  <si>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</si>
  <si>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</si>
  <si>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</si>
  <si>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</si>
  <si>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</si>
  <si>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</si>
  <si>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</si>
  <si>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</si>
  <si>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</si>
  <si>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</si>
  <si>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</si>
  <si>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</si>
  <si>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</si>
  <si>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</si>
  <si>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</si>
  <si>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</si>
  <si>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</si>
  <si>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</si>
  <si>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</si>
  <si>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</si>
  <si>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</si>
  <si>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</si>
  <si>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</si>
  <si>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</si>
  <si>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</si>
  <si>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</si>
  <si>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</si>
  <si>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</si>
  <si>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</si>
  <si>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</si>
  <si>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</si>
  <si>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</si>
  <si>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</si>
  <si>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</si>
  <si>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</si>
  <si>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</si>
  <si>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</si>
  <si>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</si>
  <si>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</si>
  <si>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</si>
  <si>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</si>
  <si>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</si>
  <si>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</si>
  <si>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</si>
  <si>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</si>
  <si>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</si>
  <si>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</si>
  <si>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</si>
  <si>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</si>
  <si>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</si>
  <si>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</si>
  <si>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</si>
  <si>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</si>
  <si>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</si>
  <si>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</si>
  <si>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</si>
  <si>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</si>
  <si>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</si>
  <si>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</si>
  <si>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</si>
  <si>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</si>
  <si>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</si>
  <si>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</si>
  <si>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</si>
  <si>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</si>
  <si>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</si>
  <si>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</si>
  <si>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</si>
  <si>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</si>
  <si>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</si>
  <si>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</si>
  <si>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</si>
  <si>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</si>
  <si>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</si>
  <si>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</si>
  <si>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</si>
  <si>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</si>
  <si>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</si>
  <si>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</si>
  <si>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</si>
  <si>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</si>
  <si>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</si>
  <si>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</si>
  <si>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</si>
  <si>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</si>
  <si>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</si>
  <si>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</si>
  <si>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</si>
  <si>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</si>
  <si>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</si>
  <si>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</si>
  <si>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</si>
  <si>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</si>
  <si>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</si>
  <si>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</si>
  <si>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</si>
  <si>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</si>
  <si>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</si>
  <si>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</si>
  <si>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</si>
  <si>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</si>
  <si>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</si>
  <si>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</si>
  <si>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</si>
  <si>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</si>
  <si>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</si>
  <si>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</si>
  <si>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</si>
  <si>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</si>
  <si>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</si>
  <si>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</si>
  <si>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</si>
  <si>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</si>
  <si>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</si>
  <si>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</si>
  <si>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</si>
  <si>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</si>
  <si>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</si>
  <si>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</si>
  <si>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</si>
  <si>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</si>
  <si>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</si>
  <si>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</si>
  <si>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</si>
  <si>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</si>
  <si>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</si>
  <si>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</si>
  <si>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</si>
  <si>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</si>
  <si>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</si>
  <si>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</si>
  <si>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</si>
  <si>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</si>
  <si>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</si>
  <si>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</si>
  <si>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</si>
  <si>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</si>
  <si>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</si>
  <si>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</si>
  <si>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</si>
  <si>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</si>
  <si>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</si>
  <si>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</si>
  <si>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</si>
  <si>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</si>
  <si>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</si>
  <si>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</si>
  <si>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</si>
  <si>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</si>
  <si>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</si>
  <si>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</si>
  <si>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</si>
  <si>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</si>
  <si>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</si>
  <si>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</si>
  <si>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</si>
  <si>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</si>
  <si>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</si>
  <si>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</si>
  <si>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</si>
  <si>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</si>
  <si>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</si>
  <si>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</si>
  <si>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</si>
  <si>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</si>
  <si>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</si>
  <si>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</si>
  <si>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</si>
  <si>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</si>
  <si>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</si>
  <si>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</si>
  <si>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</si>
  <si>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</si>
  <si>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</si>
  <si>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</si>
  <si>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</si>
  <si>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</si>
  <si>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</si>
  <si>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</si>
  <si>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</si>
  <si>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</si>
  <si>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</si>
  <si>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</si>
  <si>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</si>
  <si>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</si>
  <si>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</si>
  <si>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</si>
  <si>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</si>
  <si>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</si>
  <si>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</si>
  <si>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</si>
  <si>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</si>
  <si>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</si>
  <si>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</si>
  <si>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</si>
  <si>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</si>
  <si>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</si>
  <si>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</si>
  <si>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</si>
  <si>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</si>
  <si>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</si>
  <si>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</si>
  <si>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</si>
  <si>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</si>
  <si>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</si>
  <si>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</si>
  <si>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</si>
  <si>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</si>
  <si>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</si>
  <si>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</si>
  <si>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</si>
  <si>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</si>
  <si>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</si>
  <si>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</si>
  <si>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</si>
  <si>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</si>
  <si>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</si>
  <si>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</si>
  <si>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</si>
  <si>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</si>
  <si>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</si>
  <si>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</si>
  <si>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</si>
  <si>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</si>
  <si>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</si>
  <si>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</si>
  <si>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</si>
  <si>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</si>
  <si>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</si>
  <si>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</si>
  <si>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</si>
  <si>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</si>
  <si>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</si>
  <si>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</si>
  <si>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</si>
  <si>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</si>
  <si>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</si>
  <si>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</si>
  <si>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</si>
  <si>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</si>
  <si>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</si>
  <si>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</si>
  <si>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</si>
  <si>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</si>
  <si>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</si>
  <si>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</si>
  <si>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</si>
  <si>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</si>
  <si>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</si>
  <si>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</si>
  <si>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</si>
  <si>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</si>
  <si>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</si>
  <si>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</si>
  <si>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</si>
  <si>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</si>
  <si>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</si>
  <si>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</si>
  <si>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</si>
  <si>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</si>
  <si>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</si>
  <si>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</si>
  <si>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</si>
  <si>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</si>
  <si>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</si>
  <si>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</si>
  <si>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</si>
  <si>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</si>
  <si>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</si>
  <si>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</si>
  <si>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</si>
  <si>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</si>
  <si>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</si>
  <si>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</si>
  <si>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</si>
  <si>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</si>
  <si>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</si>
  <si>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</si>
  <si>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</si>
  <si>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</si>
  <si>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</si>
  <si>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</si>
  <si>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</si>
  <si>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</si>
  <si>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</si>
  <si>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</si>
  <si>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</si>
  <si>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</si>
  <si>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</si>
  <si>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</si>
  <si>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</si>
  <si>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</si>
  <si>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</si>
  <si>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</si>
  <si>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</si>
  <si>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</si>
  <si>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</si>
  <si>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</si>
  <si>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</si>
  <si>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</si>
  <si>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</si>
  <si>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</si>
  <si>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</si>
  <si>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</si>
  <si>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</si>
  <si>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</si>
  <si>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</si>
  <si>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</si>
  <si>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</si>
  <si>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</si>
  <si>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</si>
  <si>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</si>
  <si>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</si>
  <si>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</si>
  <si>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</si>
  <si>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</si>
  <si>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</si>
  <si>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</si>
  <si>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</si>
  <si>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</si>
  <si>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</si>
  <si>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</si>
  <si>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</si>
  <si>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</si>
  <si>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</si>
  <si>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</si>
  <si>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</si>
  <si>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</si>
  <si>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</si>
  <si>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</si>
  <si>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</si>
  <si>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</si>
  <si>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</si>
  <si>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</si>
  <si>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</si>
  <si>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</si>
  <si>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</si>
  <si>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</si>
  <si>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</si>
  <si>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</si>
  <si>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</si>
  <si>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</si>
  <si>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</si>
  <si>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</si>
  <si>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</si>
  <si>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</si>
  <si>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</si>
  <si>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</si>
  <si>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</si>
  <si>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</si>
  <si>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</si>
  <si>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</si>
  <si>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</si>
  <si>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</si>
  <si>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</si>
  <si>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</si>
  <si>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</si>
  <si>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</si>
  <si>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</si>
  <si>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</si>
  <si>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</si>
  <si>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</si>
  <si>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</si>
  <si>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</si>
  <si>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</si>
  <si>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</si>
  <si>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</si>
  <si>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</si>
  <si>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</si>
  <si>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</si>
  <si>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</si>
  <si>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</si>
  <si>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</si>
  <si>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</si>
  <si>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</si>
  <si>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</si>
  <si>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</si>
  <si>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</si>
  <si>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</si>
  <si>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</si>
  <si>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</si>
  <si>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</si>
  <si>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</si>
  <si>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</si>
  <si>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</si>
  <si>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</si>
  <si>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</si>
  <si>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</si>
  <si>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</si>
  <si>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</si>
  <si>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</si>
  <si>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</si>
  <si>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</si>
  <si>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</si>
  <si>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</si>
  <si>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</si>
  <si>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</si>
  <si>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</si>
  <si>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</si>
  <si>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</si>
  <si>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</si>
  <si>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</si>
  <si>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</si>
  <si>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</si>
  <si>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</si>
  <si>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</si>
  <si>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</si>
  <si>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</si>
  <si>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</si>
  <si>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</si>
  <si>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</si>
  <si>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</si>
  <si>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</si>
  <si>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</si>
  <si>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</si>
  <si>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</si>
  <si>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</si>
  <si>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</si>
  <si>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</si>
  <si>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</si>
  <si>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</si>
  <si>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</si>
  <si>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</si>
  <si>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</si>
  <si>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</si>
  <si>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</si>
  <si>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</si>
  <si>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</si>
  <si>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</si>
  <si>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</si>
  <si>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</si>
  <si>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</si>
  <si>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</si>
  <si>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</si>
  <si>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</si>
  <si>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</si>
  <si>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</si>
  <si>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</si>
  <si>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</si>
  <si>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</si>
  <si>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</si>
  <si>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</si>
  <si>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</si>
  <si>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</si>
  <si>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</si>
  <si>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</si>
  <si>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</si>
  <si>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</si>
  <si>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</si>
  <si>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</si>
  <si>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</si>
  <si>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</si>
  <si>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</si>
  <si>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</si>
  <si>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</si>
  <si>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</si>
  <si>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</si>
  <si>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</si>
  <si>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</si>
  <si>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</si>
  <si>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</si>
  <si>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</si>
  <si>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</si>
  <si>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</si>
  <si>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</si>
  <si>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</si>
  <si>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</si>
  <si>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</si>
  <si>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</si>
  <si>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</si>
  <si>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</si>
  <si>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</si>
  <si>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</si>
  <si>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</si>
  <si>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</si>
  <si>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</si>
  <si>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</si>
  <si>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</si>
  <si>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</si>
  <si>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</si>
  <si>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</si>
  <si>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</si>
  <si>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</si>
  <si>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</si>
  <si>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</si>
  <si>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</si>
  <si>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</si>
  <si>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</si>
  <si>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</si>
  <si>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</si>
  <si>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</si>
  <si>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</si>
  <si>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</si>
  <si>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</si>
  <si>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</si>
  <si>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</si>
  <si>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</si>
  <si>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</si>
  <si>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</si>
  <si>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</si>
  <si>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</si>
  <si>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</si>
  <si>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</si>
  <si>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</si>
  <si>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</si>
  <si>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</si>
  <si>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</si>
  <si>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</si>
  <si>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</si>
  <si>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</si>
  <si>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</si>
  <si>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</si>
  <si>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</si>
  <si>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</si>
  <si>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</si>
  <si>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</si>
  <si>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</si>
  <si>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</si>
  <si>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</si>
  <si>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</si>
  <si>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</si>
  <si>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</si>
  <si>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</si>
  <si>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</si>
  <si>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</si>
  <si>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</si>
  <si>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</si>
  <si>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</si>
  <si>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</si>
  <si>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</si>
  <si>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</si>
  <si>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</si>
  <si>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</si>
  <si>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</si>
  <si>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</si>
  <si>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</si>
  <si>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</si>
  <si>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</si>
  <si>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</si>
  <si>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</si>
  <si>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</si>
  <si>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</si>
  <si>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</si>
  <si>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</si>
  <si>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</si>
  <si>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</si>
  <si>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</si>
  <si>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</si>
  <si>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</si>
  <si>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</si>
  <si>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</si>
  <si>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</si>
  <si>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</si>
  <si>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</si>
  <si>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</si>
  <si>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</si>
  <si>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</si>
  <si>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</si>
  <si>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</si>
  <si>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</si>
  <si>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</si>
  <si>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</si>
  <si>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</si>
  <si>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</si>
  <si>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</si>
  <si>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</si>
  <si>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</si>
  <si>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</si>
  <si>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</si>
  <si>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</si>
  <si>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</si>
  <si>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</si>
  <si>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</si>
  <si>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</si>
  <si>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</si>
  <si>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</si>
  <si>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</si>
  <si>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</si>
  <si>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</si>
  <si>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</si>
  <si>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</si>
  <si>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</si>
  <si>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</si>
  <si>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</si>
  <si>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</si>
  <si>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</si>
  <si>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</si>
  <si>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</si>
  <si>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</si>
  <si>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</si>
  <si>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</si>
  <si>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</si>
  <si>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</si>
  <si>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</si>
  <si>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</si>
  <si>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</si>
  <si>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</si>
  <si>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</si>
  <si>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</si>
  <si>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</si>
  <si>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</si>
  <si>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</si>
  <si>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</si>
  <si>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</si>
  <si>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</si>
  <si>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</si>
  <si>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</si>
  <si>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</si>
  <si>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</si>
  <si>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</si>
  <si>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</si>
  <si>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</si>
  <si>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</si>
  <si>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</si>
  <si>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</si>
  <si>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</si>
  <si>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</si>
  <si>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</si>
  <si>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</si>
  <si>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</si>
  <si>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</si>
  <si>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</si>
  <si>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</si>
  <si>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</si>
  <si>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</si>
  <si>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</si>
  <si>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</si>
  <si>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</si>
  <si>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</si>
  <si>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</si>
  <si>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</si>
  <si>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</si>
  <si>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</si>
  <si>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</si>
  <si>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</si>
  <si>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</si>
  <si>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</si>
  <si>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</si>
  <si>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</si>
  <si>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</si>
  <si>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</si>
  <si>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</si>
  <si>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</si>
  <si>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</si>
  <si>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</si>
  <si>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</si>
  <si>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</si>
  <si>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</si>
  <si>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</si>
  <si>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</si>
  <si>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</si>
  <si>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</si>
  <si>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</si>
  <si>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</si>
  <si>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</si>
  <si>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</si>
  <si>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</si>
  <si>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</si>
  <si>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</si>
  <si>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</si>
  <si>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</si>
  <si>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</si>
  <si>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</si>
  <si>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</si>
  <si>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</si>
  <si>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</si>
  <si>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</si>
  <si>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</si>
  <si>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</si>
  <si>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</si>
  <si>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</si>
  <si>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</si>
  <si>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</si>
  <si>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</si>
  <si>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</si>
  <si>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</si>
  <si>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</si>
  <si>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</si>
  <si>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</si>
  <si>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</si>
  <si>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</si>
  <si>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</si>
  <si>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</si>
  <si>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</si>
  <si>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</si>
  <si>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</si>
  <si>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</si>
  <si>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</si>
  <si>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</si>
  <si>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</si>
  <si>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</si>
  <si>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</si>
  <si>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</si>
  <si>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</si>
  <si>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</si>
  <si>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</si>
  <si>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</si>
  <si>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</si>
  <si>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</si>
  <si>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</si>
  <si>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</si>
  <si>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</si>
  <si>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</si>
  <si>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</si>
  <si>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</si>
  <si>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</si>
  <si>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</si>
  <si>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</si>
  <si>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</si>
  <si>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</si>
  <si>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</si>
  <si>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</si>
  <si>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</si>
  <si>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</si>
  <si>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</si>
  <si>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</si>
  <si>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</si>
  <si>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</si>
  <si>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</si>
  <si>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</si>
  <si>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</si>
  <si>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</si>
  <si>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</si>
  <si>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</si>
  <si>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</si>
  <si>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</si>
  <si>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</si>
  <si>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</si>
  <si>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</si>
  <si>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</si>
  <si>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</si>
  <si>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</si>
  <si>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</si>
  <si>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</si>
  <si>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</si>
  <si>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</si>
  <si>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</si>
  <si>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</si>
  <si>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</si>
  <si>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</si>
  <si>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</si>
  <si>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</si>
  <si>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</si>
  <si>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</si>
  <si>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</si>
  <si>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</si>
  <si>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</si>
  <si>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</si>
  <si>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</si>
  <si>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</si>
  <si>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</si>
  <si>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</si>
  <si>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</si>
  <si>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</si>
  <si>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</si>
  <si>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</si>
  <si>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</si>
  <si>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</si>
  <si>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</si>
  <si>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</si>
  <si>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</si>
  <si>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</si>
  <si>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</si>
  <si>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</si>
  <si>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</si>
  <si>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</si>
  <si>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</si>
  <si>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</si>
  <si>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</si>
  <si>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</si>
  <si>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</si>
  <si>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</si>
  <si>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</si>
  <si>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</si>
  <si>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</si>
  <si>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</si>
  <si>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</si>
  <si>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</si>
  <si>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</si>
  <si>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</si>
  <si>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</si>
  <si>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</si>
  <si>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</si>
  <si>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</si>
  <si>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</si>
  <si>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</si>
  <si>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</si>
  <si>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</si>
  <si>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</si>
  <si>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</si>
  <si>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</si>
  <si>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</si>
  <si>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</si>
  <si>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</si>
  <si>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</si>
  <si>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</si>
  <si>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</si>
  <si>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</si>
  <si>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</si>
  <si>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</si>
  <si>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</si>
  <si>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</si>
  <si>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</si>
  <si>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</si>
  <si>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</si>
  <si>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</si>
  <si>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</si>
  <si>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</si>
  <si>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</si>
  <si>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</si>
  <si>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</si>
  <si>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</si>
  <si>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</si>
  <si>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</si>
  <si>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</si>
  <si>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</si>
  <si>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</si>
  <si>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</si>
  <si>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</si>
  <si>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</si>
  <si>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</si>
  <si>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</si>
  <si>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</si>
  <si>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</si>
  <si>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</si>
  <si>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</si>
  <si>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</si>
  <si>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</si>
  <si>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</si>
  <si>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</si>
  <si>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</si>
  <si>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</si>
  <si>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</si>
  <si>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</si>
  <si>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</si>
  <si>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</si>
  <si>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</si>
  <si>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</si>
  <si>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</si>
  <si>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</si>
  <si>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</si>
  <si>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</si>
  <si>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</si>
  <si>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</si>
  <si>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</si>
  <si>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</si>
  <si>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</si>
  <si>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</si>
  <si>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</si>
  <si>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</si>
  <si>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</si>
  <si>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</si>
  <si>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</si>
  <si>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</si>
  <si>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</si>
  <si>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</si>
  <si>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</si>
  <si>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</si>
  <si>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</si>
  <si>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</si>
  <si>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</si>
  <si>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</si>
  <si>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</si>
  <si>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</si>
  <si>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</si>
  <si>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</si>
  <si>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</si>
  <si>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</si>
  <si>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</si>
  <si>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</si>
  <si>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</si>
  <si>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</si>
  <si>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</si>
  <si>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</si>
  <si>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</si>
  <si>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</si>
  <si>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</si>
  <si>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</si>
  <si>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</si>
  <si>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</si>
  <si>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</si>
  <si>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</si>
  <si>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</si>
  <si>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</si>
  <si>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</si>
  <si>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</si>
  <si>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</si>
  <si>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</si>
  <si>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</si>
  <si>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</si>
  <si>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</si>
  <si>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</si>
  <si>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</si>
  <si>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</si>
  <si>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</si>
  <si>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</si>
  <si>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</si>
  <si>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</si>
  <si>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</si>
  <si>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</si>
  <si>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</si>
  <si>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</si>
  <si>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</si>
  <si>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</si>
  <si>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</si>
  <si>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</si>
  <si>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</si>
  <si>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</si>
  <si>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</si>
  <si>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</si>
  <si>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</si>
  <si>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</si>
  <si>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</si>
  <si>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</si>
  <si>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</si>
  <si>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</si>
  <si>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</si>
  <si>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</si>
  <si>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</si>
  <si>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</si>
  <si>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</si>
  <si>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</si>
  <si>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</si>
  <si>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</si>
  <si>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</si>
  <si>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</si>
  <si>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</si>
  <si>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</si>
  <si>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</si>
  <si>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</si>
  <si>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</si>
  <si>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</si>
  <si>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</si>
  <si>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</si>
  <si>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</si>
  <si>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</si>
  <si>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</si>
  <si>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</si>
  <si>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</si>
  <si>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</si>
  <si>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</si>
  <si>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</si>
  <si>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</si>
  <si>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</si>
  <si>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</si>
  <si>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</si>
  <si>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</si>
  <si>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</si>
  <si>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</si>
  <si>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</si>
  <si>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</si>
  <si>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</si>
  <si>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</si>
  <si>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</si>
  <si>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</si>
  <si>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</si>
  <si>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</si>
  <si>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</si>
  <si>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</si>
  <si>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</si>
  <si>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</si>
  <si>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</si>
  <si>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</si>
  <si>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</si>
  <si>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</si>
  <si>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</si>
  <si>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</si>
  <si>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</si>
  <si>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</si>
  <si>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</si>
  <si>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</si>
  <si>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</si>
  <si>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</si>
  <si>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</si>
  <si>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</si>
  <si>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</si>
  <si>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</si>
  <si>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</si>
  <si>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</si>
  <si>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</si>
  <si>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</si>
  <si>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</si>
  <si>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</si>
  <si>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</si>
  <si>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</si>
  <si>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</si>
  <si>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</si>
  <si>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</si>
  <si>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</si>
  <si>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</si>
  <si>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</si>
  <si>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</si>
  <si>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</si>
  <si>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</si>
  <si>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</si>
  <si>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</si>
  <si>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</si>
  <si>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</si>
  <si>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</si>
  <si>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</si>
  <si>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</si>
  <si>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</si>
  <si>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</si>
  <si>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</si>
  <si>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</si>
  <si>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</si>
  <si>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</si>
  <si>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</si>
  <si>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</si>
  <si>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</si>
  <si>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</si>
  <si>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</si>
  <si>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</si>
  <si>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</si>
  <si>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</si>
  <si>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</si>
  <si>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</si>
  <si>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</si>
  <si>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</si>
  <si>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</si>
  <si>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</si>
  <si>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</si>
  <si>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</si>
  <si>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</si>
  <si>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</si>
  <si>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</si>
  <si>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</si>
  <si>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</si>
  <si>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</si>
  <si>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</si>
  <si>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</si>
  <si>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</si>
  <si>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</si>
  <si>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</si>
  <si>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</si>
  <si>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</si>
  <si>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</si>
  <si>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</si>
  <si>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</si>
  <si>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</si>
  <si>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</si>
  <si>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</si>
  <si>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</si>
  <si>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</si>
  <si>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</si>
  <si>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</si>
  <si>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</si>
  <si>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</si>
  <si>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</si>
  <si>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</si>
  <si>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</si>
  <si>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</si>
  <si>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</si>
  <si>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</si>
  <si>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</si>
  <si>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</si>
  <si>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</si>
  <si>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</si>
  <si>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</si>
  <si>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</si>
  <si>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</si>
  <si>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</si>
  <si>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</si>
  <si>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</si>
  <si>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</si>
  <si>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</si>
  <si>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</si>
  <si>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</si>
  <si>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</si>
  <si>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</si>
  <si>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</si>
  <si>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</si>
  <si>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</si>
  <si>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</si>
  <si>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</si>
  <si>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</si>
  <si>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</si>
  <si>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</si>
  <si>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</si>
  <si>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</si>
  <si>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</si>
  <si>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</si>
  <si>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</si>
  <si>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</si>
  <si>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</si>
  <si>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</si>
  <si>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</si>
  <si>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</si>
  <si>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</si>
  <si>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</si>
  <si>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</si>
  <si>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</si>
  <si>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</si>
  <si>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</si>
  <si>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</si>
  <si>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</si>
  <si>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</si>
  <si>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</si>
  <si>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</si>
  <si>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</si>
  <si>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</si>
  <si>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</si>
  <si>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</si>
  <si>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</si>
  <si>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</si>
  <si>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</si>
  <si>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</si>
  <si>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</si>
  <si>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</si>
  <si>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</si>
  <si>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</si>
  <si>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</si>
  <si>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</si>
  <si>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</si>
  <si>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</si>
  <si>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</si>
  <si>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</si>
  <si>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</si>
  <si>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</si>
  <si>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</si>
  <si>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</si>
  <si>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</si>
  <si>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</si>
  <si>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</si>
  <si>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</si>
  <si>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</si>
  <si>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</si>
  <si>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</si>
  <si>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</si>
  <si>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</si>
  <si>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</si>
  <si>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</si>
  <si>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</si>
  <si>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</si>
  <si>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</si>
  <si>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</si>
  <si>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</si>
  <si>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</si>
  <si>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</si>
  <si>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</si>
  <si>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</si>
  <si>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</si>
  <si>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</si>
  <si>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</si>
  <si>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</si>
  <si>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</si>
  <si>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</si>
  <si>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</si>
  <si>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</si>
  <si>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</si>
  <si>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</si>
  <si>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</si>
  <si>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</si>
  <si>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</si>
  <si>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</si>
  <si>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</si>
  <si>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</si>
  <si>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</si>
  <si>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</si>
  <si>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</si>
  <si>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</si>
  <si>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</si>
  <si>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</si>
  <si>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</si>
  <si>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</si>
  <si>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</si>
  <si>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</si>
  <si>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</si>
  <si>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</si>
  <si>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</si>
  <si>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</si>
  <si>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</si>
  <si>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</si>
  <si>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</si>
  <si>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</si>
  <si>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</si>
  <si>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</si>
  <si>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</si>
  <si>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</si>
  <si>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</si>
  <si>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</si>
  <si>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</si>
  <si>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</si>
  <si>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</si>
  <si>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</si>
  <si>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</si>
  <si>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</si>
  <si>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</si>
  <si>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</si>
  <si>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</si>
  <si>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</si>
  <si>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</si>
  <si>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</si>
  <si>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</si>
  <si>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</si>
  <si>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</si>
  <si>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</si>
  <si>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</si>
  <si>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</si>
  <si>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</si>
  <si>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</si>
  <si>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</si>
  <si>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</si>
  <si>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</si>
  <si>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</si>
  <si>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</si>
  <si>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</si>
  <si>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</si>
  <si>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</si>
  <si>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</si>
  <si>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</si>
  <si>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</si>
  <si>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</si>
  <si>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</si>
  <si>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</si>
  <si>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</si>
  <si>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</si>
  <si>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</si>
  <si>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</si>
  <si>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</si>
  <si>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</si>
  <si>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</si>
  <si>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</si>
  <si>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</si>
  <si>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</si>
  <si>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</si>
  <si>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</si>
  <si>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</si>
  <si>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</si>
  <si>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</si>
  <si>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</si>
  <si>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</si>
  <si>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</si>
  <si>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</si>
  <si>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</si>
  <si>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</si>
  <si>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</si>
  <si>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</si>
  <si>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</si>
  <si>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</si>
  <si>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</si>
  <si>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</si>
  <si>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</si>
  <si>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</si>
  <si>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</si>
  <si>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</si>
  <si>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</si>
  <si>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</si>
  <si>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</si>
  <si>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</si>
  <si>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</si>
  <si>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</si>
  <si>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</si>
  <si>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</si>
  <si>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</si>
  <si>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</si>
  <si>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</si>
  <si>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</si>
  <si>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</si>
  <si>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</si>
  <si>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</si>
  <si>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</si>
  <si>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</si>
  <si>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</si>
  <si>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</si>
  <si>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</si>
  <si>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</si>
  <si>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</si>
  <si>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</si>
  <si>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</si>
  <si>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</si>
  <si>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</si>
  <si>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</si>
  <si>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</si>
  <si>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</si>
  <si>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</si>
  <si>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</si>
  <si>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</si>
  <si>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</si>
  <si>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</si>
  <si>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</si>
  <si>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</si>
  <si>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</si>
  <si>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</si>
  <si>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</si>
  <si>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</si>
  <si>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</si>
  <si>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</si>
  <si>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</si>
  <si>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</si>
  <si>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</si>
  <si>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</si>
  <si>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</si>
  <si>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</si>
  <si>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</si>
  <si>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</si>
  <si>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</si>
  <si>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</si>
  <si>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</si>
  <si>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</si>
  <si>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</si>
  <si>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</si>
  <si>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</si>
  <si>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</si>
  <si>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</si>
  <si>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</si>
  <si>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</si>
  <si>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</si>
  <si>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</si>
  <si>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</si>
  <si>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</si>
  <si>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</si>
  <si>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</si>
  <si>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</si>
  <si>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</si>
  <si>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</si>
  <si>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</si>
  <si>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</si>
  <si>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</si>
  <si>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</si>
  <si>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</si>
  <si>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</si>
  <si>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</si>
  <si>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</si>
  <si>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</si>
  <si>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</si>
  <si>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</si>
  <si>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</si>
  <si>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</si>
  <si>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</si>
  <si>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</si>
  <si>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</si>
  <si>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</si>
  <si>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</si>
  <si>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</si>
  <si>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</si>
  <si>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</si>
  <si>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</si>
  <si>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</si>
  <si>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</si>
  <si>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</si>
  <si>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</si>
  <si>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</si>
  <si>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</si>
  <si>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</si>
  <si>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</si>
  <si>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</si>
  <si>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</si>
  <si>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</si>
  <si>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</si>
  <si>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</si>
  <si>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</si>
  <si>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</si>
  <si>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</si>
  <si>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</si>
  <si>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</si>
  <si>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</si>
  <si>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</si>
  <si>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</si>
  <si>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</si>
  <si>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</si>
  <si>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</si>
  <si>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</si>
  <si>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</si>
  <si>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</si>
  <si>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</si>
  <si>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</si>
  <si>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</si>
  <si>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</si>
  <si>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</si>
  <si>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</si>
  <si>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</si>
  <si>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</si>
  <si>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</si>
  <si>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</si>
  <si>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</si>
  <si>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</si>
  <si>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</si>
  <si>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</si>
  <si>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</si>
  <si>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</si>
  <si>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</si>
  <si>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</si>
  <si>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</si>
  <si>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</si>
  <si>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</si>
  <si>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</si>
  <si>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</si>
  <si>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</si>
  <si>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</si>
  <si>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</si>
  <si>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</si>
  <si>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</si>
  <si>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</si>
  <si>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</si>
  <si>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</si>
  <si>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</si>
  <si>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</si>
  <si>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</si>
  <si>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</si>
  <si>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</si>
  <si>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</si>
  <si>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</si>
  <si>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</si>
  <si>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</si>
  <si>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</si>
  <si>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</si>
  <si>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</si>
  <si>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</si>
  <si>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</si>
  <si>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</si>
  <si>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</si>
  <si>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</si>
  <si>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</si>
  <si>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</si>
  <si>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</si>
  <si>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</si>
  <si>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</si>
  <si>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</si>
  <si>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</si>
  <si>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</si>
  <si>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</si>
  <si>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</si>
  <si>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</si>
  <si>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</si>
  <si>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</si>
  <si>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</si>
  <si>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</si>
  <si>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</si>
  <si>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</si>
  <si>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</si>
  <si>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</si>
  <si>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</si>
  <si>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</si>
  <si>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</si>
  <si>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</si>
  <si>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</si>
  <si>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</si>
  <si>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</si>
  <si>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</si>
  <si>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</si>
  <si>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</si>
  <si>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</si>
  <si>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</si>
  <si>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</si>
  <si>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</si>
  <si>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</si>
  <si>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</si>
  <si>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</si>
  <si>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</si>
  <si>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</si>
  <si>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</si>
  <si>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</si>
  <si>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</si>
  <si>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</si>
  <si>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</si>
  <si>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</si>
  <si>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</si>
  <si>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</si>
  <si>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</si>
  <si>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</si>
  <si>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</si>
  <si>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</si>
  <si>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</si>
  <si>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</si>
  <si>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</si>
  <si>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</si>
  <si>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</si>
  <si>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</si>
  <si>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</si>
  <si>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</si>
  <si>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</si>
  <si>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</si>
  <si>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</si>
  <si>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</si>
  <si>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</si>
  <si>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</si>
  <si>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</si>
  <si>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</si>
  <si>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</si>
  <si>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</si>
  <si>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</si>
  <si>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</si>
  <si>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</si>
  <si>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</si>
  <si>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</si>
  <si>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</si>
  <si>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</si>
  <si>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</si>
  <si>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</si>
  <si>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</si>
  <si>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</si>
  <si>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</si>
  <si>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</si>
  <si>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</si>
  <si>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</si>
  <si>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</si>
  <si>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</si>
  <si>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</si>
  <si>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</si>
  <si>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</si>
  <si>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</si>
  <si>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</si>
  <si>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</si>
  <si>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</si>
  <si>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</si>
  <si>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</si>
  <si>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</si>
  <si>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</si>
  <si>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</si>
  <si>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</si>
  <si>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</si>
  <si>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</si>
  <si>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</si>
  <si>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</si>
  <si>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</si>
  <si>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</si>
  <si>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</si>
  <si>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</si>
  <si>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</si>
  <si>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</si>
  <si>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</si>
  <si>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</si>
  <si>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</si>
  <si>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</si>
  <si>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</si>
  <si>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</si>
  <si>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</si>
  <si>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</si>
  <si>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</si>
  <si>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</si>
  <si>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</si>
  <si>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</si>
  <si>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</si>
  <si>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</si>
  <si>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</si>
  <si>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</si>
  <si>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</si>
  <si>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</si>
  <si>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</si>
  <si>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</si>
  <si>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</si>
  <si>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</si>
  <si>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</si>
  <si>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</si>
  <si>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</si>
  <si>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</si>
  <si>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</si>
  <si>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</si>
  <si>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</si>
  <si>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</si>
  <si>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</si>
  <si>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</si>
  <si>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</si>
  <si>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</si>
  <si>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</si>
  <si>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</si>
  <si>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</si>
  <si>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</si>
  <si>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</si>
  <si>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</si>
  <si>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</si>
  <si>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</si>
  <si>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</si>
  <si>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</si>
  <si>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</si>
  <si>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</si>
  <si>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</si>
  <si>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</si>
  <si>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</si>
  <si>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</si>
  <si>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</si>
  <si>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</si>
  <si>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</si>
  <si>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</si>
  <si>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</si>
  <si>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</si>
  <si>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</si>
  <si>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</si>
  <si>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</si>
  <si>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</si>
  <si>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</si>
  <si>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</si>
  <si>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</si>
  <si>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</si>
  <si>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</si>
  <si>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</si>
  <si>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</si>
  <si>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</si>
  <si>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</si>
  <si>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</si>
  <si>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</si>
  <si>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</si>
  <si>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</si>
  <si>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</si>
  <si>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</si>
  <si>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</si>
  <si>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</si>
  <si>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</si>
  <si>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</si>
  <si>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</si>
  <si>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</si>
  <si>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</si>
  <si>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</si>
  <si>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</si>
  <si>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</si>
  <si>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</si>
  <si>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</si>
  <si>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</si>
  <si>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</si>
  <si>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</si>
  <si>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</si>
  <si>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</si>
  <si>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</si>
  <si>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</si>
  <si>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</si>
  <si>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</si>
  <si>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</si>
  <si>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</si>
  <si>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</si>
  <si>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</si>
  <si>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</si>
  <si>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</si>
  <si>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</si>
  <si>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</si>
  <si>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</si>
  <si>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</si>
  <si>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</si>
  <si>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</si>
  <si>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</si>
  <si>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</si>
  <si>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</si>
  <si>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</si>
  <si>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</si>
  <si>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</si>
  <si>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</si>
  <si>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</si>
  <si>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</si>
  <si>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</si>
  <si>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</si>
  <si>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</si>
  <si>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</si>
  <si>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</si>
  <si>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</si>
  <si>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</si>
  <si>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</si>
  <si>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</si>
  <si>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</si>
  <si>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</si>
  <si>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</si>
  <si>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</si>
  <si>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</si>
  <si>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</si>
  <si>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</si>
  <si>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</si>
  <si>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</si>
  <si>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</si>
  <si>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</si>
  <si>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</si>
  <si>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</si>
  <si>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</si>
  <si>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</si>
  <si>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</si>
  <si>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</si>
  <si>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</si>
  <si>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</si>
  <si>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</si>
  <si>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</si>
  <si>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</si>
  <si>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</si>
  <si>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</si>
  <si>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</si>
  <si>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</si>
  <si>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</si>
  <si>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</si>
  <si>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</si>
  <si>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</si>
  <si>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</si>
  <si>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</si>
  <si>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</si>
  <si>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</si>
  <si>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</si>
  <si>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</si>
  <si>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</si>
  <si>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</si>
  <si>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</si>
  <si>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</si>
  <si>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</si>
  <si>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</si>
  <si>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</si>
  <si>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</si>
  <si>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</si>
  <si>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</si>
  <si>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</si>
  <si>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</si>
  <si>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</si>
  <si>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</si>
  <si>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</si>
  <si>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</si>
  <si>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</si>
  <si>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</si>
  <si>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</si>
  <si>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</si>
  <si>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</si>
  <si>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</si>
  <si>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</si>
  <si>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</si>
  <si>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</si>
  <si>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</si>
  <si>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</si>
  <si>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</si>
  <si>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</si>
  <si>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</si>
  <si>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</si>
  <si>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</si>
  <si>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</si>
  <si>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</si>
  <si>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</si>
  <si>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</si>
  <si>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</si>
  <si>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</si>
  <si>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</si>
  <si>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</si>
  <si>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</si>
  <si>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</si>
  <si>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</si>
  <si>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</si>
  <si>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</si>
  <si>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</si>
  <si>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</si>
  <si>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</si>
  <si>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</si>
  <si>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</si>
  <si>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</si>
  <si>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</si>
  <si>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</si>
  <si>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</si>
  <si>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</si>
  <si>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</si>
  <si>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</si>
  <si>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</si>
  <si>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</si>
  <si>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</si>
  <si>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</si>
  <si>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</si>
  <si>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</si>
  <si>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</si>
  <si>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</si>
  <si>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</si>
  <si>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</si>
  <si>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</si>
  <si>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</si>
  <si>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</si>
  <si>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</si>
  <si>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</si>
  <si>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</si>
  <si>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</si>
  <si>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</si>
  <si>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</si>
  <si>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</si>
  <si>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</si>
  <si>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</si>
  <si>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</si>
  <si>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</si>
  <si>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</si>
  <si>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</si>
  <si>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</si>
  <si>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</si>
  <si>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</si>
  <si>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</si>
  <si>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</si>
  <si>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</si>
  <si>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</si>
  <si>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</si>
  <si>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</si>
  <si>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</si>
  <si>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</si>
  <si>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</si>
  <si>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</si>
  <si>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</si>
  <si>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</si>
  <si>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</si>
  <si>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</si>
  <si>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</si>
  <si>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</si>
  <si>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</si>
  <si>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</si>
  <si>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</si>
  <si>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</si>
  <si>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</si>
  <si>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</si>
  <si>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</si>
  <si>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</si>
  <si>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</si>
  <si>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</si>
  <si>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</si>
  <si>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</si>
  <si>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</si>
  <si>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</si>
  <si>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</si>
  <si>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</si>
  <si>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</si>
  <si>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</si>
  <si>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</si>
  <si>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</si>
  <si>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</si>
  <si>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</si>
  <si>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</si>
  <si>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</si>
  <si>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</si>
  <si>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</si>
  <si>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</si>
  <si>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</si>
  <si>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</si>
  <si>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</si>
  <si>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</si>
  <si>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</si>
  <si>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</si>
  <si>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</si>
  <si>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</si>
  <si>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</si>
  <si>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</si>
  <si>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</si>
  <si>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</si>
  <si>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</si>
  <si>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</si>
  <si>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</si>
  <si>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</si>
  <si>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</si>
  <si>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</si>
  <si>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</si>
  <si>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</si>
  <si>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</si>
  <si>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</si>
  <si>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</si>
  <si>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</si>
  <si>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</si>
  <si>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</si>
  <si>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</si>
  <si>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</si>
  <si>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</si>
  <si>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</si>
  <si>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</si>
  <si>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</si>
  <si>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</si>
  <si>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</si>
  <si>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</si>
  <si>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</si>
  <si>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</si>
  <si>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</si>
  <si>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</si>
  <si>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</si>
  <si>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</si>
  <si>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</si>
  <si>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</si>
  <si>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</si>
  <si>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</si>
  <si>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</si>
  <si>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</si>
  <si>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</si>
  <si>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</si>
  <si>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</si>
  <si>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</si>
  <si>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</si>
  <si>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</si>
  <si>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</si>
  <si>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</si>
  <si>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</si>
  <si>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</si>
  <si>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</si>
  <si>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</si>
  <si>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</si>
  <si>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</si>
  <si>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</si>
  <si>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</si>
  <si>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</si>
  <si>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</si>
  <si>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</si>
  <si>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</si>
  <si>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</si>
  <si>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</si>
  <si>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</si>
  <si>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</si>
  <si>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</si>
  <si>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</si>
  <si>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</si>
  <si>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</si>
  <si>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</si>
  <si>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</si>
  <si>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</si>
  <si>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</si>
  <si>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</si>
  <si>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</si>
  <si>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</si>
  <si>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</si>
  <si>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</si>
  <si>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</si>
  <si>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</si>
  <si>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</si>
  <si>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</si>
  <si>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</si>
  <si>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</si>
  <si>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</si>
  <si>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</si>
  <si>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</si>
  <si>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</si>
  <si>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</si>
  <si>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</si>
  <si>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</si>
  <si>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</si>
  <si>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</si>
  <si>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</si>
  <si>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</si>
  <si>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</si>
  <si>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</si>
  <si>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</si>
  <si>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</si>
  <si>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</si>
  <si>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</si>
  <si>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</si>
  <si>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</si>
  <si>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</si>
  <si>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</si>
  <si>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</si>
  <si>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</si>
  <si>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</si>
  <si>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</si>
  <si>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</si>
  <si>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</si>
  <si>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</si>
  <si>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</si>
  <si>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</si>
  <si>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</si>
  <si>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</si>
  <si>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</si>
  <si>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</si>
  <si>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</si>
  <si>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</si>
  <si>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</si>
  <si>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</si>
  <si>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</si>
  <si>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</si>
  <si>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</si>
  <si>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</si>
  <si>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</si>
  <si>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</si>
  <si>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</si>
  <si>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</si>
  <si>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</si>
  <si>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</si>
  <si>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</si>
  <si>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</si>
  <si>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</si>
  <si>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</si>
  <si>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</si>
  <si>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</si>
  <si>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</si>
  <si>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</si>
  <si>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</si>
  <si>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</si>
  <si>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</si>
  <si>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</si>
  <si>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</si>
  <si>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</si>
  <si>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</si>
  <si>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</si>
  <si>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</si>
  <si>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</si>
  <si>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</si>
  <si>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</si>
  <si>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</si>
  <si>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</si>
  <si>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</si>
  <si>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</si>
  <si>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</si>
  <si>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</si>
  <si>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</si>
  <si>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</si>
  <si>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</si>
  <si>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</si>
  <si>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</si>
  <si>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</si>
  <si>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</si>
  <si>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</si>
  <si>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</si>
  <si>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</si>
  <si>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</si>
  <si>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</si>
  <si>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</si>
  <si>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</si>
  <si>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</si>
  <si>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</si>
  <si>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</si>
  <si>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</si>
  <si>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</si>
  <si>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</si>
  <si>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</si>
  <si>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</si>
  <si>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</si>
  <si>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</si>
  <si>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</si>
  <si>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</si>
  <si>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</si>
  <si>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</si>
  <si>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</si>
  <si>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</si>
  <si>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</si>
  <si>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</si>
  <si>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</si>
  <si>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</si>
  <si>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</si>
  <si>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</si>
  <si>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</si>
  <si>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</si>
  <si>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</si>
  <si>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</si>
  <si>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</si>
  <si>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</si>
  <si>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</si>
  <si>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</si>
  <si>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</si>
  <si>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</si>
  <si>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</si>
  <si>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</si>
  <si>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</si>
  <si>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</si>
  <si>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</si>
  <si>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</si>
  <si>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</si>
  <si>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</si>
  <si>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</si>
  <si>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</si>
  <si>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</si>
  <si>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</si>
  <si>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</si>
  <si>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</si>
  <si>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</si>
  <si>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</si>
  <si>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</si>
  <si>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</si>
  <si>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</si>
  <si>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</si>
  <si>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</si>
  <si>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</si>
  <si>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</si>
  <si>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</si>
  <si>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</si>
  <si>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</si>
  <si>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</si>
  <si>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</si>
  <si>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</si>
  <si>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</si>
  <si>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</si>
  <si>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</si>
  <si>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</si>
  <si>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</si>
  <si>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</si>
  <si>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</si>
  <si>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</si>
  <si>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</si>
  <si>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</si>
  <si>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</si>
  <si>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</si>
  <si>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</si>
  <si>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</si>
  <si>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</si>
  <si>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</si>
  <si>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</si>
  <si>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</si>
  <si>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</si>
  <si>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</si>
  <si>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</si>
  <si>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</si>
  <si>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</si>
  <si>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</si>
  <si>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</si>
  <si>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</si>
  <si>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</si>
  <si>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</si>
  <si>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</si>
  <si>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</si>
  <si>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</si>
  <si>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</si>
  <si>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</si>
  <si>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</si>
  <si>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</si>
  <si>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</si>
  <si>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</si>
  <si>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</si>
  <si>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</si>
  <si>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</si>
  <si>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</si>
  <si>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</si>
  <si>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</si>
  <si>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</si>
  <si>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</si>
  <si>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</si>
  <si>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</si>
  <si>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</si>
  <si>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</si>
  <si>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</si>
  <si>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</si>
  <si>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</si>
  <si>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</si>
  <si>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</si>
  <si>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</si>
  <si>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</si>
  <si>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</si>
  <si>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</si>
  <si>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</si>
  <si>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</si>
  <si>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</si>
  <si>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</si>
  <si>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</si>
  <si>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</si>
  <si>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</si>
  <si>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</si>
  <si>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</si>
  <si>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</si>
  <si>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</si>
  <si>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</si>
  <si>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</si>
  <si>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</si>
  <si>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</si>
  <si>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</si>
  <si>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</si>
  <si>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</si>
  <si>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</si>
  <si>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</si>
  <si>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</si>
  <si>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</si>
  <si>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</si>
  <si>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</si>
  <si>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</si>
  <si>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</si>
  <si>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</si>
  <si>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</si>
  <si>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</si>
  <si>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</si>
  <si>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</si>
  <si>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</si>
  <si>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</si>
  <si>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</si>
  <si>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</si>
  <si>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</si>
  <si>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</si>
  <si>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</si>
  <si>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</si>
  <si>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</si>
  <si>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</si>
  <si>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</si>
  <si>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</si>
  <si>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</si>
  <si>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</si>
  <si>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</si>
  <si>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</si>
  <si>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</si>
  <si>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</si>
  <si>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</si>
  <si>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</si>
  <si>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</si>
  <si>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</si>
  <si>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</si>
  <si>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</si>
  <si>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</si>
  <si>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</si>
  <si>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</si>
  <si>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</si>
  <si>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</si>
  <si>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</si>
  <si>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</si>
  <si>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</si>
  <si>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</si>
  <si>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</si>
  <si>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</si>
  <si>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</si>
  <si>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</si>
  <si>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</si>
  <si>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</si>
  <si>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</si>
  <si>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</si>
  <si>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</si>
  <si>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</si>
  <si>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</si>
  <si>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</si>
  <si>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</si>
  <si>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</si>
  <si>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</si>
  <si>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</si>
  <si>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</si>
  <si>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</si>
  <si>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</si>
  <si>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</si>
  <si>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</si>
  <si>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</si>
  <si>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</si>
  <si>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</si>
  <si>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</si>
  <si>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</si>
  <si>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</si>
  <si>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</si>
  <si>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</si>
  <si>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</si>
  <si>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</si>
  <si>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</si>
  <si>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</si>
  <si>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</si>
  <si>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</si>
  <si>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</si>
  <si>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</si>
  <si>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</si>
  <si>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</si>
  <si>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</si>
  <si>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</si>
  <si>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</si>
  <si>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</si>
  <si>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</si>
  <si>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</si>
  <si>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</si>
  <si>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</si>
  <si>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</si>
  <si>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</si>
  <si>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</si>
  <si>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</si>
  <si>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</si>
  <si>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</si>
  <si>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</si>
  <si>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</si>
  <si>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</si>
  <si>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</si>
  <si>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</si>
  <si>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</si>
  <si>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</si>
  <si>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</si>
  <si>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</si>
  <si>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</si>
  <si>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</si>
  <si>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</si>
  <si>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</si>
  <si>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</si>
  <si>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</si>
  <si>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</si>
  <si>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</si>
  <si>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</si>
  <si>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</si>
  <si>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</si>
  <si>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</si>
  <si>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</si>
  <si>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</si>
  <si>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</si>
  <si>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</si>
  <si>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</si>
  <si>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</si>
  <si>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</si>
  <si>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</si>
  <si>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</si>
  <si>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</si>
  <si>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</si>
  <si>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</si>
  <si>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</si>
  <si>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</si>
  <si>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</si>
  <si>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</si>
  <si>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</si>
  <si>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</si>
  <si>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</si>
  <si>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</si>
  <si>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</si>
  <si>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</si>
  <si>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</si>
  <si>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</si>
  <si>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</si>
  <si>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</si>
  <si>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</si>
  <si>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</si>
  <si>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</si>
  <si>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</si>
  <si>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</si>
  <si>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</si>
  <si>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</si>
  <si>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</si>
  <si>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</si>
  <si>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</si>
  <si>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</si>
  <si>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</si>
  <si>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</si>
  <si>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</si>
  <si>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</si>
  <si>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</si>
  <si>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</si>
  <si>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</si>
  <si>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</si>
  <si>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</si>
  <si>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</si>
  <si>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</si>
  <si>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</si>
  <si>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</si>
  <si>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</si>
  <si>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</si>
  <si>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</si>
  <si>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</si>
  <si>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</si>
  <si>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</si>
  <si>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</si>
  <si>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</si>
  <si>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</si>
  <si>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</si>
  <si>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</si>
  <si>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</si>
  <si>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</si>
  <si>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</si>
  <si>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</si>
  <si>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</si>
  <si>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</si>
  <si>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</si>
  <si>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</si>
  <si>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</si>
  <si>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</si>
  <si>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</si>
  <si>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</si>
  <si>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</si>
  <si>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</si>
  <si>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</si>
  <si>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</si>
  <si>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</si>
  <si>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</si>
  <si>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</si>
  <si>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</si>
  <si>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</si>
  <si>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</si>
  <si>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</si>
  <si>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</si>
  <si>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</si>
  <si>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</si>
  <si>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</si>
  <si>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</si>
  <si>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</si>
  <si>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</si>
  <si>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</si>
  <si>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</si>
  <si>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</si>
  <si>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</si>
  <si>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</si>
  <si>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</si>
  <si>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</si>
  <si>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</si>
  <si>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</si>
  <si>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</si>
  <si>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</si>
  <si>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</si>
  <si>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</si>
  <si>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</si>
  <si>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</si>
  <si>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</si>
  <si>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</si>
  <si>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</si>
  <si>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</si>
  <si>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</si>
  <si>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</si>
  <si>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</si>
  <si>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</si>
  <si>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</si>
  <si>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</si>
  <si>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</si>
  <si>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</si>
  <si>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</si>
  <si>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</si>
  <si>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</si>
  <si>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</si>
  <si>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</si>
  <si>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</si>
  <si>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</si>
  <si>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</si>
  <si>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</si>
  <si>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</si>
  <si>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</si>
  <si>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</si>
  <si>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</si>
  <si>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</si>
  <si>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</si>
  <si>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</si>
  <si>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</si>
  <si>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</si>
  <si>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</si>
  <si>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</si>
  <si>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</si>
  <si>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</si>
  <si>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</si>
  <si>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</si>
  <si>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</si>
  <si>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</si>
  <si>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</si>
  <si>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</si>
  <si>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</si>
  <si>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</si>
  <si>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</si>
  <si>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</si>
  <si>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</si>
  <si>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</si>
  <si>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</si>
  <si>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</si>
  <si>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</si>
  <si>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</si>
  <si>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</si>
  <si>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</si>
  <si>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</si>
  <si>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</si>
  <si>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</si>
  <si>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</si>
  <si>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</si>
  <si>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</si>
  <si>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</si>
  <si>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</si>
  <si>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</si>
  <si>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</si>
  <si>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</si>
  <si>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</si>
  <si>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</si>
  <si>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</si>
  <si>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</si>
  <si>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</si>
  <si>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</si>
  <si>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</si>
  <si>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</si>
  <si>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</si>
  <si>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</si>
  <si>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</si>
  <si>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</si>
  <si>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</si>
  <si>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</si>
  <si>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</si>
  <si>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</si>
  <si>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</si>
  <si>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</si>
  <si>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</si>
  <si>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</si>
  <si>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</si>
  <si>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</si>
  <si>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</si>
  <si>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</si>
  <si>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</si>
  <si>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</si>
  <si>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</si>
  <si>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</si>
  <si>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</si>
  <si>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</si>
  <si>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</si>
  <si>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</si>
  <si>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</si>
  <si>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</si>
  <si>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</si>
  <si>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</si>
  <si>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</si>
  <si>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</si>
  <si>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</si>
  <si>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</si>
  <si>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</si>
  <si>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</si>
  <si>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</si>
  <si>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</si>
  <si>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</si>
  <si>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</si>
  <si>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</si>
  <si>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</si>
  <si>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</si>
  <si>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</si>
  <si>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</si>
  <si>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</si>
  <si>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</si>
  <si>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</si>
  <si>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</si>
  <si>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</si>
  <si>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</si>
  <si>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</si>
  <si>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</si>
  <si>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</si>
  <si>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</si>
  <si>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</si>
  <si>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</si>
  <si>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</si>
  <si>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</si>
  <si>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</si>
  <si>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</si>
  <si>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</si>
  <si>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</si>
  <si>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</si>
  <si>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</si>
  <si>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</si>
  <si>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</si>
  <si>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</si>
  <si>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</si>
  <si>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</si>
  <si>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</si>
  <si>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</si>
  <si>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</si>
  <si>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</si>
  <si>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</si>
  <si>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</si>
  <si>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</si>
  <si>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</si>
  <si>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</si>
  <si>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</si>
  <si>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</si>
  <si>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</si>
  <si>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</si>
  <si>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</si>
  <si>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</si>
  <si>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</si>
  <si>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</si>
  <si>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</si>
  <si>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</si>
  <si>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</si>
  <si>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</si>
  <si>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</si>
  <si>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</si>
  <si>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</si>
  <si>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</si>
  <si>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</si>
  <si>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</si>
  <si>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</si>
  <si>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</si>
  <si>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</si>
  <si>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</si>
  <si>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</si>
  <si>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</si>
  <si>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</si>
  <si>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</si>
  <si>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</si>
  <si>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</si>
  <si>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</si>
  <si>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</si>
  <si>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</si>
  <si>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</si>
  <si>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</si>
  <si>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</si>
  <si>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</si>
  <si>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</si>
  <si>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</si>
  <si>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</si>
  <si>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</si>
  <si>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</si>
  <si>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</si>
  <si>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</si>
  <si>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</si>
  <si>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</si>
  <si>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</si>
  <si>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</si>
  <si>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</si>
  <si>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</si>
  <si>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</si>
  <si>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</si>
  <si>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</si>
  <si>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</si>
  <si>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</si>
  <si>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</si>
  <si>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</si>
  <si>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</si>
  <si>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</si>
  <si>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</si>
  <si>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</si>
  <si>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</si>
  <si>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</si>
  <si>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</si>
  <si>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</si>
  <si>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</si>
  <si>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</si>
  <si>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</si>
  <si>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</si>
  <si>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</si>
  <si>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</si>
  <si>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</si>
  <si>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</si>
  <si>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</si>
  <si>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</si>
  <si>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</si>
  <si>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</si>
  <si>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</si>
  <si>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</si>
  <si>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</si>
  <si>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</si>
  <si>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</si>
  <si>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</si>
  <si>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</si>
  <si>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</si>
  <si>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</si>
  <si>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</si>
  <si>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</si>
  <si>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</si>
  <si>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</si>
  <si>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</si>
  <si>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</si>
  <si>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</si>
  <si>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</si>
  <si>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</si>
  <si>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</si>
  <si>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</si>
  <si>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</si>
  <si>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</si>
  <si>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</si>
  <si>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</si>
  <si>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</si>
  <si>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</si>
  <si>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</si>
  <si>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</si>
  <si>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</si>
  <si>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</si>
  <si>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</si>
  <si>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</si>
  <si>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</si>
  <si>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</si>
  <si>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</si>
  <si>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</si>
  <si>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</si>
  <si>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</si>
  <si>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</si>
  <si>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</si>
  <si>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</si>
  <si>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</si>
  <si>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</si>
  <si>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</si>
  <si>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</si>
  <si>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</si>
  <si>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</si>
  <si>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</si>
  <si>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</si>
  <si>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</si>
  <si>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</si>
  <si>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</si>
  <si>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</si>
  <si>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</si>
  <si>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</si>
  <si>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</si>
  <si>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</si>
  <si>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</si>
  <si>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</si>
  <si>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</si>
  <si>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</si>
  <si>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</si>
  <si>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</si>
  <si>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</si>
  <si>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</si>
  <si>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</si>
  <si>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</si>
  <si>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</si>
  <si>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</si>
  <si>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</si>
  <si>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</si>
  <si>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</si>
  <si>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</si>
  <si>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</si>
  <si>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</si>
  <si>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</si>
  <si>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</si>
  <si>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</si>
  <si>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</si>
  <si>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</si>
  <si>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</si>
  <si>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</si>
  <si>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</si>
  <si>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</si>
  <si>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</si>
  <si>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</si>
  <si>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</si>
  <si>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</si>
  <si>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</si>
  <si>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</si>
  <si>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</si>
  <si>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</si>
  <si>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</si>
  <si>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</si>
  <si>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</si>
  <si>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</si>
  <si>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</si>
  <si>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</si>
  <si>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</si>
  <si>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</si>
  <si>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</si>
  <si>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</si>
  <si>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</si>
  <si>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</si>
  <si>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</si>
  <si>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</si>
  <si>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</si>
  <si>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</si>
  <si>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</si>
  <si>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</si>
  <si>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</si>
  <si>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</si>
  <si>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</si>
  <si>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</si>
  <si>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</si>
  <si>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</si>
  <si>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</si>
  <si>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</si>
  <si>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</si>
  <si>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</si>
  <si>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</si>
  <si>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</si>
  <si>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</si>
  <si>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</si>
  <si>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</si>
  <si>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</si>
  <si>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</si>
  <si>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</si>
  <si>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</si>
  <si>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</si>
  <si>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</si>
  <si>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</si>
  <si>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</si>
  <si>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</si>
  <si>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</si>
  <si>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</si>
  <si>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</si>
  <si>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</si>
  <si>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</si>
  <si>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</si>
  <si>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</si>
  <si>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</si>
  <si>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</si>
  <si>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</si>
  <si>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</si>
  <si>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</si>
  <si>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</si>
  <si>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</si>
  <si>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</si>
  <si>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</si>
  <si>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</si>
  <si>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</si>
  <si>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</si>
  <si>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</si>
  <si>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</si>
  <si>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</si>
  <si>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</si>
  <si>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</si>
  <si>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</si>
  <si>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</si>
  <si>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</si>
  <si>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</si>
  <si>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</si>
  <si>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</si>
  <si>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</si>
  <si>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</si>
  <si>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</si>
  <si>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</si>
  <si>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</si>
  <si>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</si>
  <si>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</si>
  <si>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</si>
  <si>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</si>
  <si>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</si>
  <si>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</si>
  <si>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</si>
  <si>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</si>
  <si>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</si>
  <si>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</si>
  <si>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</si>
  <si>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</si>
  <si>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</si>
  <si>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</si>
  <si>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</si>
  <si>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</si>
  <si>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</si>
  <si>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</si>
  <si>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</si>
  <si>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</si>
  <si>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</si>
  <si>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</si>
  <si>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</si>
  <si>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</si>
  <si>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</si>
  <si>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</si>
  <si>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</si>
  <si>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</si>
  <si>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</si>
  <si>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</si>
  <si>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</si>
  <si>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</si>
  <si>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</si>
  <si>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</si>
  <si>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</si>
  <si>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</si>
  <si>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</si>
  <si>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</si>
  <si>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</si>
  <si>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</si>
  <si>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</si>
  <si>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</si>
  <si>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</si>
  <si>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</si>
  <si>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</si>
  <si>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</si>
  <si>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</si>
  <si>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</si>
  <si>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</si>
  <si>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</si>
  <si>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</si>
  <si>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</si>
  <si>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</si>
  <si>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</si>
  <si>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</si>
  <si>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</si>
  <si>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</si>
  <si>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</si>
  <si>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</si>
  <si>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</si>
  <si>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</si>
  <si>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</si>
  <si>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</si>
  <si>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</si>
  <si>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</si>
  <si>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</si>
  <si>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</si>
  <si>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</si>
  <si>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</si>
  <si>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</si>
  <si>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</si>
  <si>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</si>
  <si>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</si>
  <si>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</si>
  <si>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</si>
  <si>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</si>
  <si>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</si>
  <si>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</si>
  <si>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</si>
  <si>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</si>
  <si>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</si>
  <si>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</si>
  <si>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</si>
  <si>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</si>
  <si>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</si>
  <si>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</si>
  <si>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</si>
  <si>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</si>
  <si>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</si>
  <si>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</si>
  <si>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</si>
  <si>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</si>
  <si>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</si>
  <si>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</si>
  <si>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</si>
  <si>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</si>
  <si>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</si>
  <si>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</si>
  <si>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</si>
  <si>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</si>
  <si>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</si>
  <si>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</si>
  <si>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</si>
  <si>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</si>
  <si>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</si>
  <si>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</si>
  <si>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</si>
  <si>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</si>
  <si>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</si>
  <si>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</si>
  <si>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</si>
  <si>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</si>
  <si>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</si>
  <si>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</si>
  <si>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</si>
  <si>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</si>
  <si>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</si>
  <si>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</si>
  <si>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</si>
  <si>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</si>
  <si>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</si>
  <si>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</si>
  <si>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</si>
  <si>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</si>
  <si>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</si>
  <si>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</si>
  <si>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</si>
  <si>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</si>
  <si>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</si>
  <si>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</si>
  <si>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</si>
  <si>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</si>
  <si>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</si>
  <si>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</si>
  <si>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</si>
  <si>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</si>
  <si>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</si>
  <si>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</si>
  <si>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</si>
  <si>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</si>
  <si>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</si>
  <si>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</si>
  <si>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</si>
  <si>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</si>
  <si>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</si>
  <si>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</si>
  <si>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</si>
  <si>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</si>
  <si>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</si>
  <si>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</si>
  <si>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</si>
  <si>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</si>
  <si>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</si>
  <si>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</si>
  <si>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</si>
  <si>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</si>
  <si>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</si>
  <si>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</si>
  <si>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</si>
  <si>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</si>
  <si>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</si>
  <si>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</si>
  <si>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</si>
  <si>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</si>
  <si>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</si>
  <si>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</si>
  <si>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</si>
  <si>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</si>
  <si>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</si>
  <si>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</si>
  <si>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</si>
  <si>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</si>
  <si>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</si>
  <si>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</si>
  <si>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</si>
  <si>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</si>
  <si>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</si>
  <si>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</si>
  <si>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</si>
  <si>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</si>
  <si>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</si>
  <si>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</si>
  <si>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</si>
  <si>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</si>
  <si>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</si>
  <si>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</si>
  <si>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</si>
  <si>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</si>
  <si>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</si>
  <si>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</si>
  <si>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</si>
  <si>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</si>
  <si>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</si>
  <si>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</si>
  <si>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</si>
  <si>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</si>
  <si>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</si>
  <si>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</si>
  <si>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</si>
  <si>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</si>
  <si>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</si>
  <si>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</si>
  <si>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</si>
  <si>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</si>
  <si>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</si>
  <si>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</si>
  <si>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</si>
  <si>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</si>
  <si>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</si>
  <si>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</si>
  <si>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</si>
  <si>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</si>
  <si>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</si>
  <si>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</si>
  <si>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</si>
  <si>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</si>
  <si>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</si>
  <si>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</si>
  <si>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</si>
  <si>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</si>
  <si>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</si>
  <si>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</si>
  <si>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</si>
  <si>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</si>
  <si>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</si>
  <si>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</si>
  <si>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</si>
  <si>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</si>
  <si>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</si>
  <si>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</si>
  <si>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</si>
  <si>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</si>
  <si>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</si>
  <si>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</si>
  <si>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</si>
  <si>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</si>
  <si>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</si>
  <si>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</si>
  <si>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</si>
  <si>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</si>
  <si>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</si>
  <si>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</si>
  <si>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</si>
  <si>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</si>
  <si>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</si>
  <si>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</si>
  <si>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</si>
  <si>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</si>
  <si>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</si>
  <si>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</si>
  <si>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</si>
  <si>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</si>
  <si>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</si>
  <si>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</si>
  <si>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</si>
  <si>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</si>
  <si>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</si>
  <si>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</si>
  <si>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</si>
  <si>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</si>
  <si>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</si>
  <si>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</si>
  <si>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</si>
  <si>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</si>
  <si>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</si>
  <si>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</si>
  <si>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</si>
  <si>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</si>
  <si>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</si>
  <si>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</si>
  <si>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</si>
  <si>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</si>
  <si>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</si>
  <si>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</si>
  <si>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</si>
  <si>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</si>
  <si>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</si>
  <si>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</si>
  <si>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</si>
  <si>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</si>
  <si>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</si>
  <si>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</si>
  <si>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</si>
  <si>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</si>
  <si>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</si>
  <si>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</si>
  <si>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</si>
  <si>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</si>
  <si>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</si>
  <si>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</si>
  <si>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</si>
  <si>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</si>
  <si>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</si>
  <si>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</si>
  <si>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</si>
  <si>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</si>
  <si>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</si>
  <si>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</si>
  <si>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</si>
  <si>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</si>
  <si>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</si>
  <si>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</si>
  <si>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</si>
  <si>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</si>
  <si>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</si>
  <si>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</si>
  <si>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</si>
  <si>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</si>
  <si>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</si>
  <si>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</si>
  <si>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</si>
  <si>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</si>
  <si>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</si>
  <si>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</si>
  <si>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</si>
  <si>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</si>
  <si>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</si>
  <si>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</si>
  <si>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</si>
  <si>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</si>
  <si>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</si>
  <si>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</si>
  <si>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</si>
  <si>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</si>
  <si>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</si>
  <si>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</si>
  <si>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</si>
  <si>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</si>
  <si>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</si>
  <si>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</si>
  <si>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</si>
  <si>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</si>
  <si>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</si>
  <si>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</si>
  <si>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</si>
  <si>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</si>
  <si>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</si>
  <si>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</si>
  <si>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</si>
  <si>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</si>
  <si>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</si>
  <si>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</si>
  <si>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</si>
  <si>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</si>
  <si>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</si>
  <si>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</si>
  <si>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</si>
  <si>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</si>
  <si>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</si>
  <si>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</si>
  <si>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</si>
  <si>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</si>
  <si>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</si>
  <si>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</si>
  <si>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</si>
  <si>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</si>
  <si>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</si>
  <si>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</si>
  <si>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</si>
  <si>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</si>
  <si>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</si>
  <si>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</si>
  <si>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</si>
  <si>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</si>
  <si>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</si>
  <si>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</si>
  <si>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</si>
  <si>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</si>
  <si>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</si>
  <si>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</si>
  <si>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</si>
  <si>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</si>
  <si>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</si>
  <si>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</si>
  <si>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</si>
  <si>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</si>
  <si>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</si>
  <si>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</si>
  <si>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</si>
  <si>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</si>
  <si>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</si>
  <si>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</si>
  <si>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</si>
  <si>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</si>
  <si>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</si>
  <si>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</si>
  <si>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</si>
  <si>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</si>
  <si>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</si>
  <si>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</si>
  <si>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</si>
  <si>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</si>
  <si>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</si>
  <si>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</si>
  <si>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</si>
  <si>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</si>
  <si>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</si>
  <si>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</si>
  <si>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</si>
  <si>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</si>
  <si>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</si>
  <si>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</si>
  <si>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</si>
  <si>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</si>
  <si>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</si>
  <si>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</si>
  <si>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</si>
  <si>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</si>
  <si>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</si>
  <si>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</si>
  <si>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</si>
  <si>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</si>
  <si>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</si>
  <si>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</si>
  <si>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</si>
  <si>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</si>
  <si>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</si>
  <si>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</si>
  <si>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</si>
  <si>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</si>
  <si>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</si>
  <si>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</si>
  <si>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</si>
  <si>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</si>
  <si>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</si>
  <si>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</si>
  <si>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</si>
  <si>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</si>
  <si>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</si>
  <si>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</si>
  <si>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</si>
  <si>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</si>
  <si>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</si>
  <si>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</si>
  <si>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</si>
  <si>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</si>
  <si>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</si>
  <si>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</si>
  <si>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</si>
  <si>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</si>
  <si>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</si>
  <si>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</si>
  <si>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</si>
  <si>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</si>
  <si>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</si>
  <si>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</si>
  <si>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</si>
  <si>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</si>
  <si>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</si>
  <si>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</si>
  <si>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</si>
  <si>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</si>
  <si>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</si>
  <si>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</si>
  <si>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</si>
  <si>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</si>
  <si>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</si>
  <si>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</si>
  <si>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</si>
  <si>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</si>
  <si>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</si>
  <si>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</si>
  <si>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</si>
  <si>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</si>
  <si>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</si>
  <si>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</si>
  <si>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</si>
  <si>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</si>
  <si>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</si>
  <si>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</si>
  <si>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</si>
  <si>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</si>
  <si>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</si>
  <si>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</si>
  <si>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</si>
  <si>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</si>
  <si>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</si>
  <si>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</si>
  <si>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</si>
  <si>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</si>
  <si>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</si>
  <si>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</si>
  <si>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</si>
  <si>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</si>
  <si>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</si>
  <si>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</si>
  <si>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</si>
  <si>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</si>
  <si>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</si>
  <si>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</si>
  <si>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</si>
  <si>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</si>
  <si>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</si>
  <si>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</si>
  <si>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</si>
  <si>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</si>
  <si>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</si>
  <si>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</si>
  <si>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</si>
  <si>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</si>
  <si>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</si>
  <si>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</si>
  <si>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</si>
  <si>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</si>
  <si>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</si>
  <si>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</si>
  <si>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</si>
  <si>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</si>
  <si>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</si>
  <si>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</si>
  <si>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</si>
  <si>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</si>
  <si>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</si>
  <si>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</si>
  <si>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</si>
  <si>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</si>
  <si>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</si>
  <si>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</si>
  <si>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</si>
  <si>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</si>
  <si>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</si>
  <si>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</si>
  <si>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</si>
  <si>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</si>
  <si>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</si>
  <si>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</si>
  <si>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</si>
  <si>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</si>
  <si>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</si>
  <si>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</si>
  <si>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</si>
  <si>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</si>
  <si>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</si>
  <si>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</si>
  <si>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</si>
  <si>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</si>
  <si>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</si>
  <si>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</si>
  <si>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</si>
  <si>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</si>
  <si>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</si>
  <si>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</si>
  <si>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</si>
  <si>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</si>
  <si>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</si>
  <si>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</si>
  <si>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</si>
  <si>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</si>
  <si>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</si>
  <si>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</si>
  <si>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</si>
  <si>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</si>
  <si>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</si>
  <si>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</si>
  <si>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</si>
  <si>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</si>
  <si>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</si>
  <si>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</si>
  <si>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</si>
  <si>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</si>
  <si>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</si>
  <si>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</si>
  <si>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</si>
  <si>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</si>
  <si>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</si>
  <si>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</si>
  <si>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</si>
  <si>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</si>
  <si>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</si>
  <si>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</si>
  <si>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</si>
  <si>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</si>
  <si>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</si>
  <si>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</si>
  <si>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</si>
  <si>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</si>
  <si>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</si>
  <si>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</si>
  <si>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</si>
  <si>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</si>
  <si>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</si>
  <si>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</si>
  <si>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</si>
  <si>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</si>
  <si>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</si>
  <si>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</si>
  <si>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</si>
  <si>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</si>
  <si>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</si>
  <si>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</si>
  <si>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</si>
  <si>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</si>
  <si>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</si>
  <si>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</si>
  <si>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</si>
  <si>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</si>
  <si>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</si>
  <si>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</si>
  <si>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</si>
  <si>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</si>
  <si>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</si>
  <si>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</si>
  <si>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</si>
  <si>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</si>
  <si>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</si>
  <si>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</si>
  <si>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</si>
  <si>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</si>
  <si>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</si>
  <si>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</si>
  <si>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</si>
  <si>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</si>
  <si>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</si>
  <si>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</si>
  <si>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</si>
  <si>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</si>
  <si>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</si>
  <si>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</si>
  <si>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</si>
  <si>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</si>
  <si>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</si>
  <si>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</si>
  <si>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</si>
  <si>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</si>
  <si>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</si>
  <si>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</si>
  <si>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</si>
  <si>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</si>
  <si>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</si>
  <si>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</si>
  <si>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</si>
  <si>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</si>
  <si>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</si>
  <si>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</si>
  <si>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</si>
  <si>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</si>
  <si>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</si>
  <si>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</si>
  <si>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</si>
  <si>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</si>
  <si>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</si>
  <si>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</si>
  <si>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</si>
  <si>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</si>
  <si>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</si>
  <si>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</si>
  <si>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</si>
  <si>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</si>
  <si>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</si>
  <si>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</si>
  <si>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</si>
  <si>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</si>
  <si>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</si>
  <si>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</si>
  <si>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</si>
  <si>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</si>
  <si>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</si>
  <si>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</si>
  <si>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</si>
  <si>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</si>
  <si>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</si>
  <si>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</si>
  <si>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</si>
  <si>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</si>
  <si>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</si>
  <si>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</si>
  <si>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</si>
  <si>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</si>
  <si>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</si>
  <si>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</si>
  <si>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</si>
  <si>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</si>
  <si>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</si>
  <si>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</si>
  <si>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</si>
  <si>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</si>
  <si>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</si>
  <si>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</si>
  <si>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</si>
  <si>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</si>
  <si>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</si>
  <si>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</si>
  <si>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</si>
  <si>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</si>
  <si>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</si>
  <si>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</si>
  <si>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</si>
  <si>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</si>
  <si>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</si>
  <si>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</si>
  <si>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</si>
  <si>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</si>
  <si>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</si>
  <si>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</si>
  <si>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</si>
  <si>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</si>
  <si>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</si>
  <si>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</si>
  <si>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</si>
  <si>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</si>
  <si>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</si>
  <si>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</si>
  <si>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</si>
  <si>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</si>
  <si>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</si>
  <si>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</si>
  <si>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</si>
  <si>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</si>
  <si>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</si>
  <si>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</si>
  <si>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</si>
  <si>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</si>
  <si>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</si>
  <si>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</si>
  <si>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</si>
  <si>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</si>
  <si>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</si>
  <si>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</si>
  <si>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</si>
  <si>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</si>
  <si>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</si>
  <si>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</si>
  <si>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</si>
  <si>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</si>
  <si>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</si>
  <si>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</si>
  <si>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</si>
  <si>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</si>
  <si>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</si>
  <si>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</si>
  <si>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</si>
  <si>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</si>
  <si>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</si>
  <si>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</si>
  <si>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</si>
  <si>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</si>
  <si>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</si>
  <si>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</si>
  <si>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</si>
  <si>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</si>
  <si>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</si>
  <si>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</si>
  <si>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</si>
  <si>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</si>
  <si>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</si>
  <si>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</si>
  <si>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</si>
  <si>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</si>
  <si>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</si>
  <si>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</si>
  <si>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</si>
  <si>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</si>
  <si>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</si>
  <si>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</si>
  <si>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</si>
  <si>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</si>
  <si>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</si>
  <si>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</si>
  <si>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</si>
  <si>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</si>
  <si>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</si>
  <si>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</si>
  <si>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</si>
  <si>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</si>
  <si>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</si>
  <si>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</si>
  <si>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</si>
  <si>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</si>
  <si>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</si>
  <si>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</si>
  <si>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</si>
  <si>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</si>
  <si>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</si>
  <si>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</si>
  <si>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</si>
  <si>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</si>
  <si>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</si>
  <si>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</si>
  <si>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</si>
  <si>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</si>
  <si>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</si>
  <si>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</si>
  <si>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</si>
  <si>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</si>
  <si>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</si>
  <si>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</si>
  <si>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</si>
  <si>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</si>
  <si>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</si>
  <si>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</si>
  <si>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</si>
  <si>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</si>
  <si>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</si>
  <si>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</si>
  <si>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</si>
  <si>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</si>
  <si>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</si>
  <si>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</si>
  <si>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</si>
  <si>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</si>
  <si>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</si>
  <si>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</si>
  <si>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</si>
  <si>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</si>
  <si>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</si>
  <si>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</si>
  <si>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</si>
  <si>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</si>
  <si>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</si>
  <si>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</si>
  <si>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</si>
  <si>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</si>
  <si>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</si>
  <si>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</si>
  <si>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</si>
  <si>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</si>
  <si>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</si>
  <si>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</si>
  <si>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</si>
  <si>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</si>
  <si>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</si>
  <si>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</si>
  <si>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</si>
  <si>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</si>
  <si>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</si>
  <si>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</si>
  <si>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</si>
  <si>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</si>
  <si>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</si>
  <si>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</si>
  <si>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</si>
  <si>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</si>
  <si>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</si>
  <si>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</si>
  <si>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</si>
  <si>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</si>
  <si>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</si>
  <si>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</si>
  <si>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</si>
  <si>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</si>
  <si>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</si>
  <si>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</si>
  <si>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</si>
  <si>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</si>
  <si>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</si>
  <si>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</si>
  <si>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</si>
  <si>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</si>
  <si>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</si>
  <si>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</si>
  <si>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</si>
  <si>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</si>
  <si>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</si>
  <si>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</si>
  <si>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</si>
  <si>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</si>
  <si>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</si>
  <si>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</si>
  <si>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</si>
  <si>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</si>
  <si>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</si>
  <si>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</si>
  <si>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</si>
  <si>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</si>
  <si>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</si>
  <si>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</si>
  <si>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</si>
  <si>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</si>
  <si>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</si>
  <si>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</si>
  <si>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</si>
  <si>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</si>
  <si>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</si>
  <si>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</si>
  <si>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</si>
  <si>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</si>
  <si>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</si>
  <si>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</si>
  <si>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</si>
  <si>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</si>
  <si>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</si>
  <si>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</si>
  <si>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</si>
  <si>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</si>
  <si>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</si>
  <si>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</si>
  <si>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</si>
  <si>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</si>
  <si>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</si>
  <si>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</si>
  <si>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</si>
  <si>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</si>
  <si>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</si>
  <si>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</si>
  <si>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</si>
  <si>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</si>
  <si>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</si>
  <si>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</si>
  <si>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</si>
  <si>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</si>
  <si>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</si>
  <si>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</si>
  <si>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</si>
  <si>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</si>
  <si>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</si>
  <si>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</si>
  <si>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</si>
  <si>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</si>
  <si>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</si>
  <si>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</si>
  <si>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</si>
  <si>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</si>
  <si>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</si>
  <si>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</si>
  <si>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</si>
  <si>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</si>
  <si>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</si>
  <si>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</si>
  <si>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</si>
  <si>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</si>
  <si>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</si>
  <si>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</si>
  <si>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</si>
  <si>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</si>
  <si>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</si>
  <si>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</si>
  <si>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</si>
  <si>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</si>
  <si>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</si>
  <si>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</si>
  <si>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</si>
  <si>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</si>
  <si>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</si>
  <si>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</si>
  <si>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</si>
  <si>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</si>
  <si>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</si>
  <si>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</si>
  <si>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</si>
  <si>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</si>
  <si>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</si>
  <si>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</si>
  <si>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</si>
  <si>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</si>
  <si>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</si>
  <si>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</si>
  <si>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</si>
  <si>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</si>
  <si>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</si>
  <si>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</si>
  <si>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</si>
  <si>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</si>
  <si>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</si>
  <si>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</si>
  <si>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</si>
  <si>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</si>
  <si>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</si>
  <si>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</si>
  <si>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</si>
  <si>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</si>
  <si>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</si>
  <si>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</si>
  <si>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</si>
  <si>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</si>
  <si>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</si>
  <si>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</si>
  <si>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</si>
  <si>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</si>
  <si>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</si>
  <si>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</si>
  <si>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</si>
  <si>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</si>
  <si>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</si>
  <si>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</si>
  <si>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</si>
  <si>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</si>
  <si>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</si>
  <si>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</si>
  <si>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</si>
  <si>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</si>
  <si>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</si>
  <si>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</si>
  <si>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</si>
  <si>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</si>
  <si>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</si>
  <si>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</si>
  <si>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</si>
  <si>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</si>
  <si>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</si>
  <si>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</si>
  <si>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</si>
  <si>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</si>
  <si>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</si>
  <si>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</si>
  <si>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</si>
  <si>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</si>
  <si>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</si>
  <si>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</si>
  <si>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</si>
  <si>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</si>
  <si>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</si>
  <si>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</si>
  <si>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</si>
  <si>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</si>
  <si>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</si>
  <si>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</si>
  <si>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</si>
  <si>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</si>
  <si>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</si>
  <si>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</si>
  <si>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</si>
  <si>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</si>
  <si>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</si>
  <si>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</si>
  <si>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</si>
  <si>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</si>
  <si>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</si>
  <si>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</si>
  <si>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</si>
  <si>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</si>
  <si>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</si>
  <si>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</si>
  <si>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</si>
  <si>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</si>
  <si>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</si>
  <si>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</si>
  <si>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</si>
  <si>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</si>
  <si>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</si>
  <si>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</si>
  <si>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</si>
  <si>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</si>
  <si>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</si>
  <si>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</si>
  <si>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</si>
  <si>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</si>
  <si>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</si>
  <si>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</si>
  <si>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</si>
  <si>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</si>
  <si>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</si>
  <si>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</si>
  <si>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</si>
  <si>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</si>
  <si>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</si>
  <si>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</si>
  <si>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</si>
  <si>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</si>
  <si>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</si>
  <si>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</si>
  <si>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</si>
  <si>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</si>
  <si>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</si>
  <si>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</si>
  <si>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</si>
  <si>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</si>
  <si>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</si>
  <si>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</si>
  <si>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</si>
  <si>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</si>
  <si>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</si>
  <si>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</si>
  <si>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</si>
  <si>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</si>
  <si>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</si>
  <si>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</si>
  <si>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</si>
  <si>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</si>
  <si>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</si>
  <si>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</si>
  <si>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</si>
  <si>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</si>
  <si>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</si>
  <si>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</si>
  <si>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</si>
  <si>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</si>
  <si>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</si>
  <si>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</si>
  <si>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</si>
  <si>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</si>
  <si>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</si>
  <si>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</si>
  <si>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</si>
  <si>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</si>
  <si>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</si>
  <si>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</si>
  <si>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</si>
  <si>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</si>
  <si>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</si>
  <si>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</si>
  <si>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</si>
  <si>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</si>
  <si>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</si>
  <si>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</si>
  <si>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</si>
  <si>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</si>
  <si>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</si>
  <si>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</si>
  <si>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</si>
  <si>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</si>
  <si>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</si>
  <si>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</si>
  <si>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</si>
  <si>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</si>
  <si>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</si>
  <si>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</si>
  <si>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</si>
  <si>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</si>
  <si>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</si>
  <si>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</si>
  <si>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</si>
  <si>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</si>
  <si>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</si>
  <si>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</si>
  <si>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</si>
  <si>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</si>
  <si>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</si>
  <si>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</si>
  <si>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</si>
  <si>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</si>
  <si>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</si>
  <si>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</si>
  <si>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</si>
  <si>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</si>
  <si>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</si>
  <si>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</si>
  <si>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</si>
  <si>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</si>
  <si>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</si>
  <si>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</si>
  <si>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</si>
  <si>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</si>
  <si>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</si>
  <si>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</si>
  <si>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</si>
  <si>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</si>
  <si>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</si>
  <si>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</si>
  <si>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</si>
  <si>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</si>
  <si>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</si>
  <si>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</si>
  <si>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</si>
  <si>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</si>
  <si>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</si>
  <si>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</si>
  <si>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</si>
  <si>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</si>
  <si>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</si>
  <si>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</si>
  <si>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</si>
  <si>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</si>
  <si>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</si>
  <si>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</si>
  <si>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</si>
  <si>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</si>
  <si>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</si>
  <si>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</si>
  <si>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</si>
  <si>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</si>
  <si>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</si>
  <si>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</si>
  <si>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</si>
  <si>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</si>
  <si>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</si>
  <si>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</si>
  <si>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</si>
  <si>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</si>
  <si>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</si>
  <si>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</si>
  <si>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</si>
  <si>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</si>
  <si>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</si>
  <si>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</si>
  <si>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</si>
  <si>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</si>
  <si>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</si>
  <si>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</si>
  <si>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</si>
  <si>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</si>
  <si>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</si>
  <si>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</si>
  <si>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</si>
  <si>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</si>
  <si>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</si>
  <si>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</si>
  <si>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</si>
  <si>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</si>
  <si>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</si>
  <si>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</si>
  <si>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</si>
  <si>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</si>
  <si>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</si>
  <si>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</si>
  <si>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</si>
  <si>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</si>
  <si>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</si>
  <si>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</si>
  <si>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</si>
  <si>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</si>
  <si>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</si>
  <si>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</si>
  <si>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</si>
  <si>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</si>
  <si>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</si>
  <si>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</si>
  <si>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</si>
  <si>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</si>
  <si>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</si>
  <si>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</si>
  <si>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</si>
  <si>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</si>
  <si>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</si>
  <si>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</si>
  <si>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</si>
  <si>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</si>
  <si>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</si>
  <si>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</si>
  <si>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</si>
  <si>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</si>
  <si>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</si>
  <si>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</si>
  <si>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</si>
  <si>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</si>
  <si>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</si>
  <si>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</si>
  <si>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</si>
  <si>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</si>
  <si>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</si>
  <si>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</si>
  <si>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</si>
  <si>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</si>
  <si>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</si>
  <si>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</si>
  <si>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</si>
  <si>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</si>
  <si>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</si>
  <si>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</si>
  <si>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</si>
  <si>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</si>
  <si>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</si>
  <si>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</si>
  <si>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</si>
  <si>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</si>
  <si>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</si>
  <si>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</si>
  <si>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</si>
  <si>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</si>
  <si>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</si>
  <si>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</si>
  <si>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</si>
  <si>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</si>
  <si>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</si>
  <si>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</si>
  <si>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</si>
  <si>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</si>
  <si>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</si>
  <si>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</si>
  <si>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</si>
  <si>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</si>
  <si>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</si>
  <si>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</si>
  <si>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</si>
  <si>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</si>
  <si>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</si>
  <si>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</si>
  <si>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</si>
  <si>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</si>
  <si>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</si>
  <si>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</si>
  <si>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</si>
  <si>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</si>
  <si>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</si>
  <si>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</si>
  <si>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</si>
  <si>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</si>
  <si>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</si>
  <si>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</si>
  <si>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</si>
  <si>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</si>
  <si>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</si>
  <si>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</si>
  <si>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</si>
  <si>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</si>
  <si>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</si>
  <si>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</si>
  <si>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</si>
  <si>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</si>
  <si>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</si>
  <si>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</si>
  <si>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</si>
  <si>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</si>
  <si>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</si>
  <si>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</si>
  <si>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</si>
  <si>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</si>
  <si>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</si>
  <si>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</si>
  <si>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</si>
  <si>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</si>
  <si>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</si>
  <si>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</si>
  <si>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</si>
  <si>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</si>
  <si>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</si>
  <si>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</si>
  <si>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</si>
  <si>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</si>
  <si>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</si>
  <si>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</si>
  <si>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</si>
  <si>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</si>
  <si>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</si>
  <si>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</si>
  <si>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</si>
  <si>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</si>
  <si>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</si>
  <si>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</si>
  <si>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</si>
  <si>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</si>
  <si>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</si>
  <si>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</si>
  <si>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</si>
  <si>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</si>
  <si>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</si>
  <si>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</si>
  <si>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</si>
  <si>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</si>
  <si>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</si>
  <si>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</si>
  <si>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</si>
  <si>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</si>
  <si>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</si>
  <si>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</si>
  <si>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</si>
  <si>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</si>
  <si>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</si>
  <si>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</si>
  <si>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</si>
  <si>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</si>
  <si>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</si>
  <si>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</si>
  <si>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</si>
  <si>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</si>
  <si>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</si>
  <si>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</si>
  <si>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</si>
  <si>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</si>
  <si>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</si>
  <si>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</si>
  <si>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</si>
  <si>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</si>
  <si>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</si>
  <si>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</si>
  <si>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</si>
  <si>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</si>
  <si>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</si>
  <si>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</si>
  <si>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</si>
  <si>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</si>
  <si>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</si>
  <si>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</si>
  <si>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</si>
  <si>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</si>
  <si>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</si>
  <si>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</si>
  <si>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</si>
  <si>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</si>
  <si>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</si>
  <si>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</si>
  <si>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</si>
  <si>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</si>
  <si>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</si>
  <si>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</si>
  <si>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</si>
  <si>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</si>
  <si>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</si>
  <si>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</si>
  <si>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</si>
  <si>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</si>
  <si>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</si>
  <si>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</si>
  <si>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</si>
  <si>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</si>
  <si>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</si>
  <si>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</si>
  <si>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</si>
  <si>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</si>
  <si>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</si>
  <si>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</si>
  <si>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</si>
  <si>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</si>
  <si>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</si>
  <si>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</si>
  <si>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</si>
  <si>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</si>
  <si>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</si>
  <si>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</si>
  <si>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</si>
  <si>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</si>
  <si>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</si>
  <si>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</si>
  <si>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</si>
  <si>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</si>
  <si>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</si>
  <si>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</si>
  <si>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</si>
  <si>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</si>
  <si>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</si>
  <si>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</si>
  <si>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</si>
  <si>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</si>
  <si>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</si>
  <si>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</si>
  <si>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</si>
  <si>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</si>
  <si>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</si>
  <si>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</si>
  <si>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</si>
  <si>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</si>
  <si>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</si>
  <si>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</si>
  <si>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</si>
  <si>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</si>
  <si>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</si>
  <si>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</si>
  <si>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</si>
  <si>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</si>
  <si>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</si>
  <si>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</si>
  <si>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</si>
  <si>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</si>
  <si>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</si>
  <si>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</si>
  <si>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</si>
  <si>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</si>
  <si>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</si>
  <si>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</si>
  <si>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</si>
  <si>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</si>
  <si>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</si>
  <si>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</si>
  <si>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</si>
  <si>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</si>
  <si>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</si>
  <si>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</si>
  <si>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</si>
  <si>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</si>
  <si>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</si>
  <si>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</si>
  <si>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</si>
  <si>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</si>
  <si>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</si>
  <si>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</si>
  <si>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</si>
  <si>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</si>
  <si>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</si>
  <si>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</si>
  <si>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</si>
  <si>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</si>
  <si>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</si>
  <si>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</si>
  <si>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</si>
  <si>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</si>
  <si>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</si>
  <si>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</si>
  <si>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</si>
  <si>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</si>
  <si>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</si>
  <si>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</si>
  <si>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</si>
  <si>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</si>
  <si>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</si>
  <si>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</si>
  <si>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</si>
  <si>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</si>
  <si>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</si>
  <si>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</si>
  <si>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</si>
  <si>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</si>
  <si>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</si>
  <si>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</si>
  <si>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</si>
  <si>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</si>
  <si>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</si>
  <si>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</si>
  <si>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</si>
  <si>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</si>
  <si>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</si>
  <si>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</si>
  <si>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</si>
  <si>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</si>
  <si>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</si>
  <si>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</si>
  <si>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</si>
  <si>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</si>
  <si>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</si>
  <si>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</si>
  <si>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</si>
  <si>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</si>
  <si>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</si>
  <si>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</si>
  <si>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</si>
  <si>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</si>
  <si>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</si>
  <si>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</si>
  <si>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</si>
  <si>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</si>
  <si>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</si>
  <si>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</si>
  <si>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</si>
  <si>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</si>
  <si>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</si>
  <si>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</si>
  <si>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</si>
  <si>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</si>
  <si>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</si>
  <si>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</si>
  <si>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</si>
  <si>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</si>
  <si>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</si>
  <si>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</si>
  <si>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</si>
  <si>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</si>
  <si>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</si>
  <si>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</si>
  <si>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</si>
  <si>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</si>
  <si>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</si>
  <si>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</si>
  <si>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</si>
  <si>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</si>
  <si>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</si>
  <si>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</si>
  <si>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</si>
  <si>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</si>
  <si>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</si>
  <si>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</si>
  <si>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</si>
  <si>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</si>
  <si>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</si>
  <si>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</si>
  <si>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</si>
  <si>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</si>
  <si>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</si>
  <si>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</si>
  <si>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</si>
  <si>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</si>
  <si>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</si>
  <si>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</si>
  <si>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</si>
  <si>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</si>
  <si>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</si>
  <si>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</si>
  <si>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</si>
  <si>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</si>
  <si>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</si>
  <si>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</si>
  <si>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</si>
  <si>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</si>
  <si>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</si>
  <si>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</si>
  <si>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</si>
  <si>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</si>
  <si>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</si>
  <si>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</si>
  <si>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</si>
  <si>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</si>
  <si>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</si>
  <si>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</si>
  <si>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</si>
  <si>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</si>
  <si>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</si>
  <si>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</si>
  <si>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</si>
  <si>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</si>
  <si>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</si>
  <si>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</si>
  <si>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</si>
  <si>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</si>
  <si>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</si>
  <si>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</si>
  <si>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</si>
  <si>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</si>
  <si>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</si>
  <si>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</si>
  <si>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</si>
  <si>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</si>
  <si>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</si>
  <si>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</si>
  <si>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</si>
  <si>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</si>
  <si>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</si>
  <si>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</si>
  <si>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</si>
  <si>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</si>
  <si>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</si>
  <si>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</si>
  <si>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</si>
  <si>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</si>
  <si>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</si>
  <si>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</si>
  <si>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</si>
  <si>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</si>
  <si>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</si>
  <si>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</si>
  <si>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</si>
  <si>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</si>
  <si>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</si>
  <si>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</si>
  <si>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</si>
  <si>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</si>
  <si>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</si>
  <si>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</si>
  <si>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</si>
  <si>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</si>
  <si>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</si>
  <si>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</si>
  <si>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</si>
  <si>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</si>
  <si>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</si>
  <si>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</si>
  <si>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</si>
  <si>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</si>
  <si>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</si>
  <si>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</si>
  <si>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</si>
  <si>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</si>
  <si>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</si>
  <si>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</si>
  <si>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</si>
  <si>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</si>
  <si>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</si>
  <si>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</si>
  <si>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</si>
  <si>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</si>
  <si>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</si>
  <si>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</si>
  <si>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</si>
  <si>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</si>
  <si>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</si>
  <si>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</si>
  <si>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</si>
  <si>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</si>
  <si>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</si>
  <si>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</si>
  <si>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</si>
  <si>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</si>
  <si>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</si>
  <si>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</si>
  <si>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</si>
  <si>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</si>
  <si>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</si>
  <si>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</si>
  <si>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</si>
  <si>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</si>
  <si>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</si>
  <si>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</si>
  <si>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</si>
  <si>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</si>
  <si>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</si>
  <si>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</si>
  <si>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</si>
  <si>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</si>
  <si>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</si>
  <si>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</si>
  <si>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</si>
  <si>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</si>
  <si>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</si>
  <si>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</si>
  <si>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</si>
  <si>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</si>
  <si>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</si>
  <si>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</si>
  <si>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</si>
  <si>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</si>
  <si>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</si>
  <si>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</si>
  <si>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</si>
  <si>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</si>
  <si>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</si>
  <si>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</si>
  <si>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</si>
  <si>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</si>
  <si>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</si>
  <si>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</si>
  <si>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</si>
  <si>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</si>
  <si>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</si>
  <si>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</si>
  <si>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</si>
  <si>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</si>
  <si>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</si>
  <si>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</si>
  <si>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</si>
  <si>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</si>
  <si>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</si>
  <si>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</si>
  <si>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</si>
  <si>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</si>
  <si>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</si>
  <si>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</si>
  <si>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</si>
  <si>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</si>
  <si>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</si>
  <si>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</si>
  <si>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</si>
  <si>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</si>
  <si>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</si>
  <si>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</si>
  <si>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</si>
  <si>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</si>
  <si>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</si>
  <si>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</si>
  <si>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</si>
  <si>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</si>
  <si>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</si>
  <si>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</si>
  <si>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</si>
  <si>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</si>
  <si>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</si>
  <si>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</si>
  <si>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</si>
  <si>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</si>
  <si>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</si>
  <si>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</si>
  <si>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</si>
  <si>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</si>
  <si>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</si>
  <si>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</si>
  <si>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</si>
  <si>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</si>
  <si>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</si>
  <si>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</si>
  <si>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</si>
  <si>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</si>
  <si>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</si>
  <si>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</si>
  <si>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</si>
  <si>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</si>
  <si>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</si>
  <si>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</si>
  <si>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</si>
  <si>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</si>
  <si>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</si>
  <si>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</si>
  <si>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</si>
  <si>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</si>
  <si>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</si>
  <si>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</si>
  <si>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</si>
  <si>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</si>
  <si>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</si>
  <si>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</si>
  <si>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</si>
  <si>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</si>
  <si>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</si>
  <si>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</si>
  <si>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</si>
  <si>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</si>
  <si>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</si>
  <si>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</si>
  <si>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</si>
  <si>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</si>
  <si>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</si>
  <si>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</si>
  <si>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</si>
  <si>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</si>
  <si>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</si>
  <si>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</si>
  <si>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</si>
  <si>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</si>
  <si>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</si>
  <si>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</si>
  <si>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</si>
  <si>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</si>
  <si>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</si>
  <si>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</si>
  <si>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</si>
  <si>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</si>
  <si>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</si>
  <si>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</si>
  <si>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</si>
  <si>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</si>
  <si>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</si>
  <si>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</si>
  <si>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</si>
  <si>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</si>
  <si>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</si>
  <si>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</si>
  <si>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</si>
  <si>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</si>
  <si>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</si>
  <si>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</si>
  <si>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</si>
  <si>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</si>
  <si>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</si>
  <si>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</si>
  <si>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</si>
  <si>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</si>
  <si>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</si>
  <si>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</si>
  <si>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</si>
  <si>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</si>
  <si>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</si>
  <si>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</si>
  <si>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</si>
  <si>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</si>
  <si>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</si>
  <si>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</si>
  <si>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</si>
  <si>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</si>
  <si>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</si>
  <si>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</si>
  <si>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</si>
  <si>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</si>
  <si>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</si>
  <si>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</si>
  <si>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</si>
  <si>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</si>
  <si>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</si>
  <si>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</si>
  <si>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</si>
  <si>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</si>
  <si>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</si>
  <si>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</si>
  <si>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</si>
  <si>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</si>
  <si>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</si>
  <si>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</si>
  <si>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</si>
  <si>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</si>
  <si>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</si>
  <si>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</si>
  <si>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</si>
  <si>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</si>
  <si>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</si>
  <si>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</si>
  <si>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</si>
  <si>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</si>
  <si>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</si>
  <si>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</si>
  <si>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</si>
  <si>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</si>
  <si>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</si>
  <si>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</si>
  <si>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</si>
  <si>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</si>
  <si>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</si>
  <si>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</si>
  <si>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</si>
  <si>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</si>
  <si>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</si>
  <si>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</si>
  <si>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</si>
  <si>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</si>
  <si>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</si>
  <si>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</si>
  <si>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</si>
  <si>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</si>
  <si>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</si>
  <si>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</si>
  <si>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</si>
  <si>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</si>
  <si>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</si>
  <si>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</si>
  <si>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</si>
  <si>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</si>
  <si>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</si>
  <si>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</si>
  <si>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</si>
  <si>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</si>
  <si>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</si>
  <si>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</si>
  <si>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</si>
  <si>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</si>
  <si>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</si>
  <si>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</si>
  <si>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</si>
  <si>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</si>
  <si>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</si>
  <si>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</si>
  <si>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</si>
  <si>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</si>
  <si>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</si>
  <si>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</si>
  <si>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</si>
  <si>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</si>
  <si>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</si>
  <si>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</si>
  <si>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</si>
  <si>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</si>
  <si>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</si>
  <si>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</si>
  <si>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</si>
  <si>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</si>
  <si>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</si>
  <si>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</si>
  <si>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</si>
  <si>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</si>
  <si>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</si>
  <si>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</si>
  <si>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</si>
  <si>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</si>
  <si>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</si>
  <si>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</si>
  <si>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</si>
  <si>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</si>
  <si>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</si>
  <si>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</si>
  <si>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</si>
  <si>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</si>
  <si>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</si>
  <si>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</si>
  <si>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</si>
  <si>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</si>
  <si>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</si>
  <si>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</si>
  <si>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</si>
  <si>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</si>
  <si>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</si>
  <si>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</si>
  <si>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</si>
  <si>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</si>
  <si>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</si>
  <si>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</si>
  <si>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</si>
  <si>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</si>
  <si>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</si>
  <si>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</si>
  <si>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</si>
  <si>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</si>
  <si>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</si>
  <si>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</si>
  <si>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</si>
  <si>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</si>
  <si>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</si>
  <si>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</si>
  <si>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</si>
  <si>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</si>
  <si>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</si>
  <si>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</si>
  <si>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</si>
  <si>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</si>
  <si>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</si>
  <si>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</si>
  <si>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</si>
  <si>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</si>
  <si>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</si>
  <si>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</si>
  <si>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</si>
  <si>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</si>
  <si>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</si>
  <si>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</si>
  <si>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</si>
  <si>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</si>
  <si>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</si>
  <si>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</si>
  <si>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</si>
  <si>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</si>
  <si>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</si>
  <si>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</si>
  <si>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</si>
  <si>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</si>
  <si>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</si>
  <si>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</si>
  <si>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</si>
  <si>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</si>
  <si>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</si>
  <si>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</si>
  <si>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</si>
  <si>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</si>
  <si>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</si>
  <si>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</si>
  <si>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</si>
  <si>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</si>
  <si>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</si>
  <si>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</si>
  <si>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</si>
  <si>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</si>
  <si>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</si>
  <si>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</si>
  <si>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</si>
  <si>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</si>
  <si>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</si>
  <si>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</si>
  <si>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</si>
  <si>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</si>
  <si>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</si>
  <si>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</si>
  <si>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</si>
  <si>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</si>
  <si>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</si>
  <si>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</si>
  <si>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</si>
  <si>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</si>
  <si>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</si>
  <si>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</si>
  <si>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</si>
  <si>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</si>
  <si>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</si>
  <si>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</si>
  <si>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</si>
  <si>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</si>
  <si>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</si>
  <si>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</si>
  <si>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</si>
  <si>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</si>
  <si>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</si>
  <si>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</si>
  <si>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</si>
  <si>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</si>
  <si>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</si>
  <si>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</si>
  <si>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</si>
  <si>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</si>
  <si>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</si>
  <si>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</si>
  <si>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</si>
  <si>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</si>
  <si>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</si>
  <si>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</si>
  <si>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</si>
  <si>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</si>
  <si>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</si>
  <si>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</si>
  <si>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</si>
  <si>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</si>
  <si>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</si>
  <si>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</si>
  <si>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</si>
  <si>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</si>
  <si>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</si>
  <si>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</si>
  <si>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</si>
  <si>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</si>
  <si>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</si>
  <si>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</si>
  <si>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</si>
  <si>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</si>
  <si>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</si>
  <si>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</si>
  <si>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</si>
  <si>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</si>
  <si>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</si>
  <si>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</si>
  <si>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</si>
  <si>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</si>
  <si>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</si>
  <si>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</si>
  <si>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</si>
  <si>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</si>
  <si>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</si>
  <si>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</si>
  <si>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</si>
  <si>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</si>
  <si>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</si>
  <si>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</si>
  <si>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</si>
  <si>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</si>
  <si>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</si>
  <si>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</si>
  <si>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</si>
  <si>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</si>
  <si>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</si>
  <si>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</si>
  <si>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</si>
  <si>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</si>
  <si>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</si>
  <si>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</si>
  <si>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</si>
  <si>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</si>
  <si>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</si>
  <si>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</si>
  <si>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</si>
  <si>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</si>
  <si>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</si>
  <si>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</si>
  <si>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</si>
  <si>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</si>
  <si>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</si>
  <si>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</si>
  <si>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</si>
  <si>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</si>
  <si>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</si>
  <si>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</si>
  <si>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</si>
  <si>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</si>
  <si>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</si>
  <si>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</si>
  <si>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</si>
  <si>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</si>
  <si>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</si>
  <si>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</si>
  <si>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</si>
  <si>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</si>
  <si>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</si>
  <si>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</si>
  <si>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</si>
  <si>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</si>
  <si>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</si>
  <si>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</si>
  <si>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</si>
  <si>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</si>
  <si>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</si>
  <si>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</si>
  <si>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</si>
  <si>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</si>
  <si>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</si>
  <si>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</si>
  <si>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</si>
  <si>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</si>
  <si>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</si>
  <si>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</si>
  <si>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</si>
  <si>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</si>
  <si>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</si>
  <si>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</si>
  <si>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</si>
  <si>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</si>
  <si>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</si>
  <si>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</si>
  <si>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</si>
  <si>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</si>
  <si>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</si>
  <si>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</si>
  <si>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</si>
  <si>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</si>
  <si>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</si>
  <si>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</si>
  <si>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</si>
  <si>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</si>
  <si>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</si>
  <si>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</si>
  <si>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</si>
  <si>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</si>
  <si>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</si>
  <si>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</si>
  <si>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</si>
  <si>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</si>
  <si>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</si>
  <si>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</si>
  <si>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</si>
  <si>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</si>
  <si>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</si>
  <si>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</si>
  <si>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</si>
  <si>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</si>
  <si>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</si>
  <si>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</si>
  <si>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</si>
  <si>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</si>
  <si>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</si>
  <si>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</si>
  <si>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</si>
  <si>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</si>
  <si>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</si>
  <si>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</si>
  <si>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</si>
  <si>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</si>
  <si>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</si>
  <si>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</si>
  <si>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</si>
  <si>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</si>
  <si>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</si>
  <si>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</si>
  <si>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</si>
  <si>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</si>
  <si>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</si>
  <si>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</si>
  <si>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</si>
  <si>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</si>
  <si>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</si>
  <si>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</si>
  <si>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</si>
  <si>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</si>
  <si>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</si>
  <si>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</si>
  <si>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</si>
  <si>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</si>
  <si>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</si>
  <si>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</si>
  <si>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</si>
  <si>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</si>
  <si>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</si>
  <si>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</si>
  <si>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</si>
  <si>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</si>
  <si>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</si>
  <si>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</si>
  <si>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</si>
  <si>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</si>
  <si>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</si>
  <si>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</si>
  <si>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</si>
  <si>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</si>
  <si>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</si>
  <si>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</si>
  <si>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</si>
  <si>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</si>
  <si>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</si>
  <si>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</si>
  <si>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</si>
  <si>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</si>
  <si>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</si>
  <si>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</si>
  <si>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</si>
  <si>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</si>
  <si>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</si>
  <si>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</si>
  <si>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</si>
  <si>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</si>
  <si>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</si>
  <si>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</si>
  <si>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</si>
  <si>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</si>
  <si>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</si>
  <si>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</si>
  <si>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</si>
  <si>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</si>
  <si>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</si>
  <si>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</si>
  <si>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</si>
  <si>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</si>
  <si>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</si>
  <si>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</si>
  <si>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</si>
  <si>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</si>
  <si>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</si>
  <si>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</si>
  <si>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</si>
  <si>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</si>
  <si>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</si>
  <si>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</si>
  <si>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</si>
  <si>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</si>
  <si>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</si>
  <si>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</si>
  <si>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</si>
  <si>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</si>
  <si>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</si>
  <si>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</si>
  <si>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</si>
  <si>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</si>
  <si>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</si>
  <si>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</si>
  <si>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</si>
  <si>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</si>
  <si>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</si>
  <si>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</si>
  <si>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</si>
  <si>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</si>
  <si>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</si>
  <si>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</si>
  <si>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</si>
  <si>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</si>
  <si>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</si>
  <si>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</si>
  <si>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</si>
  <si>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</si>
  <si>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</si>
  <si>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</si>
  <si>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</si>
  <si>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</si>
  <si>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</si>
  <si>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</si>
  <si>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</si>
  <si>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</si>
  <si>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</si>
  <si>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</si>
  <si>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</si>
  <si>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</si>
  <si>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</si>
  <si>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</si>
  <si>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</si>
  <si>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</si>
  <si>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</si>
  <si>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</si>
  <si>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</si>
  <si>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</si>
  <si>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</si>
  <si>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</si>
  <si>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</si>
  <si>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</si>
  <si>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</si>
  <si>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</si>
  <si>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</si>
  <si>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</si>
  <si>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</si>
  <si>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</si>
  <si>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</si>
  <si>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</si>
  <si>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</si>
  <si>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</si>
  <si>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</si>
  <si>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</si>
  <si>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</si>
  <si>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</si>
  <si>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</si>
  <si>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</si>
  <si>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Count of id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</si>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</sst>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0" formatCode="General"/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theme="6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[March 16th Excel Homework.xlsx]Campaign Count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4-4979-8BCE-66A6154D361D}"/>
            </c:ext>
          </c:extLst>
        </c:ser>
        <c:ser>
          <c:idx val="1"/>
          <c:order val="1"/>
          <c:tx>
            <c:strRef>
              <c:f>'Campaign 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4-4979-8BCE-66A6154D361D}"/>
            </c:ext>
          </c:extLst>
        </c:ser>
        <c:ser>
          <c:idx val="2"/>
          <c:order val="2"/>
          <c:tx>
            <c:strRef>
              <c:f>'Campaign 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4-4979-8BCE-66A6154D361D}"/>
            </c:ext>
          </c:extLst>
        </c:ser>
        <c:ser>
          <c:idx val="3"/>
          <c:order val="3"/>
          <c:tx>
            <c:strRef>
              <c:f>'Campaign 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C4-4979-8BCE-66A6154D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443320"/>
        <c:axId val="728443648"/>
      </c:barChart>
      <c:catAx>
        <c:axId val="72844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43648"/>
        <c:crosses val="autoZero"/>
        <c:auto val="1"/>
        <c:lblAlgn val="ctr"/>
        <c:lblOffset val="100"/>
        <c:noMultiLvlLbl val="0"/>
      </c:catAx>
      <c:valAx>
        <c:axId val="7284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4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[March 16th Excel Homework.xlsx]Campaign Count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4-4C1F-8F45-14D2031318D8}"/>
            </c:ext>
          </c:extLst>
        </c:ser>
        <c:ser>
          <c:idx val="1"/>
          <c:order val="1"/>
          <c:tx>
            <c:strRef>
              <c:f>'Campaign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4-4C1F-8F45-14D2031318D8}"/>
            </c:ext>
          </c:extLst>
        </c:ser>
        <c:ser>
          <c:idx val="2"/>
          <c:order val="2"/>
          <c:tx>
            <c:strRef>
              <c:f>'Campaign Count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4-4C1F-8F45-14D2031318D8}"/>
            </c:ext>
          </c:extLst>
        </c:ser>
        <c:ser>
          <c:idx val="3"/>
          <c:order val="3"/>
          <c:tx>
            <c:strRef>
              <c:f>'Campaign Count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54-4C1F-8F45-14D203131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921240"/>
        <c:axId val="653920584"/>
      </c:barChart>
      <c:catAx>
        <c:axId val="65392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20584"/>
        <c:crosses val="autoZero"/>
        <c:auto val="1"/>
        <c:lblAlgn val="ctr"/>
        <c:lblOffset val="100"/>
        <c:noMultiLvlLbl val="0"/>
      </c:catAx>
      <c:valAx>
        <c:axId val="65392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2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[March 16th Excel Homework.xlsx]State of Project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Project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of 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 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A-4121-B2DD-1A0D434A2C01}"/>
            </c:ext>
          </c:extLst>
        </c:ser>
        <c:ser>
          <c:idx val="1"/>
          <c:order val="1"/>
          <c:tx>
            <c:strRef>
              <c:f>'State of Project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of 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A-4121-B2DD-1A0D434A2C01}"/>
            </c:ext>
          </c:extLst>
        </c:ser>
        <c:ser>
          <c:idx val="2"/>
          <c:order val="2"/>
          <c:tx>
            <c:strRef>
              <c:f>'State of Project by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of 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 by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A-4121-B2DD-1A0D434A2C01}"/>
            </c:ext>
          </c:extLst>
        </c:ser>
        <c:ser>
          <c:idx val="3"/>
          <c:order val="3"/>
          <c:tx>
            <c:strRef>
              <c:f>'State of Project by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of 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 by Date'!$E$7:$E$19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A-4121-B2DD-1A0D434A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75248"/>
        <c:axId val="652271968"/>
      </c:lineChart>
      <c:catAx>
        <c:axId val="6522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71968"/>
        <c:crosses val="autoZero"/>
        <c:auto val="1"/>
        <c:lblAlgn val="ctr"/>
        <c:lblOffset val="100"/>
        <c:noMultiLvlLbl val="0"/>
      </c:catAx>
      <c:valAx>
        <c:axId val="6522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7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3-4F4C-B1BB-09EA4132328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3-4F4C-B1BB-09EA4132328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3-4F4C-B1BB-09EA41323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137200"/>
        <c:axId val="715146712"/>
      </c:lineChart>
      <c:catAx>
        <c:axId val="7151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146712"/>
        <c:crosses val="autoZero"/>
        <c:auto val="1"/>
        <c:lblAlgn val="ctr"/>
        <c:lblOffset val="100"/>
        <c:noMultiLvlLbl val="0"/>
      </c:catAx>
      <c:valAx>
        <c:axId val="71514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1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23811</xdr:colOff>
      <xdr:row>2</xdr:row>
      <xdr:rowOff>20636</xdr:rowOff>
    </xdr:from>
    <xdr:to>
      <xdr:col>18</xdr:col>
      <xdr:colOff>309562</xdr:colOff>
      <xdr:row>23</xdr:row>
      <xdr:rowOff>138906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CBEB1-96D8-4361-A906-1FD05AD43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544510</xdr:colOff>
      <xdr:row>3</xdr:row>
      <xdr:rowOff>95248</xdr:rowOff>
    </xdr:from>
    <xdr:to>
      <xdr:col>19</xdr:col>
      <xdr:colOff>400050</xdr:colOff>
      <xdr:row>26</xdr:row>
      <xdr:rowOff>26986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F8246-4CC8-4E83-A3B0-D63E0F8A2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1586</xdr:colOff>
      <xdr:row>2</xdr:row>
      <xdr:rowOff>128586</xdr:rowOff>
    </xdr:from>
    <xdr:to>
      <xdr:col>17</xdr:col>
      <xdr:colOff>44449</xdr:colOff>
      <xdr:row>18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5C6AB-42D7-4DF2-A32B-4B9B62D4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65086</xdr:colOff>
      <xdr:row>14</xdr:row>
      <xdr:rowOff>20637</xdr:rowOff>
    </xdr:from>
    <xdr:to>
      <xdr:col>9</xdr:col>
      <xdr:colOff>511175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4B22B-F0D9-4D52-ACEF-FF8029A9E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Brown" refreshedDate="43532.816859375002" createdVersion="6" refreshedVersion="6" minRefreshableVersion="3" recordCount="4114" xr:uid="{4C331890-77AB-4901-82D1-C0FF823FFC6A}">
  <cacheSource type="worksheet">
    <worksheetSource ref="A1:R4115" sheet="Kickstarter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Brown" refreshedDate="43532.830438425925" createdVersion="6" refreshedVersion="6" minRefreshableVersion="3" recordCount="4114" xr:uid="{FC023E75-945D-456D-A23B-E59043422807}">
  <cacheSource type="worksheet">
    <worksheetSource ref="A1:T4115" sheet="Kickstarter Data 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9B632-099D-43DE-B751-5E0636C240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1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25D3C-18CB-4F22-A481-7D61E6DAFBE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0F519-9C4B-4BAE-8105-312523E4A65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70" zoomScaleNormal="70" workbookViewId="0">
      <selection activeCell="S5" sqref="S5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30.31640625" bestFit="1" customWidth="1"/>
    <col min="15" max="15" width="15.1796875" style="6" customWidth="1"/>
    <col min="16" max="16" width="16.08984375" bestFit="1" customWidth="1"/>
    <col min="17" max="17" width="14.7265625" bestFit="1" customWidth="1"/>
    <col min="18" max="18" width="18.5" bestFit="1" customWidth="1"/>
    <col min="19" max="19" width="21.90625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5">
        <f>(AVERAGE(E2))/L2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5">
        <f>(AVERAGE(E3))/L3</f>
        <v>185.48101265822785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1">
        <f t="shared" ref="S3:S66" si="3">(((J3/60)/60)/24)+DATE(1970,1,1)+(-5/24)</f>
        <v>42766.392164351848</v>
      </c>
      <c r="T3" s="11">
        <f t="shared" ref="T3:T66" si="4">(((I3/60)/60)/24)+DATE(1970,1,1)+(-5/24)</f>
        <v>42796.392164351848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ref="P4:P66" si="5">(AVERAGE(E4))/L4</f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5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5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42515.838738425926</v>
      </c>
      <c r="T9" s="11">
        <f t="shared" si="4"/>
        <v>42555.838738425926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5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5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5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5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5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5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5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41869.333981481483</v>
      </c>
      <c r="T20" s="11">
        <f t="shared" si="4"/>
        <v>41899.333981481483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5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42200.549907407411</v>
      </c>
      <c r="T22" s="11">
        <f t="shared" si="4"/>
        <v>42260.549907407411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5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42229.611840277772</v>
      </c>
      <c r="T26" s="11">
        <f t="shared" si="4"/>
        <v>42262.61041666667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5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5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5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5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5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5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42286.452557870369</v>
      </c>
      <c r="T35" s="11">
        <f t="shared" si="4"/>
        <v>42316.49422453704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41374.848888888882</v>
      </c>
      <c r="T40" s="11">
        <f t="shared" si="4"/>
        <v>41404.848888888882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5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5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41873.890474537038</v>
      </c>
      <c r="T46" s="11">
        <f t="shared" si="4"/>
        <v>41918.890474537038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42323.756643518522</v>
      </c>
      <c r="T48" s="11">
        <f t="shared" si="4"/>
        <v>42353.756643518522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5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5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5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42196.720335648148</v>
      </c>
      <c r="T53" s="11">
        <f t="shared" si="4"/>
        <v>42226.720335648148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5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5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5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42149.340555555551</v>
      </c>
      <c r="T58" s="11">
        <f t="shared" si="4"/>
        <v>42163.458333333336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5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5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42230.027500000004</v>
      </c>
      <c r="T61" s="11">
        <f t="shared" si="4"/>
        <v>42261.666666666664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5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41701.693483796291</v>
      </c>
      <c r="T62" s="11">
        <f t="shared" si="4"/>
        <v>41720.791666666664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41409.605983796297</v>
      </c>
      <c r="T63" s="11">
        <f t="shared" si="4"/>
        <v>41431.605983796297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5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5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41432.809965277775</v>
      </c>
      <c r="T66" s="11">
        <f t="shared" si="4"/>
        <v>41462.809965277775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5">
        <f t="shared" ref="P67:P130" si="7">(AVERAGE(E67))/L67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5" t="e">
        <f t="shared" ref="P131:P194" si="13">(AVERAGE(E131))/L131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5" t="e">
        <f t="shared" ref="P195:P258" si="19">(AVERAGE(E195))/L195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5">
        <f t="shared" ref="P259:P322" si="25">(AVERAGE(E259))/L259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5">
        <f t="shared" ref="P323:P386" si="31">(AVERAGE(E323))/L323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5">
        <f t="shared" ref="P387:P450" si="37">(AVERAGE(E387))/L387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5">
        <f t="shared" ref="P451:P514" si="43">(AVERAGE(E451))/L451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5">
        <f t="shared" ref="P515:P578" si="49">(AVERAGE(E515))/L515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5">
        <f t="shared" ref="P579:P642" si="55">(AVERAGE(E579))/L579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5">
        <f t="shared" ref="P643:P706" si="61">(AVERAGE(E643))/L643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5">
        <f t="shared" ref="P707:P770" si="67">(AVERAGE(E707))/L707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5">
        <f t="shared" ref="P771:P834" si="73">(AVERAGE(E771))/L771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5">
        <f t="shared" ref="P835:P898" si="79">(AVERAGE(E835))/L835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5" t="e">
        <f t="shared" ref="P899:P962" si="85">(AVERAGE(E899))/L899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5">
        <f t="shared" ref="P963:P1026" si="91">(AVERAGE(E963))/L963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5">
        <f t="shared" ref="P1027:P1090" si="97">(AVERAGE(E1027))/L1027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5">
        <f t="shared" ref="P1091:P1154" si="103">(AVERAGE(E1091))/L1091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5">
        <f t="shared" ref="P1155:P1218" si="109">(AVERAGE(E1155))/L1155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5">
        <f t="shared" ref="P1219:P1282" si="115">(AVERAGE(E1219))/L1219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5">
        <f t="shared" ref="P1283:P1346" si="121">(AVERAGE(E1283))/L1283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5">
        <f t="shared" ref="P1347:P1410" si="127">(AVERAGE(E1347))/L1347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5" t="e">
        <f t="shared" ref="P1411:P1474" si="133">(AVERAGE(E1411))/L1411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5">
        <f t="shared" ref="P1475:P1538" si="139">(AVERAGE(E1475))/L1475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5">
        <f t="shared" ref="P1539:P1602" si="145">(AVERAGE(E1539))/L1539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5">
        <f t="shared" ref="P1603:P1666" si="151">(AVERAGE(E1603))/L1603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5">
        <f t="shared" ref="P1667:P1730" si="157">(AVERAGE(E1667))/L1667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5" t="e">
        <f t="shared" ref="P1731:P1794" si="163">(AVERAGE(E1731))/L1731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5">
        <f t="shared" ref="P1795:P1858" si="169">(AVERAGE(E1795))/L1795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5">
        <f t="shared" ref="P1859:P1922" si="175">(AVERAGE(E1859))/L1859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5">
        <f t="shared" ref="P1923:P1986" si="181">(AVERAGE(E1923))/L1923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5">
        <f t="shared" ref="P1987:P2050" si="187">(AVERAGE(E1987))/L1987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5">
        <f t="shared" ref="P2051:P2114" si="193">(AVERAGE(E2051))/L2051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5">
        <f t="shared" ref="P2115:P2178" si="199">(AVERAGE(E2115))/L2115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5">
        <f t="shared" ref="P2179:P2242" si="205">(AVERAGE(E2179))/L2179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5">
        <f t="shared" ref="P2243:P2306" si="211">(AVERAGE(E2243))/L2243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5">
        <f t="shared" ref="P2307:P2370" si="217">(AVERAGE(E2307))/L2307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5" t="e">
        <f t="shared" ref="P2371:P2434" si="223">(AVERAGE(E2371))/L2371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5" t="e">
        <f t="shared" ref="P2435:P2498" si="229">(AVERAGE(E2435))/L2435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5">
        <f t="shared" ref="P2499:P2562" si="235">(AVERAGE(E2499))/L2499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5" t="e">
        <f t="shared" ref="P2563:P2626" si="241">(AVERAGE(E2563))/L2563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5">
        <f t="shared" ref="P2627:P2690" si="247">(AVERAGE(E2627))/L2627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5">
        <f t="shared" ref="P2691:P2754" si="253">(AVERAGE(E2691))/L2691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5">
        <f t="shared" ref="P2755:P2818" si="259">(AVERAGE(E2755))/L2755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5">
        <f t="shared" ref="P2819:P2882" si="265">(AVERAGE(E2819))/L2819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5" t="e">
        <f t="shared" ref="P2883:P2946" si="271">(AVERAGE(E2883))/L2883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5" t="e">
        <f t="shared" ref="P2947:P3010" si="277">(AVERAGE(E2947))/L2947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5">
        <f t="shared" ref="P3011:P3074" si="283">(AVERAGE(E3011))/L3011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5">
        <f t="shared" ref="P3075:P3138" si="289">(AVERAGE(E3075))/L3075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5">
        <f t="shared" ref="P3139:P3202" si="295">(AVERAGE(E3139))/L3139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5">
        <f t="shared" ref="P3203:P3266" si="301">(AVERAGE(E3203))/L3203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5">
        <f t="shared" ref="P3267:P3330" si="307">(AVERAGE(E3267))/L3267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5">
        <f t="shared" ref="P3331:P3394" si="313">(AVERAGE(E3331))/L3331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5">
        <f t="shared" ref="P3395:P3458" si="319">(AVERAGE(E3395))/L3395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5">
        <f t="shared" ref="P3459:P3522" si="325">(AVERAGE(E3459))/L3459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5">
        <f t="shared" ref="P3523:P3586" si="331">(AVERAGE(E3523))/L3523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5">
        <f t="shared" ref="P3587:P3650" si="337">(AVERAGE(E3587))/L3587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5">
        <f t="shared" ref="P3651:P3714" si="343">(AVERAGE(E3651))/L3651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5">
        <f t="shared" ref="P3715:P3778" si="349">(AVERAGE(E3715))/L3715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5">
        <f t="shared" ref="P3779:P3842" si="355">(AVERAGE(E3779))/L3779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5">
        <f t="shared" ref="P3843:P3906" si="361">(AVERAGE(E3843))/L3843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5">
        <f t="shared" ref="P3907:P3970" si="367">(AVERAGE(E3907))/L3907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5">
        <f t="shared" ref="P3971:P4034" si="373">(AVERAGE(E3971))/L3971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5">
        <f t="shared" ref="P4035:P4098" si="379">(AVERAGE(E4035))/L4035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5" t="e">
        <f t="shared" ref="P4099:P4115" si="385">(AVERAGE(E4099))/L4099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E386E0B3-6096-4B10-BC4B-F8D89E6B8A0E}"/>
  <conditionalFormatting sqref="F2:F4115">
    <cfRule type="containsText" dxfId="4" priority="5" operator="containsText" text="live">
      <formula>NOT(ISERROR(SEARCH("live",F2)))</formula>
    </cfRule>
    <cfRule type="containsText" dxfId="3" priority="6" operator="containsText" text="canceled">
      <formula>NOT(ISERROR(SEARCH("canceled",F2)))</formula>
    </cfRule>
    <cfRule type="containsText" dxfId="2" priority="7" operator="containsText" text="successful">
      <formula>NOT(ISERROR(SEARCH("successful",F2)))</formula>
    </cfRule>
    <cfRule type="containsText" dxfId="1" priority="8" operator="containsText" text="failed">
      <formula>NOT(ISERROR(SEARCH("failed",F2)))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id="{568B8968-8BBD-48F9-83AD-811476C409C8}">
            <xm:f>NOT(ISERROR(SEARCH($F$2,F2)))</xm:f>
            <xm:f>$F$2</xm:f>
            <x14:dxf/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9882-FB37-4F84-B913-18719B045BC3}">
  <sheetPr codeName="Sheet2"/>
  <dimension ref="A1:F14"/>
  <sheetViews>
    <sheetView zoomScale="80" zoomScaleNormal="80" workbookViewId="0">
      <selection activeCell="D6" sqref="D6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8" t="s">
        <v>8223</v>
      </c>
      <c r="B1" t="s">
        <v>8321</v>
      </c>
    </row>
    <row r="3" spans="1:6" x14ac:dyDescent="0.75">
      <c r="A3" s="8" t="s">
        <v>8323</v>
      </c>
      <c r="B3" s="8" t="s">
        <v>8322</v>
      </c>
    </row>
    <row r="4" spans="1:6" x14ac:dyDescent="0.7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75">
      <c r="A5" s="9" t="s">
        <v>8312</v>
      </c>
      <c r="B5">
        <v>40</v>
      </c>
      <c r="C5">
        <v>180</v>
      </c>
      <c r="E5">
        <v>300</v>
      </c>
      <c r="F5">
        <v>520</v>
      </c>
    </row>
    <row r="6" spans="1:6" x14ac:dyDescent="0.75">
      <c r="A6" s="9" t="s">
        <v>8313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75">
      <c r="A7" s="9" t="s">
        <v>8319</v>
      </c>
      <c r="C7">
        <v>140</v>
      </c>
      <c r="E7">
        <v>80</v>
      </c>
      <c r="F7">
        <v>220</v>
      </c>
    </row>
    <row r="8" spans="1:6" x14ac:dyDescent="0.75">
      <c r="A8" s="9" t="s">
        <v>8314</v>
      </c>
      <c r="B8">
        <v>24</v>
      </c>
      <c r="F8">
        <v>24</v>
      </c>
    </row>
    <row r="9" spans="1:6" x14ac:dyDescent="0.75">
      <c r="A9" s="9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75">
      <c r="A10" s="9" t="s">
        <v>8320</v>
      </c>
      <c r="C10">
        <v>117</v>
      </c>
      <c r="E10">
        <v>103</v>
      </c>
      <c r="F10">
        <v>220</v>
      </c>
    </row>
    <row r="11" spans="1:6" x14ac:dyDescent="0.75">
      <c r="A11" s="9" t="s">
        <v>8316</v>
      </c>
      <c r="B11">
        <v>30</v>
      </c>
      <c r="C11">
        <v>127</v>
      </c>
      <c r="E11">
        <v>80</v>
      </c>
      <c r="F11">
        <v>237</v>
      </c>
    </row>
    <row r="12" spans="1:6" x14ac:dyDescent="0.75">
      <c r="A12" s="9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75">
      <c r="A13" s="9" t="s">
        <v>8318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75">
      <c r="A14" s="9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0A1F-DE75-4976-A70F-9E6BE019A40C}">
  <sheetPr codeName="Sheet3"/>
  <dimension ref="A1:F47"/>
  <sheetViews>
    <sheetView zoomScale="80" zoomScaleNormal="80" workbookViewId="0">
      <selection activeCell="G2" sqref="G2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8" t="s">
        <v>8223</v>
      </c>
      <c r="B1" t="s">
        <v>8321</v>
      </c>
    </row>
    <row r="2" spans="1:6" x14ac:dyDescent="0.75">
      <c r="A2" s="8" t="s">
        <v>8367</v>
      </c>
      <c r="B2" t="s">
        <v>8321</v>
      </c>
    </row>
    <row r="4" spans="1:6" x14ac:dyDescent="0.75">
      <c r="A4" s="8" t="s">
        <v>8323</v>
      </c>
      <c r="B4" s="8" t="s">
        <v>8322</v>
      </c>
    </row>
    <row r="5" spans="1:6" x14ac:dyDescent="0.7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75">
      <c r="A6" s="9" t="s">
        <v>8335</v>
      </c>
      <c r="C6">
        <v>100</v>
      </c>
      <c r="F6">
        <v>100</v>
      </c>
    </row>
    <row r="7" spans="1:6" x14ac:dyDescent="0.75">
      <c r="A7" s="9" t="s">
        <v>8324</v>
      </c>
      <c r="B7">
        <v>20</v>
      </c>
      <c r="F7">
        <v>20</v>
      </c>
    </row>
    <row r="8" spans="1:6" x14ac:dyDescent="0.75">
      <c r="A8" s="9" t="s">
        <v>8325</v>
      </c>
      <c r="B8">
        <v>24</v>
      </c>
      <c r="F8">
        <v>24</v>
      </c>
    </row>
    <row r="9" spans="1:6" x14ac:dyDescent="0.75">
      <c r="A9" s="9" t="s">
        <v>8336</v>
      </c>
      <c r="C9">
        <v>40</v>
      </c>
      <c r="F9">
        <v>40</v>
      </c>
    </row>
    <row r="10" spans="1:6" x14ac:dyDescent="0.75">
      <c r="A10" s="9" t="s">
        <v>8353</v>
      </c>
      <c r="E10">
        <v>40</v>
      </c>
      <c r="F10">
        <v>40</v>
      </c>
    </row>
    <row r="11" spans="1:6" x14ac:dyDescent="0.75">
      <c r="A11" s="9" t="s">
        <v>8354</v>
      </c>
      <c r="E11">
        <v>180</v>
      </c>
      <c r="F11">
        <v>180</v>
      </c>
    </row>
    <row r="12" spans="1:6" x14ac:dyDescent="0.75">
      <c r="A12" s="9" t="s">
        <v>8337</v>
      </c>
      <c r="C12">
        <v>80</v>
      </c>
      <c r="F12">
        <v>80</v>
      </c>
    </row>
    <row r="13" spans="1:6" x14ac:dyDescent="0.75">
      <c r="A13" s="9" t="s">
        <v>8355</v>
      </c>
      <c r="E13">
        <v>40</v>
      </c>
      <c r="F13">
        <v>40</v>
      </c>
    </row>
    <row r="14" spans="1:6" x14ac:dyDescent="0.75">
      <c r="A14" s="9" t="s">
        <v>8338</v>
      </c>
      <c r="C14">
        <v>40</v>
      </c>
      <c r="D14">
        <v>20</v>
      </c>
      <c r="F14">
        <v>60</v>
      </c>
    </row>
    <row r="15" spans="1:6" x14ac:dyDescent="0.75">
      <c r="A15" s="9" t="s">
        <v>8339</v>
      </c>
      <c r="C15">
        <v>40</v>
      </c>
      <c r="F15">
        <v>40</v>
      </c>
    </row>
    <row r="16" spans="1:6" x14ac:dyDescent="0.75">
      <c r="A16" s="9" t="s">
        <v>8326</v>
      </c>
      <c r="B16">
        <v>20</v>
      </c>
      <c r="C16">
        <v>120</v>
      </c>
      <c r="F16">
        <v>140</v>
      </c>
    </row>
    <row r="17" spans="1:6" x14ac:dyDescent="0.75">
      <c r="A17" s="9" t="s">
        <v>8340</v>
      </c>
      <c r="C17">
        <v>20</v>
      </c>
      <c r="F17">
        <v>20</v>
      </c>
    </row>
    <row r="18" spans="1:6" x14ac:dyDescent="0.75">
      <c r="A18" s="9" t="s">
        <v>8356</v>
      </c>
      <c r="E18">
        <v>140</v>
      </c>
      <c r="F18">
        <v>140</v>
      </c>
    </row>
    <row r="19" spans="1:6" x14ac:dyDescent="0.75">
      <c r="A19" s="9" t="s">
        <v>8341</v>
      </c>
      <c r="C19">
        <v>20</v>
      </c>
      <c r="E19">
        <v>140</v>
      </c>
      <c r="F19">
        <v>160</v>
      </c>
    </row>
    <row r="20" spans="1:6" x14ac:dyDescent="0.75">
      <c r="A20" s="9" t="s">
        <v>8342</v>
      </c>
      <c r="C20">
        <v>60</v>
      </c>
      <c r="F20">
        <v>60</v>
      </c>
    </row>
    <row r="21" spans="1:6" x14ac:dyDescent="0.75">
      <c r="A21" s="9" t="s">
        <v>8343</v>
      </c>
      <c r="C21">
        <v>11</v>
      </c>
      <c r="E21">
        <v>9</v>
      </c>
      <c r="F21">
        <v>20</v>
      </c>
    </row>
    <row r="22" spans="1:6" x14ac:dyDescent="0.75">
      <c r="A22" s="9" t="s">
        <v>8357</v>
      </c>
      <c r="E22">
        <v>20</v>
      </c>
      <c r="F22">
        <v>20</v>
      </c>
    </row>
    <row r="23" spans="1:6" x14ac:dyDescent="0.75">
      <c r="A23" s="9" t="s">
        <v>8344</v>
      </c>
      <c r="C23">
        <v>40</v>
      </c>
      <c r="F23">
        <v>40</v>
      </c>
    </row>
    <row r="24" spans="1:6" x14ac:dyDescent="0.75">
      <c r="A24" s="9" t="s">
        <v>8327</v>
      </c>
      <c r="B24">
        <v>20</v>
      </c>
      <c r="C24">
        <v>60</v>
      </c>
      <c r="E24">
        <v>60</v>
      </c>
      <c r="F24">
        <v>140</v>
      </c>
    </row>
    <row r="25" spans="1:6" x14ac:dyDescent="0.75">
      <c r="A25" s="9" t="s">
        <v>8345</v>
      </c>
      <c r="C25">
        <v>20</v>
      </c>
      <c r="F25">
        <v>20</v>
      </c>
    </row>
    <row r="26" spans="1:6" x14ac:dyDescent="0.75">
      <c r="A26" s="9" t="s">
        <v>8358</v>
      </c>
      <c r="E26">
        <v>60</v>
      </c>
      <c r="F26">
        <v>60</v>
      </c>
    </row>
    <row r="27" spans="1:6" x14ac:dyDescent="0.75">
      <c r="A27" s="9" t="s">
        <v>8346</v>
      </c>
      <c r="C27">
        <v>20</v>
      </c>
      <c r="F27">
        <v>20</v>
      </c>
    </row>
    <row r="28" spans="1:6" x14ac:dyDescent="0.75">
      <c r="A28" s="9" t="s">
        <v>8347</v>
      </c>
      <c r="C28">
        <v>57</v>
      </c>
      <c r="E28">
        <v>103</v>
      </c>
      <c r="F28">
        <v>160</v>
      </c>
    </row>
    <row r="29" spans="1:6" x14ac:dyDescent="0.75">
      <c r="A29" s="9" t="s">
        <v>8348</v>
      </c>
      <c r="C29">
        <v>20</v>
      </c>
      <c r="F29">
        <v>20</v>
      </c>
    </row>
    <row r="30" spans="1:6" x14ac:dyDescent="0.75">
      <c r="A30" s="9" t="s">
        <v>8349</v>
      </c>
      <c r="C30">
        <v>353</v>
      </c>
      <c r="D30">
        <v>19</v>
      </c>
      <c r="E30">
        <v>694</v>
      </c>
      <c r="F30">
        <v>1066</v>
      </c>
    </row>
    <row r="31" spans="1:6" x14ac:dyDescent="0.75">
      <c r="A31" s="9" t="s">
        <v>8359</v>
      </c>
      <c r="E31">
        <v>40</v>
      </c>
      <c r="F31">
        <v>40</v>
      </c>
    </row>
    <row r="32" spans="1:6" x14ac:dyDescent="0.75">
      <c r="A32" s="9" t="s">
        <v>8360</v>
      </c>
      <c r="E32">
        <v>20</v>
      </c>
      <c r="F32">
        <v>20</v>
      </c>
    </row>
    <row r="33" spans="1:6" x14ac:dyDescent="0.75">
      <c r="A33" s="9" t="s">
        <v>8350</v>
      </c>
      <c r="C33">
        <v>20</v>
      </c>
      <c r="F33">
        <v>20</v>
      </c>
    </row>
    <row r="34" spans="1:6" x14ac:dyDescent="0.75">
      <c r="A34" s="9" t="s">
        <v>8361</v>
      </c>
      <c r="E34">
        <v>260</v>
      </c>
      <c r="F34">
        <v>260</v>
      </c>
    </row>
    <row r="35" spans="1:6" x14ac:dyDescent="0.75">
      <c r="A35" s="9" t="s">
        <v>8328</v>
      </c>
      <c r="B35">
        <v>40</v>
      </c>
      <c r="F35">
        <v>40</v>
      </c>
    </row>
    <row r="36" spans="1:6" x14ac:dyDescent="0.75">
      <c r="A36" s="9" t="s">
        <v>8362</v>
      </c>
      <c r="E36">
        <v>60</v>
      </c>
      <c r="F36">
        <v>60</v>
      </c>
    </row>
    <row r="37" spans="1:6" x14ac:dyDescent="0.75">
      <c r="A37" s="9" t="s">
        <v>8352</v>
      </c>
      <c r="D37">
        <v>6</v>
      </c>
      <c r="E37">
        <v>34</v>
      </c>
      <c r="F37">
        <v>40</v>
      </c>
    </row>
    <row r="38" spans="1:6" x14ac:dyDescent="0.75">
      <c r="A38" s="9" t="s">
        <v>8329</v>
      </c>
      <c r="B38">
        <v>18</v>
      </c>
      <c r="C38">
        <v>2</v>
      </c>
      <c r="E38">
        <v>40</v>
      </c>
      <c r="F38">
        <v>60</v>
      </c>
    </row>
    <row r="39" spans="1:6" x14ac:dyDescent="0.75">
      <c r="A39" s="9" t="s">
        <v>8330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75">
      <c r="A40" s="9" t="s">
        <v>8363</v>
      </c>
      <c r="E40">
        <v>80</v>
      </c>
      <c r="F40">
        <v>80</v>
      </c>
    </row>
    <row r="41" spans="1:6" x14ac:dyDescent="0.75">
      <c r="A41" s="9" t="s">
        <v>8364</v>
      </c>
      <c r="E41">
        <v>60</v>
      </c>
      <c r="F41">
        <v>60</v>
      </c>
    </row>
    <row r="42" spans="1:6" x14ac:dyDescent="0.75">
      <c r="A42" s="9" t="s">
        <v>8331</v>
      </c>
      <c r="B42">
        <v>10</v>
      </c>
      <c r="C42">
        <v>47</v>
      </c>
      <c r="F42">
        <v>57</v>
      </c>
    </row>
    <row r="43" spans="1:6" x14ac:dyDescent="0.75">
      <c r="A43" s="9" t="s">
        <v>8351</v>
      </c>
      <c r="C43">
        <v>100</v>
      </c>
      <c r="F43">
        <v>100</v>
      </c>
    </row>
    <row r="44" spans="1:6" x14ac:dyDescent="0.75">
      <c r="A44" s="9" t="s">
        <v>8332</v>
      </c>
      <c r="B44">
        <v>60</v>
      </c>
      <c r="C44">
        <v>120</v>
      </c>
      <c r="E44">
        <v>20</v>
      </c>
      <c r="F44">
        <v>200</v>
      </c>
    </row>
    <row r="45" spans="1:6" x14ac:dyDescent="0.75">
      <c r="A45" s="9" t="s">
        <v>8333</v>
      </c>
      <c r="B45">
        <v>100</v>
      </c>
      <c r="C45">
        <v>60</v>
      </c>
      <c r="F45">
        <v>160</v>
      </c>
    </row>
    <row r="46" spans="1:6" x14ac:dyDescent="0.75">
      <c r="A46" s="9" t="s">
        <v>8334</v>
      </c>
      <c r="B46">
        <v>20</v>
      </c>
      <c r="F46">
        <v>20</v>
      </c>
    </row>
    <row r="47" spans="1:6" x14ac:dyDescent="0.75">
      <c r="A47" s="9" t="s">
        <v>8311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813B-55C4-436E-BA70-6B2C4CEBBD75}">
  <sheetPr codeName="Sheet4"/>
  <dimension ref="A2:F19"/>
  <sheetViews>
    <sheetView zoomScale="80" zoomScaleNormal="80" workbookViewId="0">
      <selection activeCell="U18" sqref="U18"/>
    </sheetView>
  </sheetViews>
  <sheetFormatPr defaultRowHeight="14.75" x14ac:dyDescent="0.75"/>
  <cols>
    <col min="1" max="1" width="14" bestFit="1" customWidth="1"/>
    <col min="2" max="2" width="15.6796875" bestFit="1" customWidth="1"/>
    <col min="3" max="3" width="5.453125" bestFit="1" customWidth="1"/>
    <col min="4" max="4" width="3.7265625" bestFit="1" customWidth="1"/>
    <col min="5" max="5" width="9.1328125" bestFit="1" customWidth="1"/>
    <col min="6" max="6" width="10.58984375" bestFit="1" customWidth="1"/>
  </cols>
  <sheetData>
    <row r="2" spans="1:6" x14ac:dyDescent="0.75">
      <c r="A2" s="8" t="s">
        <v>8380</v>
      </c>
      <c r="B2" t="s">
        <v>8321</v>
      </c>
    </row>
    <row r="3" spans="1:6" x14ac:dyDescent="0.75">
      <c r="A3" s="8" t="s">
        <v>8367</v>
      </c>
      <c r="B3" t="s">
        <v>8321</v>
      </c>
    </row>
    <row r="5" spans="1:6" x14ac:dyDescent="0.75">
      <c r="A5" s="8" t="s">
        <v>8381</v>
      </c>
      <c r="B5" s="8" t="s">
        <v>8322</v>
      </c>
    </row>
    <row r="6" spans="1:6" x14ac:dyDescent="0.75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75">
      <c r="A7" s="10" t="s">
        <v>8374</v>
      </c>
      <c r="B7">
        <v>34</v>
      </c>
      <c r="C7">
        <v>149</v>
      </c>
      <c r="D7">
        <v>2</v>
      </c>
      <c r="E7">
        <v>183</v>
      </c>
      <c r="F7">
        <v>368</v>
      </c>
    </row>
    <row r="8" spans="1:6" x14ac:dyDescent="0.75">
      <c r="A8" s="10" t="s">
        <v>8375</v>
      </c>
      <c r="B8">
        <v>27</v>
      </c>
      <c r="C8">
        <v>105</v>
      </c>
      <c r="D8">
        <v>18</v>
      </c>
      <c r="E8">
        <v>202</v>
      </c>
      <c r="F8">
        <v>352</v>
      </c>
    </row>
    <row r="9" spans="1:6" x14ac:dyDescent="0.75">
      <c r="A9" s="10" t="s">
        <v>8376</v>
      </c>
      <c r="B9">
        <v>28</v>
      </c>
      <c r="C9">
        <v>108</v>
      </c>
      <c r="D9">
        <v>30</v>
      </c>
      <c r="E9">
        <v>179</v>
      </c>
      <c r="F9">
        <v>345</v>
      </c>
    </row>
    <row r="10" spans="1:6" x14ac:dyDescent="0.75">
      <c r="A10" s="10" t="s">
        <v>8377</v>
      </c>
      <c r="B10">
        <v>27</v>
      </c>
      <c r="C10">
        <v>103</v>
      </c>
      <c r="E10">
        <v>193</v>
      </c>
      <c r="F10">
        <v>323</v>
      </c>
    </row>
    <row r="11" spans="1:6" x14ac:dyDescent="0.75">
      <c r="A11" s="10" t="s">
        <v>8368</v>
      </c>
      <c r="B11">
        <v>26</v>
      </c>
      <c r="C11">
        <v>126</v>
      </c>
      <c r="E11">
        <v>233</v>
      </c>
      <c r="F11">
        <v>385</v>
      </c>
    </row>
    <row r="12" spans="1:6" x14ac:dyDescent="0.75">
      <c r="A12" s="10" t="s">
        <v>8378</v>
      </c>
      <c r="B12">
        <v>27</v>
      </c>
      <c r="C12">
        <v>148</v>
      </c>
      <c r="E12">
        <v>213</v>
      </c>
      <c r="F12">
        <v>388</v>
      </c>
    </row>
    <row r="13" spans="1:6" x14ac:dyDescent="0.75">
      <c r="A13" s="10" t="s">
        <v>8369</v>
      </c>
      <c r="B13">
        <v>44</v>
      </c>
      <c r="C13">
        <v>148</v>
      </c>
      <c r="E13">
        <v>192</v>
      </c>
      <c r="F13">
        <v>384</v>
      </c>
    </row>
    <row r="14" spans="1:6" x14ac:dyDescent="0.75">
      <c r="A14" s="10" t="s">
        <v>8370</v>
      </c>
      <c r="B14">
        <v>32</v>
      </c>
      <c r="C14">
        <v>134</v>
      </c>
      <c r="E14">
        <v>167</v>
      </c>
      <c r="F14">
        <v>333</v>
      </c>
    </row>
    <row r="15" spans="1:6" x14ac:dyDescent="0.75">
      <c r="A15" s="10" t="s">
        <v>8371</v>
      </c>
      <c r="B15">
        <v>24</v>
      </c>
      <c r="C15">
        <v>127</v>
      </c>
      <c r="E15">
        <v>148</v>
      </c>
      <c r="F15">
        <v>299</v>
      </c>
    </row>
    <row r="16" spans="1:6" x14ac:dyDescent="0.75">
      <c r="A16" s="10" t="s">
        <v>8372</v>
      </c>
      <c r="B16">
        <v>20</v>
      </c>
      <c r="C16">
        <v>150</v>
      </c>
      <c r="E16">
        <v>184</v>
      </c>
      <c r="F16">
        <v>354</v>
      </c>
    </row>
    <row r="17" spans="1:6" x14ac:dyDescent="0.75">
      <c r="A17" s="10" t="s">
        <v>8373</v>
      </c>
      <c r="B17">
        <v>37</v>
      </c>
      <c r="C17">
        <v>113</v>
      </c>
      <c r="E17">
        <v>180</v>
      </c>
      <c r="F17">
        <v>330</v>
      </c>
    </row>
    <row r="18" spans="1:6" x14ac:dyDescent="0.75">
      <c r="A18" s="10" t="s">
        <v>8379</v>
      </c>
      <c r="B18">
        <v>23</v>
      </c>
      <c r="C18">
        <v>119</v>
      </c>
      <c r="E18">
        <v>111</v>
      </c>
      <c r="F18">
        <v>253</v>
      </c>
    </row>
    <row r="19" spans="1:6" x14ac:dyDescent="0.75">
      <c r="A19" s="10" t="s">
        <v>8311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B7B72-93C3-4CA1-8F96-45F9F2A1727A}">
  <sheetPr codeName="Sheet5"/>
  <dimension ref="A1:H13"/>
  <sheetViews>
    <sheetView workbookViewId="0">
      <selection activeCell="F3" sqref="F3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75">
      <c r="A2" t="s">
        <v>8390</v>
      </c>
      <c r="B2">
        <f>COUNTIFS('Kickstarter Data Set'!$D$2:$D$4115,"&lt;1000",'Kickstarter Data Set'!$F$2:$F$4115,"successful")</f>
        <v>322</v>
      </c>
      <c r="C2">
        <f>COUNTIFS('Kickstarter Data Set'!$D$2:$D$4115,"&lt;1000",'Kickstarter Data Set'!$F$2:$F$4115,"failed")</f>
        <v>113</v>
      </c>
      <c r="D2">
        <f>COUNTIFS('Kickstarter Data Set'!$D$2:$D$4115,"&lt;1000",'Kickstarter Data Set'!$F$2:$F$4115,"canceled")</f>
        <v>18</v>
      </c>
      <c r="E2">
        <f>SUM(B2:D2)</f>
        <v>453</v>
      </c>
      <c r="F2" s="12">
        <f>B2/$E$2</f>
        <v>0.71081677704194257</v>
      </c>
      <c r="G2" s="12">
        <f>C2/$E$2</f>
        <v>0.24944812362030905</v>
      </c>
      <c r="H2" s="12">
        <f t="shared" ref="H2" si="0">D2/$E$2</f>
        <v>3.9735099337748346E-2</v>
      </c>
    </row>
    <row r="3" spans="1:8" x14ac:dyDescent="0.75">
      <c r="A3" t="s">
        <v>8391</v>
      </c>
      <c r="B3">
        <f>COUNTIFS('Kickstarter Data Set'!$D$2:$D$4115,"&gt;=1000",'Kickstarter Data Set'!$D$2:$D$4115,"&lt;=4999",'Kickstarter Data Set'!$F$2:$F$4115,"successful")</f>
        <v>932</v>
      </c>
      <c r="C3">
        <f>COUNTIFS('Kickstarter Data Set'!$D$2:$D$4115,"&gt;=1000",'Kickstarter Data Set'!$D$2:$D$4115,"&lt;=4999",'Kickstarter Data Set'!$F$2:$F$4115,"failed")</f>
        <v>420</v>
      </c>
      <c r="D3">
        <f>COUNTIFS('Kickstarter Data Set'!$D$2:$D$4115,"&gt;=1000",'Kickstarter Data Set'!$D$2:$D$4115,"&lt;=4999",'Kickstarter Data Set'!$F$2:$F$4115,"canceled")</f>
        <v>60</v>
      </c>
      <c r="E3">
        <f t="shared" ref="E3:E12" si="1">SUM(B3:D3)</f>
        <v>1412</v>
      </c>
      <c r="F3" s="12">
        <f>B3/$E$3</f>
        <v>0.66005665722379603</v>
      </c>
      <c r="G3" s="12">
        <f t="shared" ref="G3:H3" si="2">C3/$E$3</f>
        <v>0.29745042492917845</v>
      </c>
      <c r="H3" s="12">
        <f t="shared" si="2"/>
        <v>4.2492917847025496E-2</v>
      </c>
    </row>
    <row r="4" spans="1:8" x14ac:dyDescent="0.75">
      <c r="A4" t="s">
        <v>8392</v>
      </c>
      <c r="B4">
        <f>COUNTIFS('Kickstarter Data Set'!$D$2:$D$4115,"&gt;=5000",'Kickstarter Data Set'!$D$2:$D$4115,"&lt;=9999",'Kickstarter Data Set'!$F$2:$F$4115,"successful")</f>
        <v>381</v>
      </c>
      <c r="C4">
        <f>COUNTIFS('Kickstarter Data Set'!$D$2:$D$4115,"&gt;=5000",'Kickstarter Data Set'!$D$2:$D$4115,"&lt;=9999",'Kickstarter Data Set'!$F$2:$F$4115,"failed")</f>
        <v>283</v>
      </c>
      <c r="D4">
        <f>COUNTIFS('Kickstarter Data Set'!$D$2:$D$4115,"&gt;=5000",'Kickstarter Data Set'!$D$2:$D$4115,"&lt;=9999",'Kickstarter Data Set'!$F$2:$F$4115,"canceled")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75">
      <c r="A5" t="s">
        <v>8393</v>
      </c>
      <c r="B5">
        <f>COUNTIFS('Kickstarter Data Set'!$D$2:$D$4115,"&gt;=10000",'Kickstarter Data Set'!$D$2:$D$4115,"&lt;=14999",'Kickstarter Data Set'!$F$2:$F$4115,"successful")</f>
        <v>168</v>
      </c>
      <c r="C5">
        <f>COUNTIFS('Kickstarter Data Set'!$D$2:$D$4115,"&gt;=10000",'Kickstarter Data Set'!$D$2:$D$4115,"&lt;=14999",'Kickstarter Data Set'!$F$2:$F$4115,"failed")</f>
        <v>144</v>
      </c>
      <c r="D5">
        <f>COUNTIFS('Kickstarter Data Set'!$D$2:$D$4115,"&gt;=10000",'Kickstarter Data Set'!$D$2:$D$4115,"&lt;=14999",'Kickstarter Data Set'!$F$2:$F$4115,"canceled")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75">
      <c r="A6" t="s">
        <v>8394</v>
      </c>
      <c r="B6">
        <f>COUNTIFS('Kickstarter Data Set'!$D$2:$D$4115,"&gt;=15000",'Kickstarter Data Set'!$D$2:$D$4115,"&lt;=19999",'Kickstarter Data Set'!$F$2:$F$4115,"successful")</f>
        <v>94</v>
      </c>
      <c r="C6">
        <f>COUNTIFS('Kickstarter Data Set'!$D$2:$D$4115,"&gt;=15000",'Kickstarter Data Set'!$D$2:$D$4115,"&lt;=19999",'Kickstarter Data Set'!$F$2:$F$4115,"failed")</f>
        <v>90</v>
      </c>
      <c r="D6">
        <f>COUNTIFS('Kickstarter Data Set'!$D$2:$D$4115,"&gt;=15000",'Kickstarter Data Set'!$D$2:$D$4115,"&lt;=19999",'Kickstarter Data Set'!$F$2:$F$4115,"canceled")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75">
      <c r="A7" t="s">
        <v>8395</v>
      </c>
      <c r="B7">
        <f>COUNTIFS('Kickstarter Data Set'!$D$2:$D$4115,"&gt;=20000",'Kickstarter Data Set'!$D$2:$D$4115,"&lt;=24999",'Kickstarter Data Set'!$F$2:$F$4115,"successful")</f>
        <v>62</v>
      </c>
      <c r="C7">
        <f>COUNTIFS('Kickstarter Data Set'!$D$2:$D$4115,"&gt;=20000",'Kickstarter Data Set'!$D$2:$D$4115,"&lt;=24999",'Kickstarter Data Set'!$F$2:$F$4115,"failed")</f>
        <v>72</v>
      </c>
      <c r="D7">
        <f>COUNTIFS('Kickstarter Data Set'!$D$2:$D$4115,"&gt;=20000",'Kickstarter Data Set'!$D$2:$D$4115,"&lt;=24999",'Kickstarter Data Set'!$F$2:$F$4115,"canceled")</f>
        <v>14</v>
      </c>
      <c r="E7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75">
      <c r="A8" t="s">
        <v>8396</v>
      </c>
      <c r="B8">
        <f>COUNTIFS('Kickstarter Data Set'!$D$2:$D$4115,"&gt;=25000",'Kickstarter Data Set'!$D$2:$D$4115,"&lt;=29999",'Kickstarter Data Set'!$F$2:$F$4115,"successful")</f>
        <v>55</v>
      </c>
      <c r="C8">
        <f>COUNTIFS('Kickstarter Data Set'!$D$2:$D$4115,"&gt;=25000",'Kickstarter Data Set'!$D$2:$D$4115,"&lt;=29999",'Kickstarter Data Set'!$F$2:$F$4115,"failed")</f>
        <v>64</v>
      </c>
      <c r="D8">
        <f>COUNTIFS('Kickstarter Data Set'!$D$2:$D$4115,"&gt;=25000",'Kickstarter Data Set'!$D$2:$D$4115,"&lt;=29999",'Kickstarter Data Set'!$F$2:$F$4115,"canceled")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75">
      <c r="A9" t="s">
        <v>8397</v>
      </c>
      <c r="B9">
        <f>COUNTIFS('Kickstarter Data Set'!$D$2:$D$4115,"&gt;=30000",'Kickstarter Data Set'!$D$2:$D$4115,"&lt;=34999",'Kickstarter Data Set'!$F$2:$F$4115,"successful")</f>
        <v>32</v>
      </c>
      <c r="C9">
        <f>COUNTIFS('Kickstarter Data Set'!$D$2:$D$4115,"&gt;=30000",'Kickstarter Data Set'!$D$2:$D$4115,"&lt;=34999",'Kickstarter Data Set'!$F$2:$F$4115,"failed")</f>
        <v>37</v>
      </c>
      <c r="D9">
        <f>COUNTIFS('Kickstarter Data Set'!$D$2:$D$4115,"&gt;=30000",'Kickstarter Data Set'!$D$2:$D$4115,"&lt;=34999",'Kickstarter Data Set'!$F$2:$F$4115,"canceled")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75">
      <c r="A10" t="s">
        <v>8398</v>
      </c>
      <c r="B10">
        <f>COUNTIFS('Kickstarter Data Set'!$D$2:$D$4115,"&gt;=35000",'Kickstarter Data Set'!$D$2:$D$4115,"&lt;=39999",'Kickstarter Data Set'!$F$2:$F$4115,"successful")</f>
        <v>26</v>
      </c>
      <c r="C10">
        <f>COUNTIFS('Kickstarter Data Set'!$D$2:$D$4115,"&gt;=35000",'Kickstarter Data Set'!$D$2:$D$4115,"&lt;=39999",'Kickstarter Data Set'!$F$2:$F$4115,"failed")</f>
        <v>22</v>
      </c>
      <c r="D10">
        <f>COUNTIFS('Kickstarter Data Set'!$D$2:$D$4115,"&gt;=35000",'Kickstarter Data Set'!$D$2:$D$4115,"&lt;=39999",'Kickstarter Data Set'!$F$2:$F$4115,"canceled")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75">
      <c r="A11" t="s">
        <v>8399</v>
      </c>
      <c r="B11">
        <f>COUNTIFS('Kickstarter Data Set'!$D$2:$D$4115,"&gt;=40000",'Kickstarter Data Set'!$D$2:$D$4115,"&lt;=44999",'Kickstarter Data Set'!$F$2:$F$4115,"successful")</f>
        <v>21</v>
      </c>
      <c r="C11">
        <f>COUNTIFS('Kickstarter Data Set'!$D$2:$D$4115,"&gt;=40000",'Kickstarter Data Set'!$D$2:$D$4115,"&lt;=44999",'Kickstarter Data Set'!$F$2:$F$4115,"failed")</f>
        <v>16</v>
      </c>
      <c r="D11">
        <f>COUNTIFS('Kickstarter Data Set'!$D$2:$D$4115,"&gt;=40000",'Kickstarter Data Set'!$D$2:$D$4115,"&lt;=44999",'Kickstarter Data Set'!$F$2:$F$4115,"canceled")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75">
      <c r="A12" t="s">
        <v>8400</v>
      </c>
      <c r="B12">
        <f>COUNTIFS('Kickstarter Data Set'!$D$2:$D$4115,"&gt;=45000",'Kickstarter Data Set'!$D$2:$D$4115,"&lt;=49999",'Kickstarter Data Set'!$F$2:$F$4115,"successful")</f>
        <v>6</v>
      </c>
      <c r="C12">
        <f>COUNTIFS('Kickstarter Data Set'!$D$2:$D$4115,"&gt;=45000",'Kickstarter Data Set'!$D$2:$D$4115,"&lt;=49999",'Kickstarter Data Set'!$F$2:$F$4115,"failed")</f>
        <v>11</v>
      </c>
      <c r="D12">
        <f>COUNTIFS('Kickstarter Data Set'!$D$2:$D$4115,"&gt;=45000",'Kickstarter Data Set'!$D$2:$D$4115,"&lt;=49999",'Kickstarter Data Set'!$F$2:$F$4115,"canceled")</f>
        <v>4</v>
      </c>
      <c r="E12">
        <f t="shared" si="1"/>
        <v>21</v>
      </c>
      <c r="F12" s="12">
        <f>B12/$E$12</f>
        <v>0.2857142857142857</v>
      </c>
      <c r="G12" s="12">
        <f t="shared" ref="G12:H12" si="11">C12/$E$12</f>
        <v>0.52380952380952384</v>
      </c>
      <c r="H12" s="12">
        <f t="shared" si="11"/>
        <v>0.19047619047619047</v>
      </c>
    </row>
    <row r="13" spans="1:8" x14ac:dyDescent="0.75">
      <c r="A13" t="s">
        <v>8401</v>
      </c>
      <c r="B13">
        <f>COUNTIFS('Kickstarter Data Set'!$D$2:$D$4115,"&gt;=50000",'Kickstarter Data Set'!$F$2:$F$4115,"successful")</f>
        <v>86</v>
      </c>
      <c r="C13">
        <f>COUNTIFS('Kickstarter Data Set'!$D$2:$D$4115,"&gt;=50000",'Kickstarter Data Set'!$F$2:$F$4115,"failed")</f>
        <v>258</v>
      </c>
      <c r="D13">
        <f>COUNTIFS('Kickstarter Data Set'!$D$2:$D$4115,"&gt;=50000",'Kickstarter Data Set'!$F$2:$F$4115,"canceled")</f>
        <v>100</v>
      </c>
      <c r="E13">
        <f>SUM(B13:D13)</f>
        <v>444</v>
      </c>
      <c r="F13" s="12">
        <f>B13/$E$13</f>
        <v>0.19369369369369369</v>
      </c>
      <c r="G13" s="12">
        <f t="shared" ref="G13" si="12">C13/$E$13</f>
        <v>0.58108108108108103</v>
      </c>
      <c r="H13" s="12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Set</vt:lpstr>
      <vt:lpstr>Campaign Count by Category</vt:lpstr>
      <vt:lpstr>Campaign Count by Sub-Category</vt:lpstr>
      <vt:lpstr>State of Project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Miriam Brown</cp:lastModifiedBy>
  <dcterms:created xsi:type="dcterms:W3CDTF">2017-04-20T15:17:24Z</dcterms:created>
  <dcterms:modified xsi:type="dcterms:W3CDTF">2019-03-12T00:15:00Z</dcterms:modified>
</cp:coreProperties>
</file>