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ji hong\Desktop\패컴\EXEL\"/>
    </mc:Choice>
  </mc:AlternateContent>
  <xr:revisionPtr revIDLastSave="0" documentId="8_{4D3B3458-CBC2-499B-ADDF-75FF0626C5D8}" xr6:coauthVersionLast="40" xr6:coauthVersionMax="40" xr10:uidLastSave="{00000000-0000-0000-0000-000000000000}"/>
  <bookViews>
    <workbookView xWindow="0" yWindow="0" windowWidth="23040" windowHeight="8904" xr2:uid="{D938E414-3536-4772-9C92-5D91700E4376}"/>
  </bookViews>
  <sheets>
    <sheet name="Ep02.text" sheetId="1" r:id="rId1"/>
    <sheet name="Ep03.countif,countifs" sheetId="2" r:id="rId2"/>
    <sheet name="Ep04.sumif,sumifs" sheetId="3" r:id="rId3"/>
    <sheet name="Ep05.vlookup,hlookup" sheetId="4" r:id="rId4"/>
    <sheet name="Ep06.index,match(1)" sheetId="5" r:id="rId5"/>
    <sheet name="Ep06.index,match(2)" sheetId="6" r:id="rId6"/>
    <sheet name="Ep07.concatenate" sheetId="7" r:id="rId7"/>
    <sheet name="Ep08.offset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9" i="8" l="1"/>
  <c r="R19" i="8"/>
  <c r="Q19" i="8"/>
  <c r="P19" i="8"/>
  <c r="O19" i="8"/>
  <c r="N19" i="8"/>
  <c r="M19" i="8"/>
  <c r="L19" i="8"/>
  <c r="S18" i="8"/>
  <c r="R18" i="8"/>
  <c r="Q18" i="8"/>
  <c r="P18" i="8"/>
  <c r="O18" i="8"/>
  <c r="N18" i="8"/>
  <c r="M18" i="8"/>
  <c r="L18" i="8"/>
  <c r="S17" i="8"/>
  <c r="R17" i="8"/>
  <c r="Q17" i="8"/>
  <c r="P17" i="8"/>
  <c r="O17" i="8"/>
  <c r="N17" i="8"/>
  <c r="M17" i="8"/>
  <c r="L17" i="8"/>
  <c r="S16" i="8"/>
  <c r="R16" i="8"/>
  <c r="Q16" i="8"/>
  <c r="P16" i="8"/>
  <c r="O16" i="8"/>
  <c r="N16" i="8"/>
  <c r="M16" i="8"/>
  <c r="L16" i="8"/>
  <c r="S15" i="8"/>
  <c r="R15" i="8"/>
  <c r="Q15" i="8"/>
  <c r="P15" i="8"/>
  <c r="O15" i="8"/>
  <c r="N15" i="8"/>
  <c r="M15" i="8"/>
  <c r="L15" i="8"/>
  <c r="S14" i="8"/>
  <c r="R14" i="8"/>
  <c r="Q14" i="8"/>
  <c r="P14" i="8"/>
  <c r="O14" i="8"/>
  <c r="N14" i="8"/>
  <c r="M14" i="8"/>
  <c r="L14" i="8"/>
  <c r="S13" i="8"/>
  <c r="R13" i="8"/>
  <c r="Q13" i="8"/>
  <c r="P13" i="8"/>
  <c r="O13" i="8"/>
  <c r="N13" i="8"/>
  <c r="M13" i="8"/>
  <c r="L13" i="8"/>
  <c r="H13" i="8"/>
  <c r="G13" i="8"/>
  <c r="F13" i="8"/>
  <c r="E13" i="8"/>
  <c r="D13" i="8"/>
  <c r="C13" i="8"/>
  <c r="B13" i="8"/>
  <c r="S12" i="8"/>
  <c r="R12" i="8"/>
  <c r="Q12" i="8"/>
  <c r="P12" i="8"/>
  <c r="O12" i="8"/>
  <c r="N12" i="8"/>
  <c r="M12" i="8"/>
  <c r="L12" i="8"/>
  <c r="H12" i="8"/>
  <c r="G12" i="8"/>
  <c r="F12" i="8"/>
  <c r="E12" i="8"/>
  <c r="D12" i="8"/>
  <c r="C12" i="8"/>
  <c r="B12" i="8"/>
  <c r="S11" i="8"/>
  <c r="R11" i="8"/>
  <c r="Q11" i="8"/>
  <c r="P11" i="8"/>
  <c r="O11" i="8"/>
  <c r="N11" i="8"/>
  <c r="M11" i="8"/>
  <c r="L11" i="8"/>
  <c r="H11" i="8"/>
  <c r="G11" i="8"/>
  <c r="F11" i="8"/>
  <c r="E11" i="8"/>
  <c r="D11" i="8"/>
  <c r="C11" i="8"/>
  <c r="B11" i="8"/>
  <c r="S10" i="8"/>
  <c r="R10" i="8"/>
  <c r="Q10" i="8"/>
  <c r="P10" i="8"/>
  <c r="O10" i="8"/>
  <c r="N10" i="8"/>
  <c r="M10" i="8"/>
  <c r="L10" i="8"/>
  <c r="H10" i="8"/>
  <c r="G10" i="8"/>
  <c r="F10" i="8"/>
  <c r="E10" i="8"/>
  <c r="D10" i="8"/>
  <c r="C10" i="8"/>
  <c r="B10" i="8"/>
  <c r="S9" i="8"/>
  <c r="R9" i="8"/>
  <c r="Q9" i="8"/>
  <c r="P9" i="8"/>
  <c r="O9" i="8"/>
  <c r="N9" i="8"/>
  <c r="M9" i="8"/>
  <c r="L9" i="8"/>
  <c r="H9" i="8"/>
  <c r="G9" i="8"/>
  <c r="F9" i="8"/>
  <c r="E9" i="8"/>
  <c r="D9" i="8"/>
  <c r="C9" i="8"/>
  <c r="B9" i="8"/>
  <c r="S8" i="8"/>
  <c r="R8" i="8"/>
  <c r="Q8" i="8"/>
  <c r="P8" i="8"/>
  <c r="O8" i="8"/>
  <c r="N8" i="8"/>
  <c r="M8" i="8"/>
  <c r="L8" i="8"/>
  <c r="H8" i="8"/>
  <c r="G8" i="8"/>
  <c r="F8" i="8"/>
  <c r="E8" i="8"/>
  <c r="D8" i="8"/>
  <c r="C8" i="8"/>
  <c r="B8" i="8"/>
  <c r="S7" i="8"/>
  <c r="R7" i="8"/>
  <c r="Q7" i="8"/>
  <c r="P7" i="8"/>
  <c r="O7" i="8"/>
  <c r="N7" i="8"/>
  <c r="M7" i="8"/>
  <c r="L7" i="8"/>
  <c r="H7" i="8"/>
  <c r="G7" i="8"/>
  <c r="F7" i="8"/>
  <c r="E7" i="8"/>
  <c r="D7" i="8"/>
  <c r="C7" i="8"/>
  <c r="B7" i="8"/>
  <c r="S6" i="8"/>
  <c r="R6" i="8"/>
  <c r="Q6" i="8"/>
  <c r="P6" i="8"/>
  <c r="O6" i="8"/>
  <c r="N6" i="8"/>
  <c r="M6" i="8"/>
  <c r="L6" i="8"/>
  <c r="H6" i="8"/>
  <c r="G6" i="8"/>
  <c r="F6" i="8"/>
  <c r="E6" i="8"/>
  <c r="D6" i="8"/>
  <c r="C6" i="8"/>
  <c r="B6" i="8"/>
  <c r="S5" i="8"/>
  <c r="R5" i="8"/>
  <c r="Q5" i="8"/>
  <c r="P5" i="8"/>
  <c r="O5" i="8"/>
  <c r="N5" i="8"/>
  <c r="U5" i="8" s="1"/>
  <c r="M5" i="8"/>
  <c r="L5" i="8"/>
  <c r="U4" i="8"/>
  <c r="S4" i="8"/>
  <c r="R4" i="8"/>
  <c r="Q4" i="8"/>
  <c r="P4" i="8"/>
  <c r="O4" i="8"/>
  <c r="N4" i="8"/>
  <c r="M4" i="8"/>
  <c r="L4" i="8"/>
  <c r="S3" i="8"/>
  <c r="R3" i="8"/>
  <c r="Q3" i="8"/>
  <c r="P3" i="8"/>
  <c r="O3" i="8"/>
  <c r="N3" i="8"/>
  <c r="M3" i="8"/>
  <c r="L3" i="8"/>
  <c r="H3" i="8"/>
  <c r="G3" i="8"/>
  <c r="F3" i="8"/>
  <c r="E3" i="8"/>
  <c r="D3" i="8"/>
  <c r="C3" i="8"/>
  <c r="B3" i="8"/>
  <c r="S2" i="8"/>
  <c r="R2" i="8"/>
  <c r="Q2" i="8"/>
  <c r="P2" i="8"/>
  <c r="O2" i="8"/>
  <c r="N2" i="8"/>
  <c r="M2" i="8"/>
  <c r="L2" i="8"/>
  <c r="E11" i="7"/>
  <c r="F11" i="7" s="1"/>
  <c r="F10" i="7"/>
  <c r="E10" i="7"/>
  <c r="E9" i="7"/>
  <c r="F9" i="7" s="1"/>
  <c r="F8" i="7"/>
  <c r="E8" i="7"/>
  <c r="F7" i="7"/>
  <c r="E7" i="7"/>
  <c r="E6" i="7"/>
  <c r="F6" i="7" s="1"/>
  <c r="E5" i="7"/>
  <c r="F5" i="7" s="1"/>
  <c r="F4" i="7"/>
  <c r="E4" i="7"/>
  <c r="F3" i="7"/>
  <c r="E3" i="7"/>
  <c r="E10" i="6"/>
  <c r="E9" i="6"/>
  <c r="E8" i="6"/>
  <c r="E7" i="6"/>
  <c r="E6" i="6"/>
  <c r="E5" i="6"/>
  <c r="E4" i="6"/>
  <c r="E3" i="6"/>
  <c r="K30" i="5"/>
  <c r="L30" i="5" s="1"/>
  <c r="J30" i="5"/>
  <c r="I30" i="5"/>
  <c r="H30" i="5"/>
  <c r="O30" i="5" s="1"/>
  <c r="G30" i="5"/>
  <c r="C30" i="5"/>
  <c r="B30" i="5"/>
  <c r="K29" i="5"/>
  <c r="L29" i="5" s="1"/>
  <c r="J29" i="5"/>
  <c r="I29" i="5"/>
  <c r="H29" i="5"/>
  <c r="O29" i="5" s="1"/>
  <c r="G29" i="5"/>
  <c r="C29" i="5"/>
  <c r="B29" i="5"/>
  <c r="K28" i="5"/>
  <c r="L28" i="5" s="1"/>
  <c r="J28" i="5"/>
  <c r="I28" i="5"/>
  <c r="H28" i="5"/>
  <c r="O28" i="5" s="1"/>
  <c r="G28" i="5"/>
  <c r="C28" i="5"/>
  <c r="B28" i="5"/>
  <c r="K27" i="5"/>
  <c r="L27" i="5" s="1"/>
  <c r="J27" i="5"/>
  <c r="I27" i="5"/>
  <c r="H27" i="5"/>
  <c r="O27" i="5" s="1"/>
  <c r="G27" i="5"/>
  <c r="C27" i="5"/>
  <c r="B27" i="5"/>
  <c r="K26" i="5"/>
  <c r="L26" i="5" s="1"/>
  <c r="J26" i="5"/>
  <c r="I26" i="5"/>
  <c r="H26" i="5"/>
  <c r="O26" i="5" s="1"/>
  <c r="G26" i="5"/>
  <c r="C26" i="5"/>
  <c r="B26" i="5"/>
  <c r="K25" i="5"/>
  <c r="L25" i="5" s="1"/>
  <c r="J25" i="5"/>
  <c r="I25" i="5"/>
  <c r="H25" i="5"/>
  <c r="O25" i="5" s="1"/>
  <c r="G25" i="5"/>
  <c r="C25" i="5"/>
  <c r="B25" i="5"/>
  <c r="K24" i="5"/>
  <c r="L24" i="5" s="1"/>
  <c r="J24" i="5"/>
  <c r="I24" i="5"/>
  <c r="H24" i="5"/>
  <c r="O24" i="5" s="1"/>
  <c r="G24" i="5"/>
  <c r="C24" i="5"/>
  <c r="B24" i="5"/>
  <c r="K23" i="5"/>
  <c r="L23" i="5" s="1"/>
  <c r="J23" i="5"/>
  <c r="I23" i="5"/>
  <c r="H23" i="5"/>
  <c r="O23" i="5" s="1"/>
  <c r="G23" i="5"/>
  <c r="C23" i="5"/>
  <c r="B23" i="5"/>
  <c r="K22" i="5"/>
  <c r="L22" i="5" s="1"/>
  <c r="J22" i="5"/>
  <c r="I22" i="5"/>
  <c r="H22" i="5"/>
  <c r="O22" i="5" s="1"/>
  <c r="G22" i="5"/>
  <c r="C22" i="5"/>
  <c r="B22" i="5"/>
  <c r="K21" i="5"/>
  <c r="L21" i="5" s="1"/>
  <c r="J21" i="5"/>
  <c r="I21" i="5"/>
  <c r="H21" i="5"/>
  <c r="O21" i="5" s="1"/>
  <c r="G21" i="5"/>
  <c r="C21" i="5"/>
  <c r="B21" i="5"/>
  <c r="K20" i="5"/>
  <c r="L20" i="5" s="1"/>
  <c r="J20" i="5"/>
  <c r="I20" i="5"/>
  <c r="H20" i="5"/>
  <c r="O20" i="5" s="1"/>
  <c r="G20" i="5"/>
  <c r="C20" i="5"/>
  <c r="B20" i="5"/>
  <c r="K19" i="5"/>
  <c r="L19" i="5" s="1"/>
  <c r="J19" i="5"/>
  <c r="I19" i="5"/>
  <c r="H19" i="5"/>
  <c r="O19" i="5" s="1"/>
  <c r="G19" i="5"/>
  <c r="C19" i="5"/>
  <c r="B19" i="5"/>
  <c r="K18" i="5"/>
  <c r="L18" i="5" s="1"/>
  <c r="J18" i="5"/>
  <c r="I18" i="5"/>
  <c r="H18" i="5"/>
  <c r="O18" i="5" s="1"/>
  <c r="G18" i="5"/>
  <c r="C18" i="5"/>
  <c r="B18" i="5"/>
  <c r="K17" i="5"/>
  <c r="L17" i="5" s="1"/>
  <c r="J17" i="5"/>
  <c r="I17" i="5"/>
  <c r="H17" i="5"/>
  <c r="O17" i="5" s="1"/>
  <c r="G17" i="5"/>
  <c r="C17" i="5"/>
  <c r="B17" i="5"/>
  <c r="K16" i="5"/>
  <c r="L16" i="5" s="1"/>
  <c r="J16" i="5"/>
  <c r="I16" i="5"/>
  <c r="H16" i="5"/>
  <c r="O16" i="5" s="1"/>
  <c r="G16" i="5"/>
  <c r="C16" i="5"/>
  <c r="B16" i="5"/>
  <c r="K15" i="5"/>
  <c r="L15" i="5" s="1"/>
  <c r="J15" i="5"/>
  <c r="I15" i="5"/>
  <c r="H15" i="5"/>
  <c r="O15" i="5" s="1"/>
  <c r="G15" i="5"/>
  <c r="C15" i="5"/>
  <c r="B15" i="5"/>
  <c r="K14" i="5"/>
  <c r="L14" i="5" s="1"/>
  <c r="J14" i="5"/>
  <c r="I14" i="5"/>
  <c r="H14" i="5"/>
  <c r="O14" i="5" s="1"/>
  <c r="G14" i="5"/>
  <c r="C14" i="5"/>
  <c r="B14" i="5"/>
  <c r="K13" i="5"/>
  <c r="L13" i="5" s="1"/>
  <c r="J13" i="5"/>
  <c r="I13" i="5"/>
  <c r="H13" i="5"/>
  <c r="O13" i="5" s="1"/>
  <c r="G13" i="5"/>
  <c r="C13" i="5"/>
  <c r="B13" i="5"/>
  <c r="K12" i="5"/>
  <c r="L12" i="5" s="1"/>
  <c r="J12" i="5"/>
  <c r="I12" i="5"/>
  <c r="H12" i="5"/>
  <c r="O12" i="5" s="1"/>
  <c r="G12" i="5"/>
  <c r="C12" i="5"/>
  <c r="B12" i="5"/>
  <c r="K11" i="5"/>
  <c r="L11" i="5" s="1"/>
  <c r="J11" i="5"/>
  <c r="I11" i="5"/>
  <c r="H11" i="5"/>
  <c r="O11" i="5" s="1"/>
  <c r="G11" i="5"/>
  <c r="C11" i="5"/>
  <c r="B11" i="5"/>
  <c r="K10" i="5"/>
  <c r="L10" i="5" s="1"/>
  <c r="J10" i="5"/>
  <c r="I10" i="5"/>
  <c r="H10" i="5"/>
  <c r="O10" i="5" s="1"/>
  <c r="G10" i="5"/>
  <c r="C10" i="5"/>
  <c r="B10" i="5"/>
  <c r="K9" i="5"/>
  <c r="L9" i="5" s="1"/>
  <c r="J9" i="5"/>
  <c r="I9" i="5"/>
  <c r="H9" i="5"/>
  <c r="O9" i="5" s="1"/>
  <c r="G9" i="5"/>
  <c r="C9" i="5"/>
  <c r="B9" i="5"/>
  <c r="K8" i="5"/>
  <c r="L8" i="5" s="1"/>
  <c r="J8" i="5"/>
  <c r="I8" i="5"/>
  <c r="H8" i="5"/>
  <c r="O8" i="5" s="1"/>
  <c r="G8" i="5"/>
  <c r="C8" i="5"/>
  <c r="B8" i="5"/>
  <c r="K7" i="5"/>
  <c r="L7" i="5" s="1"/>
  <c r="J7" i="5"/>
  <c r="I7" i="5"/>
  <c r="H7" i="5"/>
  <c r="O7" i="5" s="1"/>
  <c r="G7" i="5"/>
  <c r="C7" i="5"/>
  <c r="B7" i="5"/>
  <c r="K6" i="5"/>
  <c r="L6" i="5" s="1"/>
  <c r="J6" i="5"/>
  <c r="I6" i="5"/>
  <c r="H6" i="5"/>
  <c r="O6" i="5" s="1"/>
  <c r="G6" i="5"/>
  <c r="C6" i="5"/>
  <c r="B6" i="5"/>
  <c r="K5" i="5"/>
  <c r="L5" i="5" s="1"/>
  <c r="J5" i="5"/>
  <c r="I5" i="5"/>
  <c r="H5" i="5"/>
  <c r="O5" i="5" s="1"/>
  <c r="G5" i="5"/>
  <c r="C5" i="5"/>
  <c r="B5" i="5"/>
  <c r="K4" i="5"/>
  <c r="L4" i="5" s="1"/>
  <c r="J4" i="5"/>
  <c r="I4" i="5"/>
  <c r="H4" i="5"/>
  <c r="O4" i="5" s="1"/>
  <c r="G4" i="5"/>
  <c r="C4" i="5"/>
  <c r="B4" i="5"/>
  <c r="K3" i="5"/>
  <c r="L3" i="5" s="1"/>
  <c r="J3" i="5"/>
  <c r="I3" i="5"/>
  <c r="H3" i="5"/>
  <c r="O3" i="5" s="1"/>
  <c r="G3" i="5"/>
  <c r="C3" i="5"/>
  <c r="B3" i="5"/>
  <c r="K2" i="5"/>
  <c r="L2" i="5" s="1"/>
  <c r="J2" i="5"/>
  <c r="I2" i="5"/>
  <c r="H2" i="5"/>
  <c r="O2" i="5" s="1"/>
  <c r="G2" i="5"/>
  <c r="C2" i="5"/>
  <c r="B2" i="5"/>
  <c r="L30" i="4"/>
  <c r="K30" i="4"/>
  <c r="J30" i="4"/>
  <c r="I30" i="4"/>
  <c r="H30" i="4"/>
  <c r="O30" i="4" s="1"/>
  <c r="G30" i="4"/>
  <c r="C30" i="4"/>
  <c r="B30" i="4"/>
  <c r="O29" i="4"/>
  <c r="K29" i="4"/>
  <c r="L29" i="4" s="1"/>
  <c r="J29" i="4"/>
  <c r="I29" i="4"/>
  <c r="H29" i="4"/>
  <c r="G29" i="4"/>
  <c r="C29" i="4"/>
  <c r="B29" i="4"/>
  <c r="K28" i="4"/>
  <c r="L28" i="4" s="1"/>
  <c r="J28" i="4"/>
  <c r="I28" i="4"/>
  <c r="H28" i="4"/>
  <c r="O28" i="4" s="1"/>
  <c r="G28" i="4"/>
  <c r="C28" i="4"/>
  <c r="B28" i="4"/>
  <c r="K27" i="4"/>
  <c r="L27" i="4" s="1"/>
  <c r="J27" i="4"/>
  <c r="I27" i="4"/>
  <c r="H27" i="4"/>
  <c r="O27" i="4" s="1"/>
  <c r="G27" i="4"/>
  <c r="C27" i="4"/>
  <c r="B27" i="4"/>
  <c r="L26" i="4"/>
  <c r="K26" i="4"/>
  <c r="J26" i="4"/>
  <c r="I26" i="4"/>
  <c r="H26" i="4"/>
  <c r="O26" i="4" s="1"/>
  <c r="G26" i="4"/>
  <c r="C26" i="4"/>
  <c r="B26" i="4"/>
  <c r="K25" i="4"/>
  <c r="L25" i="4" s="1"/>
  <c r="J25" i="4"/>
  <c r="I25" i="4"/>
  <c r="H25" i="4"/>
  <c r="O25" i="4" s="1"/>
  <c r="G25" i="4"/>
  <c r="C25" i="4"/>
  <c r="B25" i="4"/>
  <c r="O24" i="4"/>
  <c r="K24" i="4"/>
  <c r="L24" i="4" s="1"/>
  <c r="J24" i="4"/>
  <c r="I24" i="4"/>
  <c r="H24" i="4"/>
  <c r="G24" i="4"/>
  <c r="C24" i="4"/>
  <c r="B24" i="4"/>
  <c r="L23" i="4"/>
  <c r="K23" i="4"/>
  <c r="J23" i="4"/>
  <c r="I23" i="4"/>
  <c r="H23" i="4"/>
  <c r="O23" i="4" s="1"/>
  <c r="G23" i="4"/>
  <c r="C23" i="4"/>
  <c r="B23" i="4"/>
  <c r="K22" i="4"/>
  <c r="L22" i="4" s="1"/>
  <c r="J22" i="4"/>
  <c r="I22" i="4"/>
  <c r="H22" i="4"/>
  <c r="O22" i="4" s="1"/>
  <c r="G22" i="4"/>
  <c r="C22" i="4"/>
  <c r="B22" i="4"/>
  <c r="O21" i="4"/>
  <c r="L21" i="4"/>
  <c r="K21" i="4"/>
  <c r="J21" i="4"/>
  <c r="I21" i="4"/>
  <c r="H21" i="4"/>
  <c r="G21" i="4"/>
  <c r="C21" i="4"/>
  <c r="B21" i="4"/>
  <c r="O20" i="4"/>
  <c r="K20" i="4"/>
  <c r="L20" i="4" s="1"/>
  <c r="J20" i="4"/>
  <c r="I20" i="4"/>
  <c r="H20" i="4"/>
  <c r="G20" i="4"/>
  <c r="C20" i="4"/>
  <c r="B20" i="4"/>
  <c r="K19" i="4"/>
  <c r="L19" i="4" s="1"/>
  <c r="J19" i="4"/>
  <c r="I19" i="4"/>
  <c r="H19" i="4"/>
  <c r="O19" i="4" s="1"/>
  <c r="G19" i="4"/>
  <c r="C19" i="4"/>
  <c r="B19" i="4"/>
  <c r="L18" i="4"/>
  <c r="K18" i="4"/>
  <c r="J18" i="4"/>
  <c r="I18" i="4"/>
  <c r="H18" i="4"/>
  <c r="O18" i="4" s="1"/>
  <c r="G18" i="4"/>
  <c r="C18" i="4"/>
  <c r="B18" i="4"/>
  <c r="O17" i="4"/>
  <c r="K17" i="4"/>
  <c r="L17" i="4" s="1"/>
  <c r="J17" i="4"/>
  <c r="I17" i="4"/>
  <c r="H17" i="4"/>
  <c r="G17" i="4"/>
  <c r="C17" i="4"/>
  <c r="B17" i="4"/>
  <c r="K16" i="4"/>
  <c r="L16" i="4" s="1"/>
  <c r="J16" i="4"/>
  <c r="I16" i="4"/>
  <c r="H16" i="4"/>
  <c r="O16" i="4" s="1"/>
  <c r="G16" i="4"/>
  <c r="C16" i="4"/>
  <c r="B16" i="4"/>
  <c r="K15" i="4"/>
  <c r="L15" i="4" s="1"/>
  <c r="J15" i="4"/>
  <c r="I15" i="4"/>
  <c r="H15" i="4"/>
  <c r="O15" i="4" s="1"/>
  <c r="G15" i="4"/>
  <c r="C15" i="4"/>
  <c r="B15" i="4"/>
  <c r="L14" i="4"/>
  <c r="K14" i="4"/>
  <c r="J14" i="4"/>
  <c r="I14" i="4"/>
  <c r="H14" i="4"/>
  <c r="O14" i="4" s="1"/>
  <c r="G14" i="4"/>
  <c r="C14" i="4"/>
  <c r="B14" i="4"/>
  <c r="K13" i="4"/>
  <c r="L13" i="4" s="1"/>
  <c r="J13" i="4"/>
  <c r="I13" i="4"/>
  <c r="H13" i="4"/>
  <c r="O13" i="4" s="1"/>
  <c r="G13" i="4"/>
  <c r="C13" i="4"/>
  <c r="B13" i="4"/>
  <c r="O12" i="4"/>
  <c r="K12" i="4"/>
  <c r="L12" i="4" s="1"/>
  <c r="J12" i="4"/>
  <c r="I12" i="4"/>
  <c r="H12" i="4"/>
  <c r="G12" i="4"/>
  <c r="C12" i="4"/>
  <c r="B12" i="4"/>
  <c r="L11" i="4"/>
  <c r="K11" i="4"/>
  <c r="J11" i="4"/>
  <c r="I11" i="4"/>
  <c r="H11" i="4"/>
  <c r="O11" i="4" s="1"/>
  <c r="G11" i="4"/>
  <c r="C11" i="4"/>
  <c r="B11" i="4"/>
  <c r="K10" i="4"/>
  <c r="L10" i="4" s="1"/>
  <c r="J10" i="4"/>
  <c r="I10" i="4"/>
  <c r="H10" i="4"/>
  <c r="O10" i="4" s="1"/>
  <c r="G10" i="4"/>
  <c r="C10" i="4"/>
  <c r="B10" i="4"/>
  <c r="O9" i="4"/>
  <c r="L9" i="4"/>
  <c r="K9" i="4"/>
  <c r="J9" i="4"/>
  <c r="I9" i="4"/>
  <c r="H9" i="4"/>
  <c r="G9" i="4"/>
  <c r="C9" i="4"/>
  <c r="B9" i="4"/>
  <c r="O8" i="4"/>
  <c r="K8" i="4"/>
  <c r="L8" i="4" s="1"/>
  <c r="J8" i="4"/>
  <c r="I8" i="4"/>
  <c r="H8" i="4"/>
  <c r="G8" i="4"/>
  <c r="C8" i="4"/>
  <c r="B8" i="4"/>
  <c r="K7" i="4"/>
  <c r="L7" i="4" s="1"/>
  <c r="J7" i="4"/>
  <c r="I7" i="4"/>
  <c r="H7" i="4"/>
  <c r="O7" i="4" s="1"/>
  <c r="G7" i="4"/>
  <c r="C7" i="4"/>
  <c r="B7" i="4"/>
  <c r="O6" i="4"/>
  <c r="L6" i="4"/>
  <c r="K6" i="4"/>
  <c r="J6" i="4"/>
  <c r="I6" i="4"/>
  <c r="H6" i="4"/>
  <c r="G6" i="4"/>
  <c r="C6" i="4"/>
  <c r="B6" i="4"/>
  <c r="O5" i="4"/>
  <c r="K5" i="4"/>
  <c r="L5" i="4" s="1"/>
  <c r="J5" i="4"/>
  <c r="I5" i="4"/>
  <c r="H5" i="4"/>
  <c r="G5" i="4"/>
  <c r="C5" i="4"/>
  <c r="B5" i="4"/>
  <c r="K4" i="4"/>
  <c r="L4" i="4" s="1"/>
  <c r="J4" i="4"/>
  <c r="I4" i="4"/>
  <c r="H4" i="4"/>
  <c r="O4" i="4" s="1"/>
  <c r="G4" i="4"/>
  <c r="C4" i="4"/>
  <c r="B4" i="4"/>
  <c r="O3" i="4"/>
  <c r="L3" i="4"/>
  <c r="M3" i="4" s="1"/>
  <c r="K3" i="4"/>
  <c r="J3" i="4"/>
  <c r="I3" i="4"/>
  <c r="H3" i="4"/>
  <c r="G3" i="4"/>
  <c r="C3" i="4"/>
  <c r="B3" i="4"/>
  <c r="K2" i="4"/>
  <c r="L2" i="4" s="1"/>
  <c r="J2" i="4"/>
  <c r="I2" i="4"/>
  <c r="H2" i="4"/>
  <c r="O2" i="4" s="1"/>
  <c r="G2" i="4"/>
  <c r="C2" i="4"/>
  <c r="B2" i="4"/>
  <c r="K30" i="3"/>
  <c r="J30" i="3"/>
  <c r="I30" i="3"/>
  <c r="H30" i="3"/>
  <c r="G30" i="3"/>
  <c r="C30" i="3"/>
  <c r="B30" i="3"/>
  <c r="K29" i="3"/>
  <c r="J29" i="3"/>
  <c r="I29" i="3"/>
  <c r="H29" i="3"/>
  <c r="G29" i="3"/>
  <c r="C29" i="3"/>
  <c r="B29" i="3"/>
  <c r="K28" i="3"/>
  <c r="J28" i="3"/>
  <c r="I28" i="3"/>
  <c r="H28" i="3"/>
  <c r="G28" i="3"/>
  <c r="C28" i="3"/>
  <c r="B28" i="3"/>
  <c r="K27" i="3"/>
  <c r="J27" i="3"/>
  <c r="I27" i="3"/>
  <c r="H27" i="3"/>
  <c r="G27" i="3"/>
  <c r="C27" i="3"/>
  <c r="B27" i="3"/>
  <c r="K26" i="3"/>
  <c r="J26" i="3"/>
  <c r="I26" i="3"/>
  <c r="H26" i="3"/>
  <c r="G26" i="3"/>
  <c r="C26" i="3"/>
  <c r="B26" i="3"/>
  <c r="K25" i="3"/>
  <c r="J25" i="3"/>
  <c r="I25" i="3"/>
  <c r="H25" i="3"/>
  <c r="G25" i="3"/>
  <c r="C25" i="3"/>
  <c r="B25" i="3"/>
  <c r="K24" i="3"/>
  <c r="J24" i="3"/>
  <c r="I24" i="3"/>
  <c r="H24" i="3"/>
  <c r="G24" i="3"/>
  <c r="C24" i="3"/>
  <c r="B24" i="3"/>
  <c r="K23" i="3"/>
  <c r="J23" i="3"/>
  <c r="I23" i="3"/>
  <c r="H23" i="3"/>
  <c r="G23" i="3"/>
  <c r="C23" i="3"/>
  <c r="B23" i="3"/>
  <c r="K22" i="3"/>
  <c r="J22" i="3"/>
  <c r="I22" i="3"/>
  <c r="H22" i="3"/>
  <c r="G22" i="3"/>
  <c r="C22" i="3"/>
  <c r="B22" i="3"/>
  <c r="K21" i="3"/>
  <c r="J21" i="3"/>
  <c r="I21" i="3"/>
  <c r="H21" i="3"/>
  <c r="G21" i="3"/>
  <c r="C21" i="3"/>
  <c r="B21" i="3"/>
  <c r="K20" i="3"/>
  <c r="J20" i="3"/>
  <c r="I20" i="3"/>
  <c r="H20" i="3"/>
  <c r="G20" i="3"/>
  <c r="C20" i="3"/>
  <c r="B20" i="3"/>
  <c r="K19" i="3"/>
  <c r="J19" i="3"/>
  <c r="I19" i="3"/>
  <c r="H19" i="3"/>
  <c r="G19" i="3"/>
  <c r="C19" i="3"/>
  <c r="B19" i="3"/>
  <c r="U18" i="3"/>
  <c r="K18" i="3"/>
  <c r="J18" i="3"/>
  <c r="I18" i="3"/>
  <c r="H18" i="3"/>
  <c r="G18" i="3"/>
  <c r="C18" i="3"/>
  <c r="B18" i="3"/>
  <c r="K17" i="3"/>
  <c r="J17" i="3"/>
  <c r="I17" i="3"/>
  <c r="H17" i="3"/>
  <c r="G17" i="3"/>
  <c r="C17" i="3"/>
  <c r="B17" i="3"/>
  <c r="K16" i="3"/>
  <c r="J16" i="3"/>
  <c r="I16" i="3"/>
  <c r="H16" i="3"/>
  <c r="G16" i="3"/>
  <c r="C16" i="3"/>
  <c r="B16" i="3"/>
  <c r="K15" i="3"/>
  <c r="J15" i="3"/>
  <c r="I15" i="3"/>
  <c r="H15" i="3"/>
  <c r="G15" i="3"/>
  <c r="C15" i="3"/>
  <c r="B15" i="3"/>
  <c r="Q14" i="3"/>
  <c r="K14" i="3"/>
  <c r="J14" i="3"/>
  <c r="I14" i="3"/>
  <c r="H14" i="3"/>
  <c r="G14" i="3"/>
  <c r="C14" i="3"/>
  <c r="B14" i="3"/>
  <c r="S13" i="3"/>
  <c r="K13" i="3"/>
  <c r="J13" i="3"/>
  <c r="I13" i="3"/>
  <c r="H13" i="3"/>
  <c r="G13" i="3"/>
  <c r="C13" i="3"/>
  <c r="B13" i="3"/>
  <c r="U12" i="3"/>
  <c r="K12" i="3"/>
  <c r="J12" i="3"/>
  <c r="I12" i="3"/>
  <c r="H12" i="3"/>
  <c r="G12" i="3"/>
  <c r="C12" i="3"/>
  <c r="B12" i="3"/>
  <c r="K11" i="3"/>
  <c r="J11" i="3"/>
  <c r="I11" i="3"/>
  <c r="H11" i="3"/>
  <c r="G11" i="3"/>
  <c r="C11" i="3"/>
  <c r="B11" i="3"/>
  <c r="K10" i="3"/>
  <c r="J10" i="3"/>
  <c r="I10" i="3"/>
  <c r="H10" i="3"/>
  <c r="G10" i="3"/>
  <c r="C10" i="3"/>
  <c r="B10" i="3"/>
  <c r="K9" i="3"/>
  <c r="J9" i="3"/>
  <c r="I9" i="3"/>
  <c r="H9" i="3"/>
  <c r="G9" i="3"/>
  <c r="C9" i="3"/>
  <c r="B9" i="3"/>
  <c r="K8" i="3"/>
  <c r="J8" i="3"/>
  <c r="I8" i="3"/>
  <c r="H8" i="3"/>
  <c r="G8" i="3"/>
  <c r="C8" i="3"/>
  <c r="B8" i="3"/>
  <c r="K7" i="3"/>
  <c r="J7" i="3"/>
  <c r="U7" i="3" s="1"/>
  <c r="I7" i="3"/>
  <c r="H7" i="3"/>
  <c r="G7" i="3"/>
  <c r="C7" i="3"/>
  <c r="B7" i="3"/>
  <c r="K6" i="3"/>
  <c r="J6" i="3"/>
  <c r="I6" i="3"/>
  <c r="H6" i="3"/>
  <c r="G6" i="3"/>
  <c r="C6" i="3"/>
  <c r="B6" i="3"/>
  <c r="P5" i="3"/>
  <c r="K5" i="3"/>
  <c r="J5" i="3"/>
  <c r="I5" i="3"/>
  <c r="H5" i="3"/>
  <c r="G5" i="3"/>
  <c r="C5" i="3"/>
  <c r="B5" i="3"/>
  <c r="Q4" i="3"/>
  <c r="K4" i="3"/>
  <c r="J4" i="3"/>
  <c r="I4" i="3"/>
  <c r="H4" i="3"/>
  <c r="G4" i="3"/>
  <c r="C4" i="3"/>
  <c r="B4" i="3"/>
  <c r="U3" i="3"/>
  <c r="R3" i="3"/>
  <c r="K3" i="3"/>
  <c r="J3" i="3"/>
  <c r="I3" i="3"/>
  <c r="H3" i="3"/>
  <c r="G3" i="3"/>
  <c r="C3" i="3"/>
  <c r="B3" i="3"/>
  <c r="S2" i="3"/>
  <c r="K2" i="3"/>
  <c r="J2" i="3"/>
  <c r="Q18" i="3" s="1"/>
  <c r="I2" i="3"/>
  <c r="H2" i="3"/>
  <c r="G2" i="3"/>
  <c r="C2" i="3"/>
  <c r="B2" i="3"/>
  <c r="I30" i="2"/>
  <c r="H30" i="2"/>
  <c r="G30" i="2"/>
  <c r="F30" i="2"/>
  <c r="E30" i="2"/>
  <c r="I29" i="2"/>
  <c r="H29" i="2"/>
  <c r="G29" i="2"/>
  <c r="F29" i="2"/>
  <c r="E29" i="2"/>
  <c r="I28" i="2"/>
  <c r="H28" i="2"/>
  <c r="G28" i="2"/>
  <c r="F28" i="2"/>
  <c r="E28" i="2"/>
  <c r="I27" i="2"/>
  <c r="H27" i="2"/>
  <c r="G27" i="2"/>
  <c r="F27" i="2"/>
  <c r="E27" i="2"/>
  <c r="I26" i="2"/>
  <c r="H26" i="2"/>
  <c r="G26" i="2"/>
  <c r="F26" i="2"/>
  <c r="E26" i="2"/>
  <c r="I25" i="2"/>
  <c r="H25" i="2"/>
  <c r="G25" i="2"/>
  <c r="F25" i="2"/>
  <c r="E25" i="2"/>
  <c r="I24" i="2"/>
  <c r="H24" i="2"/>
  <c r="G24" i="2"/>
  <c r="F24" i="2"/>
  <c r="E24" i="2"/>
  <c r="I23" i="2"/>
  <c r="H23" i="2"/>
  <c r="G23" i="2"/>
  <c r="F23" i="2"/>
  <c r="E23" i="2"/>
  <c r="I22" i="2"/>
  <c r="H22" i="2"/>
  <c r="G22" i="2"/>
  <c r="F22" i="2"/>
  <c r="E22" i="2"/>
  <c r="I21" i="2"/>
  <c r="H21" i="2"/>
  <c r="G21" i="2"/>
  <c r="F21" i="2"/>
  <c r="E21" i="2"/>
  <c r="I20" i="2"/>
  <c r="H20" i="2"/>
  <c r="G20" i="2"/>
  <c r="F20" i="2"/>
  <c r="E20" i="2"/>
  <c r="I19" i="2"/>
  <c r="H19" i="2"/>
  <c r="G19" i="2"/>
  <c r="F19" i="2"/>
  <c r="E19" i="2"/>
  <c r="I18" i="2"/>
  <c r="H18" i="2"/>
  <c r="G18" i="2"/>
  <c r="F18" i="2"/>
  <c r="E18" i="2"/>
  <c r="I17" i="2"/>
  <c r="H17" i="2"/>
  <c r="G17" i="2"/>
  <c r="F17" i="2"/>
  <c r="E17" i="2"/>
  <c r="I16" i="2"/>
  <c r="H16" i="2"/>
  <c r="G16" i="2"/>
  <c r="F16" i="2"/>
  <c r="E16" i="2"/>
  <c r="I15" i="2"/>
  <c r="H15" i="2"/>
  <c r="G15" i="2"/>
  <c r="F15" i="2"/>
  <c r="E15" i="2"/>
  <c r="I14" i="2"/>
  <c r="H14" i="2"/>
  <c r="G14" i="2"/>
  <c r="F14" i="2"/>
  <c r="E14" i="2"/>
  <c r="I13" i="2"/>
  <c r="H13" i="2"/>
  <c r="G13" i="2"/>
  <c r="F13" i="2"/>
  <c r="E13" i="2"/>
  <c r="I12" i="2"/>
  <c r="H12" i="2"/>
  <c r="G12" i="2"/>
  <c r="F12" i="2"/>
  <c r="E12" i="2"/>
  <c r="I11" i="2"/>
  <c r="H11" i="2"/>
  <c r="G11" i="2"/>
  <c r="F11" i="2"/>
  <c r="E11" i="2"/>
  <c r="I10" i="2"/>
  <c r="H10" i="2"/>
  <c r="G10" i="2"/>
  <c r="F10" i="2"/>
  <c r="E10" i="2"/>
  <c r="I9" i="2"/>
  <c r="H9" i="2"/>
  <c r="G9" i="2"/>
  <c r="F9" i="2"/>
  <c r="E9" i="2"/>
  <c r="P8" i="2"/>
  <c r="I8" i="2"/>
  <c r="H8" i="2"/>
  <c r="G8" i="2"/>
  <c r="F8" i="2"/>
  <c r="E8" i="2"/>
  <c r="R7" i="2"/>
  <c r="O7" i="2"/>
  <c r="I7" i="2"/>
  <c r="H7" i="2"/>
  <c r="G7" i="2"/>
  <c r="F7" i="2"/>
  <c r="E7" i="2"/>
  <c r="N6" i="2"/>
  <c r="I6" i="2"/>
  <c r="H6" i="2"/>
  <c r="G6" i="2"/>
  <c r="F6" i="2"/>
  <c r="E6" i="2"/>
  <c r="I5" i="2"/>
  <c r="H5" i="2"/>
  <c r="G5" i="2"/>
  <c r="F5" i="2"/>
  <c r="E5" i="2"/>
  <c r="I4" i="2"/>
  <c r="H4" i="2"/>
  <c r="R8" i="2" s="1"/>
  <c r="G4" i="2"/>
  <c r="F4" i="2"/>
  <c r="E4" i="2"/>
  <c r="I3" i="2"/>
  <c r="H3" i="2"/>
  <c r="G3" i="2"/>
  <c r="F3" i="2"/>
  <c r="E3" i="2"/>
  <c r="I2" i="2"/>
  <c r="H2" i="2"/>
  <c r="P9" i="2" s="1"/>
  <c r="G2" i="2"/>
  <c r="F2" i="2"/>
  <c r="E2" i="2"/>
  <c r="J30" i="1"/>
  <c r="I30" i="1"/>
  <c r="H30" i="1"/>
  <c r="G30" i="1"/>
  <c r="F30" i="1"/>
  <c r="E30" i="1"/>
  <c r="J29" i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J22" i="1"/>
  <c r="I22" i="1"/>
  <c r="H22" i="1"/>
  <c r="G22" i="1"/>
  <c r="F22" i="1"/>
  <c r="E22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I14" i="1"/>
  <c r="H14" i="1"/>
  <c r="G14" i="1"/>
  <c r="F14" i="1"/>
  <c r="E14" i="1"/>
  <c r="J13" i="1"/>
  <c r="I13" i="1"/>
  <c r="H13" i="1"/>
  <c r="G13" i="1"/>
  <c r="F13" i="1"/>
  <c r="E13" i="1"/>
  <c r="J12" i="1"/>
  <c r="I12" i="1"/>
  <c r="H12" i="1"/>
  <c r="G12" i="1"/>
  <c r="F12" i="1"/>
  <c r="E12" i="1"/>
  <c r="J11" i="1"/>
  <c r="I11" i="1"/>
  <c r="H11" i="1"/>
  <c r="G11" i="1"/>
  <c r="F11" i="1"/>
  <c r="E11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J6" i="1"/>
  <c r="I6" i="1"/>
  <c r="H6" i="1"/>
  <c r="G6" i="1"/>
  <c r="F6" i="1"/>
  <c r="E6" i="1"/>
  <c r="J5" i="1"/>
  <c r="I5" i="1"/>
  <c r="H5" i="1"/>
  <c r="G5" i="1"/>
  <c r="F5" i="1"/>
  <c r="E5" i="1"/>
  <c r="J4" i="1"/>
  <c r="I4" i="1"/>
  <c r="H4" i="1"/>
  <c r="G4" i="1"/>
  <c r="F4" i="1"/>
  <c r="E4" i="1"/>
  <c r="J3" i="1"/>
  <c r="I3" i="1"/>
  <c r="H3" i="1"/>
  <c r="G3" i="1"/>
  <c r="F3" i="1"/>
  <c r="E3" i="1"/>
  <c r="J2" i="1"/>
  <c r="I2" i="1"/>
  <c r="H2" i="1"/>
  <c r="G2" i="1"/>
  <c r="F2" i="1"/>
  <c r="E2" i="1"/>
  <c r="M8" i="4" l="1"/>
  <c r="N8" i="4"/>
  <c r="M27" i="4"/>
  <c r="N27" i="4" s="1"/>
  <c r="M19" i="4"/>
  <c r="N19" i="4" s="1"/>
  <c r="M13" i="4"/>
  <c r="N13" i="4" s="1"/>
  <c r="M24" i="4"/>
  <c r="N24" i="4" s="1"/>
  <c r="M5" i="4"/>
  <c r="N5" i="4"/>
  <c r="M7" i="4"/>
  <c r="N7" i="4"/>
  <c r="M10" i="4"/>
  <c r="N10" i="4" s="1"/>
  <c r="N29" i="4"/>
  <c r="M29" i="4"/>
  <c r="M4" i="4"/>
  <c r="N4" i="4" s="1"/>
  <c r="N18" i="4"/>
  <c r="M15" i="4"/>
  <c r="N15" i="4"/>
  <c r="M12" i="4"/>
  <c r="N12" i="4" s="1"/>
  <c r="M20" i="4"/>
  <c r="N20" i="4"/>
  <c r="M17" i="4"/>
  <c r="N17" i="4" s="1"/>
  <c r="N23" i="4"/>
  <c r="M28" i="4"/>
  <c r="N28" i="4"/>
  <c r="M25" i="4"/>
  <c r="N25" i="4" s="1"/>
  <c r="M22" i="4"/>
  <c r="N22" i="4"/>
  <c r="N2" i="4"/>
  <c r="M2" i="4"/>
  <c r="M16" i="4"/>
  <c r="N16" i="4"/>
  <c r="N3" i="4"/>
  <c r="M14" i="4"/>
  <c r="N14" i="4" s="1"/>
  <c r="M26" i="4"/>
  <c r="N26" i="4" s="1"/>
  <c r="M6" i="4"/>
  <c r="N6" i="4" s="1"/>
  <c r="M11" i="4"/>
  <c r="N11" i="4" s="1"/>
  <c r="M23" i="4"/>
  <c r="M9" i="4"/>
  <c r="N9" i="4" s="1"/>
  <c r="M21" i="4"/>
  <c r="N21" i="4" s="1"/>
  <c r="M30" i="4"/>
  <c r="N30" i="4" s="1"/>
  <c r="M18" i="4"/>
  <c r="P7" i="3"/>
  <c r="P2" i="3"/>
  <c r="U9" i="3"/>
  <c r="R12" i="3"/>
  <c r="P13" i="3"/>
  <c r="V16" i="3"/>
  <c r="T17" i="3"/>
  <c r="R18" i="3"/>
  <c r="P19" i="3"/>
  <c r="T3" i="3"/>
  <c r="U19" i="3"/>
  <c r="Q2" i="3"/>
  <c r="P3" i="3"/>
  <c r="S12" i="3"/>
  <c r="Q13" i="3"/>
  <c r="U17" i="3"/>
  <c r="S18" i="3"/>
  <c r="Q19" i="3"/>
  <c r="U13" i="3"/>
  <c r="R2" i="3"/>
  <c r="Q3" i="3"/>
  <c r="P4" i="3"/>
  <c r="T12" i="3"/>
  <c r="R13" i="3"/>
  <c r="P14" i="3"/>
  <c r="V17" i="3"/>
  <c r="T18" i="3"/>
  <c r="R19" i="3"/>
  <c r="S19" i="3"/>
  <c r="T2" i="3"/>
  <c r="S3" i="3"/>
  <c r="R4" i="3"/>
  <c r="Q5" i="3"/>
  <c r="P6" i="3"/>
  <c r="V12" i="3"/>
  <c r="T13" i="3"/>
  <c r="R14" i="3"/>
  <c r="P15" i="3"/>
  <c r="V18" i="3"/>
  <c r="T19" i="3"/>
  <c r="T4" i="3"/>
  <c r="S5" i="3"/>
  <c r="R6" i="3"/>
  <c r="Q7" i="3"/>
  <c r="P8" i="3"/>
  <c r="V13" i="3"/>
  <c r="T14" i="3"/>
  <c r="R15" i="3"/>
  <c r="P16" i="3"/>
  <c r="V19" i="3"/>
  <c r="S4" i="3"/>
  <c r="U4" i="3"/>
  <c r="T5" i="3"/>
  <c r="S6" i="3"/>
  <c r="R7" i="3"/>
  <c r="Q8" i="3"/>
  <c r="P9" i="3"/>
  <c r="U14" i="3"/>
  <c r="S15" i="3"/>
  <c r="Q16" i="3"/>
  <c r="Q6" i="3"/>
  <c r="U5" i="3"/>
  <c r="T6" i="3"/>
  <c r="S7" i="3"/>
  <c r="R8" i="3"/>
  <c r="Q9" i="3"/>
  <c r="V14" i="3"/>
  <c r="T15" i="3"/>
  <c r="R16" i="3"/>
  <c r="P17" i="3"/>
  <c r="U2" i="3"/>
  <c r="S14" i="3"/>
  <c r="U6" i="3"/>
  <c r="T7" i="3"/>
  <c r="S8" i="3"/>
  <c r="R9" i="3"/>
  <c r="U15" i="3"/>
  <c r="S16" i="3"/>
  <c r="Q17" i="3"/>
  <c r="R5" i="3"/>
  <c r="T8" i="3"/>
  <c r="S9" i="3"/>
  <c r="P12" i="3"/>
  <c r="V15" i="3"/>
  <c r="T16" i="3"/>
  <c r="R17" i="3"/>
  <c r="P18" i="3"/>
  <c r="Q15" i="3"/>
  <c r="U8" i="3"/>
  <c r="T9" i="3"/>
  <c r="Q12" i="3"/>
  <c r="U16" i="3"/>
  <c r="S17" i="3"/>
  <c r="Q9" i="2"/>
  <c r="N5" i="2"/>
  <c r="O6" i="2"/>
  <c r="P7" i="2"/>
  <c r="Q8" i="2"/>
  <c r="R9" i="2"/>
  <c r="S9" i="2"/>
  <c r="S8" i="2"/>
  <c r="S7" i="2"/>
  <c r="S6" i="2"/>
  <c r="Q7" i="2"/>
  <c r="O4" i="2"/>
  <c r="P4" i="2"/>
  <c r="Q3" i="2"/>
  <c r="S5" i="2"/>
  <c r="N4" i="2"/>
  <c r="P5" i="2"/>
  <c r="O3" i="2"/>
  <c r="P2" i="2"/>
  <c r="S4" i="2"/>
  <c r="N2" i="2"/>
  <c r="P3" i="2"/>
  <c r="R3" i="2"/>
  <c r="R2" i="2"/>
  <c r="S3" i="2"/>
  <c r="P6" i="2"/>
  <c r="N3" i="2"/>
  <c r="Q5" i="2"/>
  <c r="Q4" i="2"/>
  <c r="R4" i="2"/>
  <c r="Q2" i="2"/>
  <c r="S2" i="2"/>
  <c r="N9" i="2"/>
  <c r="O2" i="2"/>
  <c r="O9" i="2"/>
  <c r="O5" i="2"/>
  <c r="Q6" i="2"/>
  <c r="R6" i="2"/>
  <c r="R5" i="2"/>
  <c r="N8" i="2"/>
  <c r="N7" i="2"/>
  <c r="O8" i="2"/>
</calcChain>
</file>

<file path=xl/sharedStrings.xml><?xml version="1.0" encoding="utf-8"?>
<sst xmlns="http://schemas.openxmlformats.org/spreadsheetml/2006/main" count="464" uniqueCount="149">
  <si>
    <t>Date</t>
    <phoneticPr fontId="1" type="noConversion"/>
  </si>
  <si>
    <t>OrderID</t>
    <phoneticPr fontId="1" type="noConversion"/>
  </si>
  <si>
    <t>Category</t>
    <phoneticPr fontId="1" type="noConversion"/>
  </si>
  <si>
    <t>Price</t>
    <phoneticPr fontId="1" type="noConversion"/>
  </si>
  <si>
    <t>Value1</t>
    <phoneticPr fontId="1" type="noConversion"/>
  </si>
  <si>
    <t>Value2</t>
    <phoneticPr fontId="1" type="noConversion"/>
  </si>
  <si>
    <t>Value3</t>
    <phoneticPr fontId="1" type="noConversion"/>
  </si>
  <si>
    <t>Category</t>
    <phoneticPr fontId="1" type="noConversion"/>
  </si>
  <si>
    <t>Serial#</t>
    <phoneticPr fontId="1" type="noConversion"/>
  </si>
  <si>
    <t>퓨즈 @fz22010a</t>
    <phoneticPr fontId="1" type="noConversion"/>
  </si>
  <si>
    <t>스위치 @sw123</t>
    <phoneticPr fontId="1" type="noConversion"/>
  </si>
  <si>
    <t>코일 @c1023a</t>
    <phoneticPr fontId="1" type="noConversion"/>
  </si>
  <si>
    <t>퓨즈 @fz22010c</t>
    <phoneticPr fontId="1" type="noConversion"/>
  </si>
  <si>
    <t>저항기 @r1020f</t>
    <phoneticPr fontId="1" type="noConversion"/>
  </si>
  <si>
    <t>커패시터 @cp212f</t>
    <phoneticPr fontId="1" type="noConversion"/>
  </si>
  <si>
    <t>PCB @pcb10x10d</t>
    <phoneticPr fontId="1" type="noConversion"/>
  </si>
  <si>
    <t>컨버터 @tf1225s</t>
    <phoneticPr fontId="1" type="noConversion"/>
  </si>
  <si>
    <t>PCB @pcb20x20e</t>
    <phoneticPr fontId="1" type="noConversion"/>
  </si>
  <si>
    <t>퓨즈 @fz22020a</t>
    <phoneticPr fontId="1" type="noConversion"/>
  </si>
  <si>
    <t>커넥터 @cn232p</t>
    <phoneticPr fontId="1" type="noConversion"/>
  </si>
  <si>
    <t>저항기 @r2000f</t>
    <phoneticPr fontId="1" type="noConversion"/>
  </si>
  <si>
    <t>저항기 @r1m2010f</t>
    <phoneticPr fontId="1" type="noConversion"/>
  </si>
  <si>
    <t>날짜</t>
  </si>
  <si>
    <t>주문ID</t>
  </si>
  <si>
    <t>항목</t>
  </si>
  <si>
    <t>금액</t>
  </si>
  <si>
    <t>고유값1</t>
    <phoneticPr fontId="1" type="noConversion"/>
  </si>
  <si>
    <t>고유값2</t>
    <phoneticPr fontId="1" type="noConversion"/>
  </si>
  <si>
    <t>고유값3</t>
    <phoneticPr fontId="1" type="noConversion"/>
  </si>
  <si>
    <t>카테고리</t>
    <phoneticPr fontId="1" type="noConversion"/>
  </si>
  <si>
    <t>일련번호</t>
    <phoneticPr fontId="1" type="noConversion"/>
  </si>
  <si>
    <t>the total order</t>
    <phoneticPr fontId="1" type="noConversion"/>
  </si>
  <si>
    <t>퓨즈</t>
  </si>
  <si>
    <t>스위치</t>
  </si>
  <si>
    <t>코일</t>
  </si>
  <si>
    <t>저항기</t>
  </si>
  <si>
    <t>커패시터</t>
  </si>
  <si>
    <t>PCB</t>
  </si>
  <si>
    <t>컨버터</t>
  </si>
  <si>
    <t>커넥터</t>
  </si>
  <si>
    <t>주문년도</t>
    <phoneticPr fontId="1" type="noConversion"/>
  </si>
  <si>
    <t>주문월</t>
    <phoneticPr fontId="1" type="noConversion"/>
  </si>
  <si>
    <t>주문횟수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</si>
  <si>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</si>
  <si>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</si>
  <si>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</si>
  <si>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April</t>
    <phoneticPr fontId="1" type="noConversion"/>
  </si>
  <si>
    <t>May</t>
    <phoneticPr fontId="1" type="noConversion"/>
  </si>
  <si>
    <t>Jun</t>
    <phoneticPr fontId="1" type="noConversion"/>
  </si>
  <si>
    <t>category</t>
    <phoneticPr fontId="1" type="noConversion"/>
  </si>
  <si>
    <t>total</t>
    <phoneticPr fontId="1" type="noConversion"/>
  </si>
  <si>
    <t>퓨즈</t>
    <phoneticPr fontId="1" type="noConversion"/>
  </si>
  <si>
    <t>Price</t>
    <phoneticPr fontId="1" type="noConversion"/>
  </si>
  <si>
    <t>UnitPrice</t>
    <phoneticPr fontId="1" type="noConversion"/>
  </si>
  <si>
    <t>Quantity</t>
    <phoneticPr fontId="1" type="noConversion"/>
  </si>
  <si>
    <t>Discount</t>
    <phoneticPr fontId="1" type="noConversion"/>
  </si>
  <si>
    <t>Remark</t>
    <phoneticPr fontId="1" type="noConversion"/>
  </si>
  <si>
    <t>카테고리</t>
  </si>
  <si>
    <t>일련번호</t>
  </si>
  <si>
    <t>단가</t>
    <phoneticPr fontId="1" type="noConversion"/>
  </si>
  <si>
    <t>fz22010a</t>
  </si>
  <si>
    <t>200/ea</t>
    <phoneticPr fontId="1" type="noConversion"/>
  </si>
  <si>
    <t>sw123</t>
  </si>
  <si>
    <t>150/ea</t>
    <phoneticPr fontId="1" type="noConversion"/>
  </si>
  <si>
    <t>c1023a</t>
  </si>
  <si>
    <t>10/ea</t>
    <phoneticPr fontId="1" type="noConversion"/>
  </si>
  <si>
    <t>fz22010c</t>
  </si>
  <si>
    <t>500/ea</t>
    <phoneticPr fontId="1" type="noConversion"/>
  </si>
  <si>
    <t>r1020f</t>
  </si>
  <si>
    <t>30/ea</t>
    <phoneticPr fontId="1" type="noConversion"/>
  </si>
  <si>
    <t>cp212f</t>
  </si>
  <si>
    <t>50/ea</t>
    <phoneticPr fontId="1" type="noConversion"/>
  </si>
  <si>
    <t>pcb10x10d</t>
  </si>
  <si>
    <t>1020/ea</t>
    <phoneticPr fontId="1" type="noConversion"/>
  </si>
  <si>
    <t>tf1225s</t>
  </si>
  <si>
    <t>2400/ea</t>
    <phoneticPr fontId="1" type="noConversion"/>
  </si>
  <si>
    <t>pcb20x20e</t>
  </si>
  <si>
    <t>2035/ea</t>
    <phoneticPr fontId="1" type="noConversion"/>
  </si>
  <si>
    <t>fz22020a</t>
  </si>
  <si>
    <t>1970/ea</t>
    <phoneticPr fontId="1" type="noConversion"/>
  </si>
  <si>
    <t>cn232p</t>
  </si>
  <si>
    <t>240/ea</t>
    <phoneticPr fontId="1" type="noConversion"/>
  </si>
  <si>
    <t>r2000f</t>
  </si>
  <si>
    <t>2947/ea</t>
    <phoneticPr fontId="1" type="noConversion"/>
  </si>
  <si>
    <t>r1m2010f</t>
  </si>
  <si>
    <t>870/ea</t>
    <phoneticPr fontId="1" type="noConversion"/>
  </si>
  <si>
    <t>특이사항</t>
    <phoneticPr fontId="1" type="noConversion"/>
  </si>
  <si>
    <t>61</t>
  </si>
  <si>
    <t>90</t>
  </si>
  <si>
    <t>86</t>
  </si>
  <si>
    <t>68</t>
  </si>
  <si>
    <t>77</t>
  </si>
  <si>
    <t>빠른배송</t>
    <phoneticPr fontId="1" type="noConversion"/>
  </si>
  <si>
    <t>제주(산간배송)</t>
    <phoneticPr fontId="1" type="noConversion"/>
  </si>
  <si>
    <t>포장이슈</t>
    <phoneticPr fontId="1" type="noConversion"/>
  </si>
  <si>
    <t>품질재확인</t>
    <phoneticPr fontId="1" type="noConversion"/>
  </si>
  <si>
    <t>입고전확인</t>
    <phoneticPr fontId="1" type="noConversion"/>
  </si>
  <si>
    <t>개수</t>
    <phoneticPr fontId="1" type="noConversion"/>
  </si>
  <si>
    <t>할인금액</t>
    <phoneticPr fontId="1" type="noConversion"/>
  </si>
  <si>
    <t>비고</t>
    <phoneticPr fontId="1" type="noConversion"/>
  </si>
  <si>
    <t>Name</t>
    <phoneticPr fontId="1" type="noConversion"/>
  </si>
  <si>
    <t>Location</t>
    <phoneticPr fontId="1" type="noConversion"/>
  </si>
  <si>
    <t>입사 년도</t>
    <phoneticPr fontId="1" type="noConversion"/>
  </si>
  <si>
    <t>입사순번</t>
    <phoneticPr fontId="1" type="noConversion"/>
  </si>
  <si>
    <t>고유번호</t>
    <phoneticPr fontId="1" type="noConversion"/>
  </si>
  <si>
    <t>고유번호 테이블</t>
    <phoneticPr fontId="1" type="noConversion"/>
  </si>
  <si>
    <t>AAA</t>
    <phoneticPr fontId="1" type="noConversion"/>
  </si>
  <si>
    <t>서울,경기</t>
    <phoneticPr fontId="1" type="noConversion"/>
  </si>
  <si>
    <t>인덱스</t>
    <phoneticPr fontId="1" type="noConversion"/>
  </si>
  <si>
    <t>전체 데이터 범위</t>
    <phoneticPr fontId="1" type="noConversion"/>
  </si>
  <si>
    <t>행</t>
    <phoneticPr fontId="1" type="noConversion"/>
  </si>
  <si>
    <t>열</t>
    <phoneticPr fontId="1" type="noConversion"/>
  </si>
  <si>
    <t>입사년도</t>
    <phoneticPr fontId="1" type="noConversion"/>
  </si>
  <si>
    <t>BBB</t>
    <phoneticPr fontId="1" type="noConversion"/>
  </si>
  <si>
    <t>지역</t>
    <phoneticPr fontId="1" type="noConversion"/>
  </si>
  <si>
    <t>CCC</t>
    <phoneticPr fontId="1" type="noConversion"/>
  </si>
  <si>
    <t>전남,전북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</si>
  <si>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</si>
  <si>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</si>
  <si>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</si>
  <si>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A04</t>
    <phoneticPr fontId="1" type="noConversion"/>
  </si>
  <si>
    <t>DDD</t>
    <phoneticPr fontId="1" type="noConversion"/>
  </si>
  <si>
    <t>강원,충청</t>
    <phoneticPr fontId="1" type="noConversion"/>
  </si>
  <si>
    <t>B21</t>
    <phoneticPr fontId="1" type="noConversion"/>
  </si>
  <si>
    <t>B22</t>
    <phoneticPr fontId="1" type="noConversion"/>
  </si>
  <si>
    <t>B23</t>
    <phoneticPr fontId="1" type="noConversion"/>
  </si>
  <si>
    <t>B14</t>
    <phoneticPr fontId="1" type="noConversion"/>
  </si>
  <si>
    <t>EEE</t>
    <phoneticPr fontId="1" type="noConversion"/>
  </si>
  <si>
    <t>경남,경북</t>
    <phoneticPr fontId="1" type="noConversion"/>
  </si>
  <si>
    <t>C35</t>
    <phoneticPr fontId="1" type="noConversion"/>
  </si>
  <si>
    <t>C36</t>
    <phoneticPr fontId="1" type="noConversion"/>
  </si>
  <si>
    <t>C37</t>
    <phoneticPr fontId="1" type="noConversion"/>
  </si>
  <si>
    <t>C28</t>
    <phoneticPr fontId="1" type="noConversion"/>
  </si>
  <si>
    <t>FFF</t>
    <phoneticPr fontId="1" type="noConversion"/>
  </si>
  <si>
    <t>D45</t>
    <phoneticPr fontId="1" type="noConversion"/>
  </si>
  <si>
    <t>D46</t>
    <phoneticPr fontId="1" type="noConversion"/>
  </si>
  <si>
    <t>D47</t>
    <phoneticPr fontId="1" type="noConversion"/>
  </si>
  <si>
    <t>D38</t>
    <phoneticPr fontId="1" type="noConversion"/>
  </si>
  <si>
    <t>GGG</t>
    <phoneticPr fontId="1" type="noConversion"/>
  </si>
  <si>
    <t>제주</t>
    <phoneticPr fontId="1" type="noConversion"/>
  </si>
  <si>
    <t>E51</t>
    <phoneticPr fontId="1" type="noConversion"/>
  </si>
  <si>
    <t>E52</t>
    <phoneticPr fontId="1" type="noConversion"/>
  </si>
  <si>
    <t>E53</t>
    <phoneticPr fontId="1" type="noConversion"/>
  </si>
  <si>
    <t>E44</t>
    <phoneticPr fontId="1" type="noConversion"/>
  </si>
  <si>
    <t>HHH</t>
    <phoneticPr fontId="1" type="noConversion"/>
  </si>
  <si>
    <t>이름</t>
    <phoneticPr fontId="1" type="noConversion"/>
  </si>
  <si>
    <t>사원ID</t>
    <phoneticPr fontId="1" type="noConversion"/>
  </si>
  <si>
    <t>III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</si>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</sst>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&quot;월&quot;"/>
    <numFmt numFmtId="177" formatCode="0_);[Red]\(0\)"/>
  </numFmts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4" borderId="0" xfId="0" applyFill="1"/>
    <xf numFmtId="176" fontId="0" fillId="4" borderId="0" xfId="0" applyNumberFormat="1" applyFill="1"/>
    <xf numFmtId="0" fontId="0" fillId="2" borderId="1" xfId="0" applyFill="1" applyBorder="1"/>
    <xf numFmtId="0" fontId="0" fillId="0" borderId="1" xfId="0" applyBorder="1"/>
    <xf numFmtId="177" fontId="0" fillId="4" borderId="0" xfId="0" applyNumberFormat="1" applyFill="1"/>
    <xf numFmtId="176" fontId="0" fillId="0" borderId="0" xfId="0" applyNumberFormat="1"/>
    <xf numFmtId="0" fontId="0" fillId="5" borderId="1" xfId="0" applyFill="1" applyBorder="1"/>
    <xf numFmtId="0" fontId="0" fillId="0" borderId="2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1</xdr:row>
      <xdr:rowOff>144780</xdr:rowOff>
    </xdr:from>
    <xdr:to>
      <xdr:col>10</xdr:col>
      <xdr:colOff>533400</xdr:colOff>
      <xdr:row>4</xdr:row>
      <xdr:rowOff>137160</xdr:rowOff>
    </xdr:to>
    <xdr:sp macro="" textlink="">
      <xdr:nvSpPr>
        <xdr:cNvPr id="2" name="화살표: 아래쪽 1">
          <a:extLst>
            <a:ext uri="{FF2B5EF4-FFF2-40B4-BE49-F238E27FC236}">
              <a16:creationId xmlns:a16="http://schemas.microsoft.com/office/drawing/2014/main" id="{D49DFD4D-7B1D-4892-8577-93C6DB65844B}"/>
            </a:ext>
          </a:extLst>
        </xdr:cNvPr>
        <xdr:cNvSpPr/>
      </xdr:nvSpPr>
      <xdr:spPr>
        <a:xfrm>
          <a:off x="6111240" y="365760"/>
          <a:ext cx="434340" cy="6553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152400</xdr:colOff>
      <xdr:row>5</xdr:row>
      <xdr:rowOff>121920</xdr:rowOff>
    </xdr:from>
    <xdr:to>
      <xdr:col>13</xdr:col>
      <xdr:colOff>457200</xdr:colOff>
      <xdr:row>7</xdr:row>
      <xdr:rowOff>114300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80352A38-40AE-4041-A6AB-0E178836E039}"/>
            </a:ext>
          </a:extLst>
        </xdr:cNvPr>
        <xdr:cNvSpPr/>
      </xdr:nvSpPr>
      <xdr:spPr>
        <a:xfrm>
          <a:off x="6835140" y="1226820"/>
          <a:ext cx="1645920" cy="4343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ji%20hong/Desktop/&#54056;&#52980;/&#50629;&#47924;&#51088;&#46041;&#54868;/&#50732;&#51064;&#50896;&#54056;&#53412;&#51648;_&#50629;&#47924;&#51088;&#46041;&#54868;_&#44053;&#51032;&#51088;&#47308;/&#9617;&#161;&#9492;&#195;&#9492;&#9484;&#192;&#223;_Excel_Basic_Advanced_&#9532;&#217;&#195;&#305;/Excel_Advanc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01.rand"/>
      <sheetName val="Ep02.text"/>
      <sheetName val="Ep03.countif,countifs"/>
      <sheetName val="Ep04.sumif,sumifs"/>
      <sheetName val="Ep05.vlookup,hlookup"/>
      <sheetName val="Ep06.index,match(1)"/>
      <sheetName val="Ep06.index,match(2)"/>
      <sheetName val="Ep07.concatenate"/>
      <sheetName val="Ep08.offset"/>
      <sheetName val="Ep09.indirect"/>
      <sheetName val="Ep10.Chart(1)"/>
      <sheetName val="Ep10.Chart(1)-result"/>
      <sheetName val="Ep11.pivot"/>
      <sheetName val="Ep11.pivoted"/>
      <sheetName val="Ep12.pivoted"/>
      <sheetName val="Ep13.dsum,daverage,dcount"/>
      <sheetName val="Ep14.dmax,dmin,dget"/>
      <sheetName val="Ep15.customsort(1)"/>
      <sheetName val="Ep15.customsort(2)"/>
    </sheetNames>
    <sheetDataSet>
      <sheetData sheetId="0"/>
      <sheetData sheetId="1"/>
      <sheetData sheetId="2"/>
      <sheetData sheetId="3">
        <row r="1">
          <cell r="C1" t="str">
            <v>주문월</v>
          </cell>
          <cell r="F1" t="str">
            <v>금액</v>
          </cell>
          <cell r="J1" t="str">
            <v>카테고리</v>
          </cell>
        </row>
        <row r="2">
          <cell r="C2">
            <v>4</v>
          </cell>
          <cell r="F2">
            <v>16600</v>
          </cell>
          <cell r="J2" t="str">
            <v>퓨즈</v>
          </cell>
        </row>
        <row r="3">
          <cell r="C3">
            <v>6</v>
          </cell>
          <cell r="F3">
            <v>7200</v>
          </cell>
          <cell r="J3" t="str">
            <v>스위치</v>
          </cell>
        </row>
        <row r="4">
          <cell r="C4">
            <v>4</v>
          </cell>
          <cell r="F4">
            <v>20500</v>
          </cell>
          <cell r="J4" t="str">
            <v>코일</v>
          </cell>
        </row>
        <row r="5">
          <cell r="C5">
            <v>5</v>
          </cell>
          <cell r="F5">
            <v>39700</v>
          </cell>
          <cell r="J5" t="str">
            <v>퓨즈</v>
          </cell>
        </row>
        <row r="6">
          <cell r="C6">
            <v>6</v>
          </cell>
          <cell r="F6">
            <v>44500</v>
          </cell>
          <cell r="J6" t="str">
            <v>저항기</v>
          </cell>
        </row>
        <row r="7">
          <cell r="C7">
            <v>3</v>
          </cell>
          <cell r="F7">
            <v>27700</v>
          </cell>
          <cell r="J7" t="str">
            <v>커패시터</v>
          </cell>
        </row>
        <row r="8">
          <cell r="C8">
            <v>5</v>
          </cell>
          <cell r="F8">
            <v>13600</v>
          </cell>
          <cell r="J8" t="str">
            <v>저항기</v>
          </cell>
        </row>
        <row r="9">
          <cell r="C9">
            <v>5</v>
          </cell>
          <cell r="F9">
            <v>29300</v>
          </cell>
          <cell r="J9" t="str">
            <v>PCB</v>
          </cell>
        </row>
        <row r="10">
          <cell r="C10">
            <v>3</v>
          </cell>
          <cell r="F10">
            <v>47800</v>
          </cell>
          <cell r="J10" t="str">
            <v>저항기</v>
          </cell>
        </row>
        <row r="11">
          <cell r="C11">
            <v>6</v>
          </cell>
          <cell r="F11">
            <v>22100</v>
          </cell>
          <cell r="J11" t="str">
            <v>컨버터</v>
          </cell>
        </row>
        <row r="12">
          <cell r="C12">
            <v>3</v>
          </cell>
          <cell r="F12">
            <v>47000</v>
          </cell>
          <cell r="J12" t="str">
            <v>저항기</v>
          </cell>
        </row>
        <row r="13">
          <cell r="C13">
            <v>2</v>
          </cell>
          <cell r="F13">
            <v>15500</v>
          </cell>
          <cell r="J13" t="str">
            <v>컨버터</v>
          </cell>
        </row>
        <row r="14">
          <cell r="C14">
            <v>6</v>
          </cell>
          <cell r="F14">
            <v>32600</v>
          </cell>
          <cell r="J14" t="str">
            <v>코일</v>
          </cell>
        </row>
        <row r="15">
          <cell r="C15">
            <v>1</v>
          </cell>
          <cell r="F15">
            <v>47000</v>
          </cell>
          <cell r="J15" t="str">
            <v>PCB</v>
          </cell>
        </row>
        <row r="16">
          <cell r="C16">
            <v>3</v>
          </cell>
          <cell r="F16">
            <v>40300</v>
          </cell>
          <cell r="J16" t="str">
            <v>스위치</v>
          </cell>
        </row>
        <row r="17">
          <cell r="C17">
            <v>3</v>
          </cell>
          <cell r="F17">
            <v>15600</v>
          </cell>
          <cell r="J17" t="str">
            <v>저항기</v>
          </cell>
        </row>
        <row r="18">
          <cell r="C18">
            <v>2</v>
          </cell>
          <cell r="F18">
            <v>21300</v>
          </cell>
          <cell r="J18" t="str">
            <v>PCB</v>
          </cell>
        </row>
        <row r="19">
          <cell r="C19">
            <v>6</v>
          </cell>
          <cell r="F19">
            <v>45000</v>
          </cell>
          <cell r="J19" t="str">
            <v>컨버터</v>
          </cell>
        </row>
        <row r="20">
          <cell r="C20">
            <v>4</v>
          </cell>
          <cell r="F20">
            <v>28600</v>
          </cell>
          <cell r="J20" t="str">
            <v>저항기</v>
          </cell>
        </row>
        <row r="21">
          <cell r="C21">
            <v>2</v>
          </cell>
          <cell r="F21">
            <v>44800</v>
          </cell>
          <cell r="J21" t="str">
            <v>퓨즈</v>
          </cell>
        </row>
        <row r="22">
          <cell r="C22">
            <v>4</v>
          </cell>
          <cell r="F22">
            <v>47400</v>
          </cell>
          <cell r="J22" t="str">
            <v>PCB</v>
          </cell>
        </row>
        <row r="23">
          <cell r="C23">
            <v>6</v>
          </cell>
          <cell r="F23">
            <v>37200</v>
          </cell>
          <cell r="J23" t="str">
            <v>컨버터</v>
          </cell>
        </row>
        <row r="24">
          <cell r="C24">
            <v>4</v>
          </cell>
          <cell r="F24">
            <v>47800</v>
          </cell>
          <cell r="J24" t="str">
            <v>퓨즈</v>
          </cell>
        </row>
        <row r="25">
          <cell r="C25">
            <v>3</v>
          </cell>
          <cell r="F25">
            <v>26800</v>
          </cell>
          <cell r="J25" t="str">
            <v>PCB</v>
          </cell>
        </row>
        <row r="26">
          <cell r="C26">
            <v>1</v>
          </cell>
          <cell r="F26">
            <v>48400</v>
          </cell>
          <cell r="J26" t="str">
            <v>커패시터</v>
          </cell>
        </row>
        <row r="27">
          <cell r="C27">
            <v>3</v>
          </cell>
          <cell r="F27">
            <v>13500</v>
          </cell>
          <cell r="J27" t="str">
            <v>커넥터</v>
          </cell>
        </row>
        <row r="28">
          <cell r="C28">
            <v>1</v>
          </cell>
          <cell r="F28">
            <v>11300</v>
          </cell>
          <cell r="J28" t="str">
            <v>커패시터</v>
          </cell>
        </row>
        <row r="29">
          <cell r="C29">
            <v>5</v>
          </cell>
          <cell r="F29">
            <v>44400</v>
          </cell>
          <cell r="J29" t="str">
            <v>저항기</v>
          </cell>
        </row>
        <row r="30">
          <cell r="C30">
            <v>2</v>
          </cell>
          <cell r="F30">
            <v>29400</v>
          </cell>
          <cell r="J30" t="str">
            <v>저항기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4F16-EF83-499A-BF4B-32C544EA1DF2}">
  <dimension ref="A1:J30"/>
  <sheetViews>
    <sheetView tabSelected="1" topLeftCell="B1" workbookViewId="0">
      <selection activeCell="C20" sqref="C20"/>
    </sheetView>
  </sheetViews>
  <sheetFormatPr defaultRowHeight="17.399999999999999"/>
  <cols>
    <col min="1" max="1" width="11.09765625" bestFit="1" customWidth="1"/>
    <col min="3" max="3" width="18.3984375" bestFit="1" customWidth="1"/>
    <col min="4" max="4" width="6.5" bestFit="1" customWidth="1"/>
    <col min="10" max="10" width="15.0976562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s="1">
        <v>43207</v>
      </c>
      <c r="B2">
        <v>51832388</v>
      </c>
      <c r="C2" t="s">
        <v>9</v>
      </c>
      <c r="D2">
        <v>16600</v>
      </c>
      <c r="E2" t="str">
        <f>LEFT(B2,3)</f>
        <v>518</v>
      </c>
      <c r="F2" t="str">
        <f>MID(B2,4,2)</f>
        <v>32</v>
      </c>
      <c r="G2" t="str">
        <f>RIGHT(B2,3)</f>
        <v>388</v>
      </c>
      <c r="H2" s="2" t="str">
        <f>LEFT(C2,FIND(" ",C2)-1)</f>
        <v>퓨즈</v>
      </c>
      <c r="I2" t="str">
        <f>MID(C2,FIND("@",C2)+1,LEN(C2))</f>
        <v>fz22010a</v>
      </c>
      <c r="J2" s="2">
        <f>FIND("@",C2)+1</f>
        <v>5</v>
      </c>
    </row>
    <row r="3" spans="1:10">
      <c r="A3" s="1">
        <v>43281</v>
      </c>
      <c r="B3">
        <v>80861314</v>
      </c>
      <c r="C3" t="s">
        <v>10</v>
      </c>
      <c r="D3">
        <v>7200</v>
      </c>
      <c r="E3" t="str">
        <f t="shared" ref="E3:E30" si="0">LEFT(B3,3)</f>
        <v>808</v>
      </c>
      <c r="F3" t="str">
        <f t="shared" ref="F3:F30" si="1">MID(B3,4,2)</f>
        <v>61</v>
      </c>
      <c r="G3" t="str">
        <f t="shared" ref="G3:G30" si="2">RIGHT(B3,3)</f>
        <v>314</v>
      </c>
      <c r="H3" s="2" t="str">
        <f t="shared" ref="H3:H30" si="3">LEFT(C3,FIND(" ",C3)-1)</f>
        <v>스위치</v>
      </c>
      <c r="I3" t="str">
        <f t="shared" ref="I3:I30" si="4">MID(C3,FIND("@",C3)+1,LEN(C3))</f>
        <v>sw123</v>
      </c>
      <c r="J3" s="2">
        <f t="shared" ref="J3:J30" si="5">FIND(" ",C3)-1</f>
        <v>3</v>
      </c>
    </row>
    <row r="4" spans="1:10">
      <c r="A4" s="1">
        <v>43193</v>
      </c>
      <c r="B4">
        <v>69173880</v>
      </c>
      <c r="C4" t="s">
        <v>11</v>
      </c>
      <c r="D4">
        <v>20500</v>
      </c>
      <c r="E4" t="str">
        <f t="shared" si="0"/>
        <v>691</v>
      </c>
      <c r="F4" t="str">
        <f t="shared" si="1"/>
        <v>73</v>
      </c>
      <c r="G4" t="str">
        <f t="shared" si="2"/>
        <v>880</v>
      </c>
      <c r="H4" s="2" t="str">
        <f t="shared" si="3"/>
        <v>코일</v>
      </c>
      <c r="I4" t="str">
        <f t="shared" si="4"/>
        <v>c1023a</v>
      </c>
      <c r="J4" s="2">
        <f t="shared" si="5"/>
        <v>2</v>
      </c>
    </row>
    <row r="5" spans="1:10">
      <c r="A5" s="1">
        <v>43234</v>
      </c>
      <c r="B5">
        <v>76176280</v>
      </c>
      <c r="C5" t="s">
        <v>12</v>
      </c>
      <c r="D5">
        <v>39700</v>
      </c>
      <c r="E5" t="str">
        <f t="shared" si="0"/>
        <v>761</v>
      </c>
      <c r="F5" t="str">
        <f t="shared" si="1"/>
        <v>76</v>
      </c>
      <c r="G5" t="str">
        <f t="shared" si="2"/>
        <v>280</v>
      </c>
      <c r="H5" s="2" t="str">
        <f t="shared" si="3"/>
        <v>퓨즈</v>
      </c>
      <c r="I5" t="str">
        <f t="shared" si="4"/>
        <v>fz22010c</v>
      </c>
      <c r="J5" s="2">
        <f t="shared" si="5"/>
        <v>2</v>
      </c>
    </row>
    <row r="6" spans="1:10">
      <c r="A6" s="1">
        <v>43255</v>
      </c>
      <c r="B6">
        <v>33119539</v>
      </c>
      <c r="C6" t="s">
        <v>13</v>
      </c>
      <c r="D6">
        <v>44500</v>
      </c>
      <c r="E6" t="str">
        <f t="shared" si="0"/>
        <v>331</v>
      </c>
      <c r="F6" t="str">
        <f t="shared" si="1"/>
        <v>19</v>
      </c>
      <c r="G6" t="str">
        <f t="shared" si="2"/>
        <v>539</v>
      </c>
      <c r="H6" s="2" t="str">
        <f t="shared" si="3"/>
        <v>저항기</v>
      </c>
      <c r="I6" t="str">
        <f t="shared" si="4"/>
        <v>r1020f</v>
      </c>
      <c r="J6" s="2">
        <f t="shared" si="5"/>
        <v>3</v>
      </c>
    </row>
    <row r="7" spans="1:10">
      <c r="A7" s="1">
        <v>43163</v>
      </c>
      <c r="B7">
        <v>81361937</v>
      </c>
      <c r="C7" t="s">
        <v>14</v>
      </c>
      <c r="D7">
        <v>27700</v>
      </c>
      <c r="E7" t="str">
        <f t="shared" si="0"/>
        <v>813</v>
      </c>
      <c r="F7" t="str">
        <f t="shared" si="1"/>
        <v>61</v>
      </c>
      <c r="G7" t="str">
        <f t="shared" si="2"/>
        <v>937</v>
      </c>
      <c r="H7" s="2" t="str">
        <f t="shared" si="3"/>
        <v>커패시터</v>
      </c>
      <c r="I7" t="str">
        <f t="shared" si="4"/>
        <v>cp212f</v>
      </c>
      <c r="J7" s="2">
        <f t="shared" si="5"/>
        <v>4</v>
      </c>
    </row>
    <row r="8" spans="1:10">
      <c r="A8" s="1">
        <v>43242</v>
      </c>
      <c r="B8">
        <v>36190884</v>
      </c>
      <c r="C8" t="s">
        <v>13</v>
      </c>
      <c r="D8">
        <v>13600</v>
      </c>
      <c r="E8" t="str">
        <f t="shared" si="0"/>
        <v>361</v>
      </c>
      <c r="F8" t="str">
        <f t="shared" si="1"/>
        <v>90</v>
      </c>
      <c r="G8" t="str">
        <f t="shared" si="2"/>
        <v>884</v>
      </c>
      <c r="H8" s="2" t="str">
        <f t="shared" si="3"/>
        <v>저항기</v>
      </c>
      <c r="I8" t="str">
        <f t="shared" si="4"/>
        <v>r1020f</v>
      </c>
      <c r="J8" s="2">
        <f t="shared" si="5"/>
        <v>3</v>
      </c>
    </row>
    <row r="9" spans="1:10">
      <c r="A9" s="1">
        <v>43232</v>
      </c>
      <c r="B9">
        <v>27809857</v>
      </c>
      <c r="C9" t="s">
        <v>15</v>
      </c>
      <c r="D9">
        <v>29300</v>
      </c>
      <c r="E9" t="str">
        <f t="shared" si="0"/>
        <v>278</v>
      </c>
      <c r="F9" t="str">
        <f t="shared" si="1"/>
        <v>09</v>
      </c>
      <c r="G9" t="str">
        <f t="shared" si="2"/>
        <v>857</v>
      </c>
      <c r="H9" s="2" t="str">
        <f t="shared" si="3"/>
        <v>PCB</v>
      </c>
      <c r="I9" t="str">
        <f t="shared" si="4"/>
        <v>pcb10x10d</v>
      </c>
      <c r="J9" s="2">
        <f t="shared" si="5"/>
        <v>3</v>
      </c>
    </row>
    <row r="10" spans="1:10">
      <c r="A10" s="1">
        <v>43190</v>
      </c>
      <c r="B10">
        <v>59801495</v>
      </c>
      <c r="C10" t="s">
        <v>13</v>
      </c>
      <c r="D10">
        <v>47800</v>
      </c>
      <c r="E10" t="str">
        <f t="shared" si="0"/>
        <v>598</v>
      </c>
      <c r="F10" t="str">
        <f t="shared" si="1"/>
        <v>01</v>
      </c>
      <c r="G10" t="str">
        <f t="shared" si="2"/>
        <v>495</v>
      </c>
      <c r="H10" s="2" t="str">
        <f t="shared" si="3"/>
        <v>저항기</v>
      </c>
      <c r="I10" t="str">
        <f t="shared" si="4"/>
        <v>r1020f</v>
      </c>
      <c r="J10" s="2">
        <f t="shared" si="5"/>
        <v>3</v>
      </c>
    </row>
    <row r="11" spans="1:10">
      <c r="A11" s="1">
        <v>43268</v>
      </c>
      <c r="B11">
        <v>28717810</v>
      </c>
      <c r="C11" t="s">
        <v>16</v>
      </c>
      <c r="D11">
        <v>22100</v>
      </c>
      <c r="E11" t="str">
        <f t="shared" si="0"/>
        <v>287</v>
      </c>
      <c r="F11" t="str">
        <f t="shared" si="1"/>
        <v>17</v>
      </c>
      <c r="G11" t="str">
        <f t="shared" si="2"/>
        <v>810</v>
      </c>
      <c r="H11" s="2" t="str">
        <f t="shared" si="3"/>
        <v>컨버터</v>
      </c>
      <c r="I11" t="str">
        <f t="shared" si="4"/>
        <v>tf1225s</v>
      </c>
      <c r="J11" s="2">
        <f t="shared" si="5"/>
        <v>3</v>
      </c>
    </row>
    <row r="12" spans="1:10">
      <c r="A12" s="1">
        <v>43181</v>
      </c>
      <c r="B12">
        <v>89286117</v>
      </c>
      <c r="C12" t="s">
        <v>13</v>
      </c>
      <c r="D12">
        <v>47000</v>
      </c>
      <c r="E12" t="str">
        <f t="shared" si="0"/>
        <v>892</v>
      </c>
      <c r="F12" t="str">
        <f t="shared" si="1"/>
        <v>86</v>
      </c>
      <c r="G12" t="str">
        <f t="shared" si="2"/>
        <v>117</v>
      </c>
      <c r="H12" s="2" t="str">
        <f t="shared" si="3"/>
        <v>저항기</v>
      </c>
      <c r="I12" t="str">
        <f t="shared" si="4"/>
        <v>r1020f</v>
      </c>
      <c r="J12" s="2">
        <f t="shared" si="5"/>
        <v>3</v>
      </c>
    </row>
    <row r="13" spans="1:10">
      <c r="A13" s="1">
        <v>43140</v>
      </c>
      <c r="B13">
        <v>66457873</v>
      </c>
      <c r="C13" t="s">
        <v>16</v>
      </c>
      <c r="D13">
        <v>15500</v>
      </c>
      <c r="E13" t="str">
        <f t="shared" si="0"/>
        <v>664</v>
      </c>
      <c r="F13" t="str">
        <f t="shared" si="1"/>
        <v>57</v>
      </c>
      <c r="G13" t="str">
        <f t="shared" si="2"/>
        <v>873</v>
      </c>
      <c r="H13" s="2" t="str">
        <f t="shared" si="3"/>
        <v>컨버터</v>
      </c>
      <c r="I13" t="str">
        <f t="shared" si="4"/>
        <v>tf1225s</v>
      </c>
      <c r="J13" s="2">
        <f t="shared" si="5"/>
        <v>3</v>
      </c>
    </row>
    <row r="14" spans="1:10">
      <c r="A14" s="1">
        <v>43257</v>
      </c>
      <c r="B14">
        <v>32702736</v>
      </c>
      <c r="C14" t="s">
        <v>11</v>
      </c>
      <c r="D14">
        <v>32600</v>
      </c>
      <c r="E14" t="str">
        <f t="shared" si="0"/>
        <v>327</v>
      </c>
      <c r="F14" t="str">
        <f t="shared" si="1"/>
        <v>02</v>
      </c>
      <c r="G14" t="str">
        <f t="shared" si="2"/>
        <v>736</v>
      </c>
      <c r="H14" s="2" t="str">
        <f t="shared" si="3"/>
        <v>코일</v>
      </c>
      <c r="I14" t="str">
        <f t="shared" si="4"/>
        <v>c1023a</v>
      </c>
      <c r="J14" s="2">
        <f t="shared" si="5"/>
        <v>2</v>
      </c>
    </row>
    <row r="15" spans="1:10">
      <c r="A15" s="1">
        <v>43106</v>
      </c>
      <c r="B15">
        <v>98296215</v>
      </c>
      <c r="C15" t="s">
        <v>15</v>
      </c>
      <c r="D15">
        <v>47000</v>
      </c>
      <c r="E15" t="str">
        <f t="shared" si="0"/>
        <v>982</v>
      </c>
      <c r="F15" t="str">
        <f t="shared" si="1"/>
        <v>96</v>
      </c>
      <c r="G15" t="str">
        <f t="shared" si="2"/>
        <v>215</v>
      </c>
      <c r="H15" s="2" t="str">
        <f t="shared" si="3"/>
        <v>PCB</v>
      </c>
      <c r="I15" t="str">
        <f t="shared" si="4"/>
        <v>pcb10x10d</v>
      </c>
      <c r="J15" s="2">
        <f t="shared" si="5"/>
        <v>3</v>
      </c>
    </row>
    <row r="16" spans="1:10">
      <c r="A16" s="1">
        <v>43170</v>
      </c>
      <c r="B16">
        <v>10386032</v>
      </c>
      <c r="C16" t="s">
        <v>10</v>
      </c>
      <c r="D16">
        <v>40300</v>
      </c>
      <c r="E16" t="str">
        <f t="shared" si="0"/>
        <v>103</v>
      </c>
      <c r="F16" t="str">
        <f t="shared" si="1"/>
        <v>86</v>
      </c>
      <c r="G16" t="str">
        <f t="shared" si="2"/>
        <v>032</v>
      </c>
      <c r="H16" s="2" t="str">
        <f t="shared" si="3"/>
        <v>스위치</v>
      </c>
      <c r="I16" t="str">
        <f t="shared" si="4"/>
        <v>sw123</v>
      </c>
      <c r="J16" s="2">
        <f t="shared" si="5"/>
        <v>3</v>
      </c>
    </row>
    <row r="17" spans="1:10">
      <c r="A17" s="1">
        <v>43163</v>
      </c>
      <c r="B17">
        <v>84499097</v>
      </c>
      <c r="C17" t="s">
        <v>13</v>
      </c>
      <c r="D17">
        <v>15600</v>
      </c>
      <c r="E17" t="str">
        <f t="shared" si="0"/>
        <v>844</v>
      </c>
      <c r="F17" t="str">
        <f t="shared" si="1"/>
        <v>99</v>
      </c>
      <c r="G17" t="str">
        <f t="shared" si="2"/>
        <v>097</v>
      </c>
      <c r="H17" s="2" t="str">
        <f t="shared" si="3"/>
        <v>저항기</v>
      </c>
      <c r="I17" t="str">
        <f t="shared" si="4"/>
        <v>r1020f</v>
      </c>
      <c r="J17" s="2">
        <f t="shared" si="5"/>
        <v>3</v>
      </c>
    </row>
    <row r="18" spans="1:10">
      <c r="A18" s="1">
        <v>43137</v>
      </c>
      <c r="B18">
        <v>90868255</v>
      </c>
      <c r="C18" t="s">
        <v>17</v>
      </c>
      <c r="D18">
        <v>21300</v>
      </c>
      <c r="E18" t="str">
        <f t="shared" si="0"/>
        <v>908</v>
      </c>
      <c r="F18" t="str">
        <f t="shared" si="1"/>
        <v>68</v>
      </c>
      <c r="G18" t="str">
        <f t="shared" si="2"/>
        <v>255</v>
      </c>
      <c r="H18" s="2" t="str">
        <f t="shared" si="3"/>
        <v>PCB</v>
      </c>
      <c r="I18" t="str">
        <f t="shared" si="4"/>
        <v>pcb20x20e</v>
      </c>
      <c r="J18" s="2">
        <f t="shared" si="5"/>
        <v>3</v>
      </c>
    </row>
    <row r="19" spans="1:10">
      <c r="A19" s="1">
        <v>43273</v>
      </c>
      <c r="B19">
        <v>14077461</v>
      </c>
      <c r="C19" t="s">
        <v>16</v>
      </c>
      <c r="D19">
        <v>45000</v>
      </c>
      <c r="E19" t="str">
        <f t="shared" si="0"/>
        <v>140</v>
      </c>
      <c r="F19" t="str">
        <f t="shared" si="1"/>
        <v>77</v>
      </c>
      <c r="G19" t="str">
        <f t="shared" si="2"/>
        <v>461</v>
      </c>
      <c r="H19" s="2" t="str">
        <f t="shared" si="3"/>
        <v>컨버터</v>
      </c>
      <c r="I19" t="str">
        <f t="shared" si="4"/>
        <v>tf1225s</v>
      </c>
      <c r="J19" s="2">
        <f t="shared" si="5"/>
        <v>3</v>
      </c>
    </row>
    <row r="20" spans="1:10">
      <c r="A20" s="1">
        <v>43201</v>
      </c>
      <c r="B20">
        <v>82187966</v>
      </c>
      <c r="C20" t="s">
        <v>13</v>
      </c>
      <c r="D20">
        <v>28600</v>
      </c>
      <c r="E20" t="str">
        <f t="shared" si="0"/>
        <v>821</v>
      </c>
      <c r="F20" t="str">
        <f t="shared" si="1"/>
        <v>87</v>
      </c>
      <c r="G20" t="str">
        <f t="shared" si="2"/>
        <v>966</v>
      </c>
      <c r="H20" s="2" t="str">
        <f t="shared" si="3"/>
        <v>저항기</v>
      </c>
      <c r="I20" t="str">
        <f t="shared" si="4"/>
        <v>r1020f</v>
      </c>
      <c r="J20" s="2">
        <f t="shared" si="5"/>
        <v>3</v>
      </c>
    </row>
    <row r="21" spans="1:10">
      <c r="A21" s="1">
        <v>43152</v>
      </c>
      <c r="B21">
        <v>44658813</v>
      </c>
      <c r="C21" t="s">
        <v>18</v>
      </c>
      <c r="D21">
        <v>44800</v>
      </c>
      <c r="E21" t="str">
        <f t="shared" si="0"/>
        <v>446</v>
      </c>
      <c r="F21" t="str">
        <f t="shared" si="1"/>
        <v>58</v>
      </c>
      <c r="G21" t="str">
        <f t="shared" si="2"/>
        <v>813</v>
      </c>
      <c r="H21" s="2" t="str">
        <f t="shared" si="3"/>
        <v>퓨즈</v>
      </c>
      <c r="I21" t="str">
        <f t="shared" si="4"/>
        <v>fz22020a</v>
      </c>
      <c r="J21" s="2">
        <f t="shared" si="5"/>
        <v>2</v>
      </c>
    </row>
    <row r="22" spans="1:10">
      <c r="A22" s="1">
        <v>43219</v>
      </c>
      <c r="B22">
        <v>29389297</v>
      </c>
      <c r="C22" t="s">
        <v>15</v>
      </c>
      <c r="D22">
        <v>47400</v>
      </c>
      <c r="E22" t="str">
        <f t="shared" si="0"/>
        <v>293</v>
      </c>
      <c r="F22" t="str">
        <f t="shared" si="1"/>
        <v>89</v>
      </c>
      <c r="G22" t="str">
        <f t="shared" si="2"/>
        <v>297</v>
      </c>
      <c r="H22" s="2" t="str">
        <f t="shared" si="3"/>
        <v>PCB</v>
      </c>
      <c r="I22" t="str">
        <f t="shared" si="4"/>
        <v>pcb10x10d</v>
      </c>
      <c r="J22" s="2">
        <f t="shared" si="5"/>
        <v>3</v>
      </c>
    </row>
    <row r="23" spans="1:10">
      <c r="A23" s="1">
        <v>43270</v>
      </c>
      <c r="B23">
        <v>57890396</v>
      </c>
      <c r="C23" t="s">
        <v>16</v>
      </c>
      <c r="D23">
        <v>37200</v>
      </c>
      <c r="E23" t="str">
        <f t="shared" si="0"/>
        <v>578</v>
      </c>
      <c r="F23" t="str">
        <f t="shared" si="1"/>
        <v>90</v>
      </c>
      <c r="G23" t="str">
        <f t="shared" si="2"/>
        <v>396</v>
      </c>
      <c r="H23" s="2" t="str">
        <f t="shared" si="3"/>
        <v>컨버터</v>
      </c>
      <c r="I23" t="str">
        <f t="shared" si="4"/>
        <v>tf1225s</v>
      </c>
      <c r="J23" s="2">
        <f t="shared" si="5"/>
        <v>3</v>
      </c>
    </row>
    <row r="24" spans="1:10">
      <c r="A24" s="1">
        <v>43214</v>
      </c>
      <c r="B24">
        <v>10500688</v>
      </c>
      <c r="C24" t="s">
        <v>18</v>
      </c>
      <c r="D24">
        <v>47800</v>
      </c>
      <c r="E24" t="str">
        <f t="shared" si="0"/>
        <v>105</v>
      </c>
      <c r="F24" t="str">
        <f t="shared" si="1"/>
        <v>00</v>
      </c>
      <c r="G24" t="str">
        <f t="shared" si="2"/>
        <v>688</v>
      </c>
      <c r="H24" s="2" t="str">
        <f t="shared" si="3"/>
        <v>퓨즈</v>
      </c>
      <c r="I24" t="str">
        <f t="shared" si="4"/>
        <v>fz22020a</v>
      </c>
      <c r="J24" s="2">
        <f t="shared" si="5"/>
        <v>2</v>
      </c>
    </row>
    <row r="25" spans="1:10">
      <c r="A25" s="1">
        <v>43167</v>
      </c>
      <c r="B25">
        <v>82395021</v>
      </c>
      <c r="C25" t="s">
        <v>15</v>
      </c>
      <c r="D25">
        <v>26800</v>
      </c>
      <c r="E25" t="str">
        <f t="shared" si="0"/>
        <v>823</v>
      </c>
      <c r="F25" t="str">
        <f t="shared" si="1"/>
        <v>95</v>
      </c>
      <c r="G25" t="str">
        <f t="shared" si="2"/>
        <v>021</v>
      </c>
      <c r="H25" s="2" t="str">
        <f t="shared" si="3"/>
        <v>PCB</v>
      </c>
      <c r="I25" t="str">
        <f t="shared" si="4"/>
        <v>pcb10x10d</v>
      </c>
      <c r="J25" s="2">
        <f t="shared" si="5"/>
        <v>3</v>
      </c>
    </row>
    <row r="26" spans="1:10">
      <c r="A26" s="1">
        <v>43127</v>
      </c>
      <c r="B26">
        <v>84479971</v>
      </c>
      <c r="C26" t="s">
        <v>14</v>
      </c>
      <c r="D26">
        <v>48400</v>
      </c>
      <c r="E26" t="str">
        <f t="shared" si="0"/>
        <v>844</v>
      </c>
      <c r="F26" t="str">
        <f t="shared" si="1"/>
        <v>79</v>
      </c>
      <c r="G26" t="str">
        <f t="shared" si="2"/>
        <v>971</v>
      </c>
      <c r="H26" s="2" t="str">
        <f t="shared" si="3"/>
        <v>커패시터</v>
      </c>
      <c r="I26" t="str">
        <f t="shared" si="4"/>
        <v>cp212f</v>
      </c>
      <c r="J26" s="2">
        <f t="shared" si="5"/>
        <v>4</v>
      </c>
    </row>
    <row r="27" spans="1:10">
      <c r="A27" s="1">
        <v>43178</v>
      </c>
      <c r="B27">
        <v>49755548</v>
      </c>
      <c r="C27" t="s">
        <v>19</v>
      </c>
      <c r="D27">
        <v>13500</v>
      </c>
      <c r="E27" t="str">
        <f t="shared" si="0"/>
        <v>497</v>
      </c>
      <c r="F27" t="str">
        <f t="shared" si="1"/>
        <v>55</v>
      </c>
      <c r="G27" t="str">
        <f t="shared" si="2"/>
        <v>548</v>
      </c>
      <c r="H27" s="2" t="str">
        <f t="shared" si="3"/>
        <v>커넥터</v>
      </c>
      <c r="I27" t="str">
        <f t="shared" si="4"/>
        <v>cn232p</v>
      </c>
      <c r="J27" s="2">
        <f t="shared" si="5"/>
        <v>3</v>
      </c>
    </row>
    <row r="28" spans="1:10">
      <c r="A28" s="1">
        <v>43105</v>
      </c>
      <c r="B28">
        <v>79303989</v>
      </c>
      <c r="C28" t="s">
        <v>14</v>
      </c>
      <c r="D28">
        <v>11300</v>
      </c>
      <c r="E28" t="str">
        <f t="shared" si="0"/>
        <v>793</v>
      </c>
      <c r="F28" t="str">
        <f t="shared" si="1"/>
        <v>03</v>
      </c>
      <c r="G28" t="str">
        <f t="shared" si="2"/>
        <v>989</v>
      </c>
      <c r="H28" s="2" t="str">
        <f t="shared" si="3"/>
        <v>커패시터</v>
      </c>
      <c r="I28" t="str">
        <f t="shared" si="4"/>
        <v>cp212f</v>
      </c>
      <c r="J28" s="2">
        <f t="shared" si="5"/>
        <v>4</v>
      </c>
    </row>
    <row r="29" spans="1:10">
      <c r="A29" s="1">
        <v>43250</v>
      </c>
      <c r="B29">
        <v>54868840</v>
      </c>
      <c r="C29" t="s">
        <v>20</v>
      </c>
      <c r="D29">
        <v>44400</v>
      </c>
      <c r="E29" t="str">
        <f t="shared" si="0"/>
        <v>548</v>
      </c>
      <c r="F29" t="str">
        <f t="shared" si="1"/>
        <v>68</v>
      </c>
      <c r="G29" t="str">
        <f t="shared" si="2"/>
        <v>840</v>
      </c>
      <c r="H29" s="2" t="str">
        <f t="shared" si="3"/>
        <v>저항기</v>
      </c>
      <c r="I29" t="str">
        <f t="shared" si="4"/>
        <v>r2000f</v>
      </c>
      <c r="J29" s="2">
        <f t="shared" si="5"/>
        <v>3</v>
      </c>
    </row>
    <row r="30" spans="1:10">
      <c r="A30" s="1">
        <v>43154</v>
      </c>
      <c r="B30">
        <v>56577051</v>
      </c>
      <c r="C30" t="s">
        <v>21</v>
      </c>
      <c r="D30">
        <v>29400</v>
      </c>
      <c r="E30" t="str">
        <f t="shared" si="0"/>
        <v>565</v>
      </c>
      <c r="F30" t="str">
        <f t="shared" si="1"/>
        <v>77</v>
      </c>
      <c r="G30" t="str">
        <f t="shared" si="2"/>
        <v>051</v>
      </c>
      <c r="H30" s="2" t="str">
        <f t="shared" si="3"/>
        <v>저항기</v>
      </c>
      <c r="I30" t="str">
        <f t="shared" si="4"/>
        <v>r1m2010f</v>
      </c>
      <c r="J30" s="2">
        <f t="shared" si="5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B1B0-A4F1-45AD-BE4C-849D491C5DF7}">
  <dimension ref="A1:S30"/>
  <sheetViews>
    <sheetView topLeftCell="C1" workbookViewId="0">
      <selection activeCell="P18" sqref="P18"/>
    </sheetView>
  </sheetViews>
  <sheetFormatPr defaultRowHeight="17.399999999999999"/>
  <cols>
    <col min="1" max="1" width="11.09765625" bestFit="1" customWidth="1"/>
    <col min="3" max="3" width="18.3984375" bestFit="1" customWidth="1"/>
    <col min="4" max="4" width="6.5" bestFit="1" customWidth="1"/>
    <col min="5" max="7" width="8.09765625" bestFit="1" customWidth="1"/>
    <col min="9" max="9" width="10.59765625" bestFit="1" customWidth="1"/>
  </cols>
  <sheetData>
    <row r="1" spans="1:19">
      <c r="A1" s="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M1" t="s">
        <v>7</v>
      </c>
      <c r="N1" t="s">
        <v>31</v>
      </c>
      <c r="O1">
        <v>10000</v>
      </c>
      <c r="P1">
        <v>20000</v>
      </c>
      <c r="Q1">
        <v>30000</v>
      </c>
      <c r="R1">
        <v>40000</v>
      </c>
      <c r="S1">
        <v>50000</v>
      </c>
    </row>
    <row r="2" spans="1:19">
      <c r="A2" s="1">
        <v>43207</v>
      </c>
      <c r="B2">
        <v>51832388</v>
      </c>
      <c r="C2" t="s">
        <v>9</v>
      </c>
      <c r="D2">
        <v>16600</v>
      </c>
      <c r="E2" t="str">
        <f>LEFT(B2,3)</f>
        <v>518</v>
      </c>
      <c r="F2" t="str">
        <f>MID(B2,4,2)</f>
        <v>32</v>
      </c>
      <c r="G2" t="str">
        <f>RIGHT(B2,3)</f>
        <v>388</v>
      </c>
      <c r="H2" t="str">
        <f t="shared" ref="H2:H30" si="0">LEFT(C2,FIND(" ",C2)-1)</f>
        <v>퓨즈</v>
      </c>
      <c r="I2" t="str">
        <f>MID(C2,FIND("@",C2)+1,LEN(C2))</f>
        <v>fz22010a</v>
      </c>
      <c r="M2" t="s">
        <v>32</v>
      </c>
      <c r="N2">
        <f>COUNTIF($H$2:$H$10000,M2)</f>
        <v>4</v>
      </c>
      <c r="O2">
        <f>COUNTIFS($H:$H,$M2,$D:$D,"&lt;"&amp;O$1)</f>
        <v>0</v>
      </c>
      <c r="P2">
        <f>COUNTIFS($H:$H,$M2,$D:$D,"&lt;"&amp;P$1,D:D,"&gt;"&amp;$O$1)</f>
        <v>1</v>
      </c>
      <c r="Q2">
        <f t="shared" ref="Q2:S9" si="1">COUNTIFS($H:$H,$M2,$D:$D,"&lt;"&amp;Q$1,E:E,"&gt;"&amp;$O$1)</f>
        <v>0</v>
      </c>
      <c r="R2">
        <f t="shared" si="1"/>
        <v>0</v>
      </c>
      <c r="S2">
        <f t="shared" si="1"/>
        <v>0</v>
      </c>
    </row>
    <row r="3" spans="1:19">
      <c r="A3" s="1">
        <v>43281</v>
      </c>
      <c r="B3">
        <v>80861314</v>
      </c>
      <c r="C3" t="s">
        <v>10</v>
      </c>
      <c r="D3">
        <v>7200</v>
      </c>
      <c r="E3" t="str">
        <f t="shared" ref="E3:E30" si="2">LEFT(B3,3)</f>
        <v>808</v>
      </c>
      <c r="F3" t="str">
        <f t="shared" ref="F3:F30" si="3">MID(B3,4,2)</f>
        <v>61</v>
      </c>
      <c r="G3" t="str">
        <f t="shared" ref="G3:G30" si="4">RIGHT(B3,3)</f>
        <v>314</v>
      </c>
      <c r="H3" t="str">
        <f t="shared" si="0"/>
        <v>스위치</v>
      </c>
      <c r="I3" t="str">
        <f t="shared" ref="I3:I30" si="5">MID(C3,FIND("@",C3)+1,LEN(C3))</f>
        <v>sw123</v>
      </c>
      <c r="M3" t="s">
        <v>33</v>
      </c>
      <c r="N3">
        <f t="shared" ref="N3:N9" si="6">COUNTIF($H$2:$H$10000,M3)</f>
        <v>2</v>
      </c>
      <c r="O3">
        <f t="shared" ref="O3:O9" si="7">COUNTIFS($H:$H,$M3,$D:$D,"&lt;"&amp;O$1)</f>
        <v>1</v>
      </c>
      <c r="P3">
        <f t="shared" ref="P3:P9" si="8">COUNTIFS($H:$H,$M3,$D:$D,"&lt;"&amp;P$1,D:D,"&gt;"&amp;$O$1)</f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>
      <c r="A4" s="1">
        <v>43193</v>
      </c>
      <c r="B4">
        <v>69173880</v>
      </c>
      <c r="C4" t="s">
        <v>11</v>
      </c>
      <c r="D4">
        <v>20500</v>
      </c>
      <c r="E4" t="str">
        <f t="shared" si="2"/>
        <v>691</v>
      </c>
      <c r="F4" t="str">
        <f t="shared" si="3"/>
        <v>73</v>
      </c>
      <c r="G4" t="str">
        <f t="shared" si="4"/>
        <v>880</v>
      </c>
      <c r="H4" t="str">
        <f t="shared" si="0"/>
        <v>코일</v>
      </c>
      <c r="I4" t="str">
        <f t="shared" si="5"/>
        <v>c1023a</v>
      </c>
      <c r="M4" t="s">
        <v>34</v>
      </c>
      <c r="N4">
        <f t="shared" si="6"/>
        <v>2</v>
      </c>
      <c r="O4">
        <f t="shared" si="7"/>
        <v>0</v>
      </c>
      <c r="P4">
        <f t="shared" si="8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>
      <c r="A5" s="1">
        <v>43234</v>
      </c>
      <c r="B5">
        <v>76176280</v>
      </c>
      <c r="C5" t="s">
        <v>12</v>
      </c>
      <c r="D5">
        <v>39700</v>
      </c>
      <c r="E5" t="str">
        <f t="shared" si="2"/>
        <v>761</v>
      </c>
      <c r="F5" t="str">
        <f t="shared" si="3"/>
        <v>76</v>
      </c>
      <c r="G5" t="str">
        <f t="shared" si="4"/>
        <v>280</v>
      </c>
      <c r="H5" t="str">
        <f t="shared" si="0"/>
        <v>퓨즈</v>
      </c>
      <c r="I5" t="str">
        <f t="shared" si="5"/>
        <v>fz22010c</v>
      </c>
      <c r="M5" t="s">
        <v>35</v>
      </c>
      <c r="N5">
        <f t="shared" si="6"/>
        <v>8</v>
      </c>
      <c r="O5">
        <f t="shared" si="7"/>
        <v>0</v>
      </c>
      <c r="P5">
        <f t="shared" si="8"/>
        <v>2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>
      <c r="A6" s="1">
        <v>43255</v>
      </c>
      <c r="B6">
        <v>33119539</v>
      </c>
      <c r="C6" t="s">
        <v>13</v>
      </c>
      <c r="D6">
        <v>44500</v>
      </c>
      <c r="E6" t="str">
        <f t="shared" si="2"/>
        <v>331</v>
      </c>
      <c r="F6" t="str">
        <f t="shared" si="3"/>
        <v>19</v>
      </c>
      <c r="G6" t="str">
        <f t="shared" si="4"/>
        <v>539</v>
      </c>
      <c r="H6" t="str">
        <f t="shared" si="0"/>
        <v>저항기</v>
      </c>
      <c r="I6" t="str">
        <f t="shared" si="5"/>
        <v>r1020f</v>
      </c>
      <c r="M6" t="s">
        <v>36</v>
      </c>
      <c r="N6">
        <f t="shared" si="6"/>
        <v>3</v>
      </c>
      <c r="O6">
        <f t="shared" si="7"/>
        <v>0</v>
      </c>
      <c r="P6">
        <f t="shared" si="8"/>
        <v>1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>
      <c r="A7" s="1">
        <v>43163</v>
      </c>
      <c r="B7">
        <v>81361937</v>
      </c>
      <c r="C7" t="s">
        <v>14</v>
      </c>
      <c r="D7">
        <v>27700</v>
      </c>
      <c r="E7" t="str">
        <f t="shared" si="2"/>
        <v>813</v>
      </c>
      <c r="F7" t="str">
        <f t="shared" si="3"/>
        <v>61</v>
      </c>
      <c r="G7" t="str">
        <f t="shared" si="4"/>
        <v>937</v>
      </c>
      <c r="H7" t="str">
        <f t="shared" si="0"/>
        <v>커패시터</v>
      </c>
      <c r="I7" t="str">
        <f t="shared" si="5"/>
        <v>cp212f</v>
      </c>
      <c r="M7" t="s">
        <v>37</v>
      </c>
      <c r="N7">
        <f t="shared" si="6"/>
        <v>5</v>
      </c>
      <c r="O7">
        <f t="shared" si="7"/>
        <v>0</v>
      </c>
      <c r="P7">
        <f t="shared" si="8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>
      <c r="A8" s="1">
        <v>43242</v>
      </c>
      <c r="B8">
        <v>36190884</v>
      </c>
      <c r="C8" t="s">
        <v>13</v>
      </c>
      <c r="D8">
        <v>13600</v>
      </c>
      <c r="E8" t="str">
        <f t="shared" si="2"/>
        <v>361</v>
      </c>
      <c r="F8" t="str">
        <f t="shared" si="3"/>
        <v>90</v>
      </c>
      <c r="G8" t="str">
        <f t="shared" si="4"/>
        <v>884</v>
      </c>
      <c r="H8" t="str">
        <f t="shared" si="0"/>
        <v>저항기</v>
      </c>
      <c r="I8" t="str">
        <f t="shared" si="5"/>
        <v>r1020f</v>
      </c>
      <c r="M8" t="s">
        <v>38</v>
      </c>
      <c r="N8">
        <f t="shared" si="6"/>
        <v>4</v>
      </c>
      <c r="O8">
        <f t="shared" si="7"/>
        <v>0</v>
      </c>
      <c r="P8">
        <f t="shared" si="8"/>
        <v>1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>
      <c r="A9" s="1">
        <v>43232</v>
      </c>
      <c r="B9">
        <v>27809857</v>
      </c>
      <c r="C9" t="s">
        <v>15</v>
      </c>
      <c r="D9">
        <v>29300</v>
      </c>
      <c r="E9" t="str">
        <f t="shared" si="2"/>
        <v>278</v>
      </c>
      <c r="F9" t="str">
        <f t="shared" si="3"/>
        <v>09</v>
      </c>
      <c r="G9" t="str">
        <f t="shared" si="4"/>
        <v>857</v>
      </c>
      <c r="H9" t="str">
        <f t="shared" si="0"/>
        <v>PCB</v>
      </c>
      <c r="I9" t="str">
        <f t="shared" si="5"/>
        <v>pcb10x10d</v>
      </c>
      <c r="M9" t="s">
        <v>39</v>
      </c>
      <c r="N9">
        <f t="shared" si="6"/>
        <v>1</v>
      </c>
      <c r="O9">
        <f t="shared" si="7"/>
        <v>0</v>
      </c>
      <c r="P9">
        <f t="shared" si="8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>
      <c r="A10" s="1">
        <v>43190</v>
      </c>
      <c r="B10">
        <v>59801495</v>
      </c>
      <c r="C10" t="s">
        <v>13</v>
      </c>
      <c r="D10">
        <v>47800</v>
      </c>
      <c r="E10" t="str">
        <f t="shared" si="2"/>
        <v>598</v>
      </c>
      <c r="F10" t="str">
        <f t="shared" si="3"/>
        <v>01</v>
      </c>
      <c r="G10" t="str">
        <f t="shared" si="4"/>
        <v>495</v>
      </c>
      <c r="H10" t="str">
        <f t="shared" si="0"/>
        <v>저항기</v>
      </c>
      <c r="I10" t="str">
        <f t="shared" si="5"/>
        <v>r1020f</v>
      </c>
    </row>
    <row r="11" spans="1:19">
      <c r="A11" s="1">
        <v>43268</v>
      </c>
      <c r="B11">
        <v>28717810</v>
      </c>
      <c r="C11" t="s">
        <v>16</v>
      </c>
      <c r="D11">
        <v>22100</v>
      </c>
      <c r="E11" t="str">
        <f t="shared" si="2"/>
        <v>287</v>
      </c>
      <c r="F11" t="str">
        <f t="shared" si="3"/>
        <v>17</v>
      </c>
      <c r="G11" t="str">
        <f t="shared" si="4"/>
        <v>810</v>
      </c>
      <c r="H11" t="str">
        <f t="shared" si="0"/>
        <v>컨버터</v>
      </c>
      <c r="I11" t="str">
        <f t="shared" si="5"/>
        <v>tf1225s</v>
      </c>
    </row>
    <row r="12" spans="1:19">
      <c r="A12" s="1">
        <v>43181</v>
      </c>
      <c r="B12">
        <v>89286117</v>
      </c>
      <c r="C12" t="s">
        <v>13</v>
      </c>
      <c r="D12">
        <v>47000</v>
      </c>
      <c r="E12" t="str">
        <f t="shared" si="2"/>
        <v>892</v>
      </c>
      <c r="F12" t="str">
        <f t="shared" si="3"/>
        <v>86</v>
      </c>
      <c r="G12" t="str">
        <f t="shared" si="4"/>
        <v>117</v>
      </c>
      <c r="H12" t="str">
        <f t="shared" si="0"/>
        <v>저항기</v>
      </c>
      <c r="I12" t="str">
        <f t="shared" si="5"/>
        <v>r1020f</v>
      </c>
    </row>
    <row r="13" spans="1:19">
      <c r="A13" s="1">
        <v>43140</v>
      </c>
      <c r="B13">
        <v>66457873</v>
      </c>
      <c r="C13" t="s">
        <v>16</v>
      </c>
      <c r="D13">
        <v>15500</v>
      </c>
      <c r="E13" t="str">
        <f t="shared" si="2"/>
        <v>664</v>
      </c>
      <c r="F13" t="str">
        <f t="shared" si="3"/>
        <v>57</v>
      </c>
      <c r="G13" t="str">
        <f t="shared" si="4"/>
        <v>873</v>
      </c>
      <c r="H13" t="str">
        <f t="shared" si="0"/>
        <v>컨버터</v>
      </c>
      <c r="I13" t="str">
        <f t="shared" si="5"/>
        <v>tf1225s</v>
      </c>
    </row>
    <row r="14" spans="1:19">
      <c r="A14" s="1">
        <v>43257</v>
      </c>
      <c r="B14">
        <v>32702736</v>
      </c>
      <c r="C14" t="s">
        <v>11</v>
      </c>
      <c r="D14">
        <v>32600</v>
      </c>
      <c r="E14" t="str">
        <f t="shared" si="2"/>
        <v>327</v>
      </c>
      <c r="F14" t="str">
        <f t="shared" si="3"/>
        <v>02</v>
      </c>
      <c r="G14" t="str">
        <f t="shared" si="4"/>
        <v>736</v>
      </c>
      <c r="H14" t="str">
        <f t="shared" si="0"/>
        <v>코일</v>
      </c>
      <c r="I14" t="str">
        <f t="shared" si="5"/>
        <v>c1023a</v>
      </c>
    </row>
    <row r="15" spans="1:19">
      <c r="A15" s="1">
        <v>43106</v>
      </c>
      <c r="B15">
        <v>98296215</v>
      </c>
      <c r="C15" t="s">
        <v>15</v>
      </c>
      <c r="D15">
        <v>47000</v>
      </c>
      <c r="E15" t="str">
        <f t="shared" si="2"/>
        <v>982</v>
      </c>
      <c r="F15" t="str">
        <f t="shared" si="3"/>
        <v>96</v>
      </c>
      <c r="G15" t="str">
        <f t="shared" si="4"/>
        <v>215</v>
      </c>
      <c r="H15" t="str">
        <f t="shared" si="0"/>
        <v>PCB</v>
      </c>
      <c r="I15" t="str">
        <f t="shared" si="5"/>
        <v>pcb10x10d</v>
      </c>
    </row>
    <row r="16" spans="1:19">
      <c r="A16" s="1">
        <v>43170</v>
      </c>
      <c r="B16">
        <v>10386032</v>
      </c>
      <c r="C16" t="s">
        <v>10</v>
      </c>
      <c r="D16">
        <v>40300</v>
      </c>
      <c r="E16" t="str">
        <f t="shared" si="2"/>
        <v>103</v>
      </c>
      <c r="F16" t="str">
        <f t="shared" si="3"/>
        <v>86</v>
      </c>
      <c r="G16" t="str">
        <f t="shared" si="4"/>
        <v>032</v>
      </c>
      <c r="H16" t="str">
        <f t="shared" si="0"/>
        <v>스위치</v>
      </c>
      <c r="I16" t="str">
        <f t="shared" si="5"/>
        <v>sw123</v>
      </c>
    </row>
    <row r="17" spans="1:9">
      <c r="A17" s="1">
        <v>43163</v>
      </c>
      <c r="B17">
        <v>84499097</v>
      </c>
      <c r="C17" t="s">
        <v>13</v>
      </c>
      <c r="D17">
        <v>15600</v>
      </c>
      <c r="E17" t="str">
        <f t="shared" si="2"/>
        <v>844</v>
      </c>
      <c r="F17" t="str">
        <f t="shared" si="3"/>
        <v>99</v>
      </c>
      <c r="G17" t="str">
        <f t="shared" si="4"/>
        <v>097</v>
      </c>
      <c r="H17" t="str">
        <f t="shared" si="0"/>
        <v>저항기</v>
      </c>
      <c r="I17" t="str">
        <f t="shared" si="5"/>
        <v>r1020f</v>
      </c>
    </row>
    <row r="18" spans="1:9">
      <c r="A18" s="1">
        <v>43137</v>
      </c>
      <c r="B18">
        <v>90868255</v>
      </c>
      <c r="C18" t="s">
        <v>17</v>
      </c>
      <c r="D18">
        <v>21300</v>
      </c>
      <c r="E18" t="str">
        <f t="shared" si="2"/>
        <v>908</v>
      </c>
      <c r="F18" t="str">
        <f t="shared" si="3"/>
        <v>68</v>
      </c>
      <c r="G18" t="str">
        <f t="shared" si="4"/>
        <v>255</v>
      </c>
      <c r="H18" t="str">
        <f t="shared" si="0"/>
        <v>PCB</v>
      </c>
      <c r="I18" t="str">
        <f t="shared" si="5"/>
        <v>pcb20x20e</v>
      </c>
    </row>
    <row r="19" spans="1:9">
      <c r="A19" s="1">
        <v>43273</v>
      </c>
      <c r="B19">
        <v>14077461</v>
      </c>
      <c r="C19" t="s">
        <v>16</v>
      </c>
      <c r="D19">
        <v>45000</v>
      </c>
      <c r="E19" t="str">
        <f t="shared" si="2"/>
        <v>140</v>
      </c>
      <c r="F19" t="str">
        <f t="shared" si="3"/>
        <v>77</v>
      </c>
      <c r="G19" t="str">
        <f t="shared" si="4"/>
        <v>461</v>
      </c>
      <c r="H19" t="str">
        <f t="shared" si="0"/>
        <v>컨버터</v>
      </c>
      <c r="I19" t="str">
        <f t="shared" si="5"/>
        <v>tf1225s</v>
      </c>
    </row>
    <row r="20" spans="1:9">
      <c r="A20" s="1">
        <v>43201</v>
      </c>
      <c r="B20">
        <v>82187966</v>
      </c>
      <c r="C20" t="s">
        <v>13</v>
      </c>
      <c r="D20">
        <v>28600</v>
      </c>
      <c r="E20" t="str">
        <f t="shared" si="2"/>
        <v>821</v>
      </c>
      <c r="F20" t="str">
        <f t="shared" si="3"/>
        <v>87</v>
      </c>
      <c r="G20" t="str">
        <f t="shared" si="4"/>
        <v>966</v>
      </c>
      <c r="H20" t="str">
        <f t="shared" si="0"/>
        <v>저항기</v>
      </c>
      <c r="I20" t="str">
        <f t="shared" si="5"/>
        <v>r1020f</v>
      </c>
    </row>
    <row r="21" spans="1:9">
      <c r="A21" s="1">
        <v>43152</v>
      </c>
      <c r="B21">
        <v>44658813</v>
      </c>
      <c r="C21" t="s">
        <v>18</v>
      </c>
      <c r="D21">
        <v>44800</v>
      </c>
      <c r="E21" t="str">
        <f t="shared" si="2"/>
        <v>446</v>
      </c>
      <c r="F21" t="str">
        <f t="shared" si="3"/>
        <v>58</v>
      </c>
      <c r="G21" t="str">
        <f t="shared" si="4"/>
        <v>813</v>
      </c>
      <c r="H21" t="str">
        <f t="shared" si="0"/>
        <v>퓨즈</v>
      </c>
      <c r="I21" t="str">
        <f t="shared" si="5"/>
        <v>fz22020a</v>
      </c>
    </row>
    <row r="22" spans="1:9">
      <c r="A22" s="1">
        <v>43219</v>
      </c>
      <c r="B22">
        <v>29389297</v>
      </c>
      <c r="C22" t="s">
        <v>15</v>
      </c>
      <c r="D22">
        <v>47400</v>
      </c>
      <c r="E22" t="str">
        <f t="shared" si="2"/>
        <v>293</v>
      </c>
      <c r="F22" t="str">
        <f t="shared" si="3"/>
        <v>89</v>
      </c>
      <c r="G22" t="str">
        <f t="shared" si="4"/>
        <v>297</v>
      </c>
      <c r="H22" t="str">
        <f t="shared" si="0"/>
        <v>PCB</v>
      </c>
      <c r="I22" t="str">
        <f t="shared" si="5"/>
        <v>pcb10x10d</v>
      </c>
    </row>
    <row r="23" spans="1:9">
      <c r="A23" s="1">
        <v>43270</v>
      </c>
      <c r="B23">
        <v>57890396</v>
      </c>
      <c r="C23" t="s">
        <v>16</v>
      </c>
      <c r="D23">
        <v>37200</v>
      </c>
      <c r="E23" t="str">
        <f t="shared" si="2"/>
        <v>578</v>
      </c>
      <c r="F23" t="str">
        <f t="shared" si="3"/>
        <v>90</v>
      </c>
      <c r="G23" t="str">
        <f t="shared" si="4"/>
        <v>396</v>
      </c>
      <c r="H23" t="str">
        <f t="shared" si="0"/>
        <v>컨버터</v>
      </c>
      <c r="I23" t="str">
        <f t="shared" si="5"/>
        <v>tf1225s</v>
      </c>
    </row>
    <row r="24" spans="1:9">
      <c r="A24" s="1">
        <v>43214</v>
      </c>
      <c r="B24">
        <v>10500688</v>
      </c>
      <c r="C24" t="s">
        <v>18</v>
      </c>
      <c r="D24">
        <v>47800</v>
      </c>
      <c r="E24" t="str">
        <f t="shared" si="2"/>
        <v>105</v>
      </c>
      <c r="F24" t="str">
        <f t="shared" si="3"/>
        <v>00</v>
      </c>
      <c r="G24" t="str">
        <f t="shared" si="4"/>
        <v>688</v>
      </c>
      <c r="H24" t="str">
        <f t="shared" si="0"/>
        <v>퓨즈</v>
      </c>
      <c r="I24" t="str">
        <f t="shared" si="5"/>
        <v>fz22020a</v>
      </c>
    </row>
    <row r="25" spans="1:9">
      <c r="A25" s="1">
        <v>43167</v>
      </c>
      <c r="B25">
        <v>82395021</v>
      </c>
      <c r="C25" t="s">
        <v>15</v>
      </c>
      <c r="D25">
        <v>26800</v>
      </c>
      <c r="E25" t="str">
        <f t="shared" si="2"/>
        <v>823</v>
      </c>
      <c r="F25" t="str">
        <f t="shared" si="3"/>
        <v>95</v>
      </c>
      <c r="G25" t="str">
        <f t="shared" si="4"/>
        <v>021</v>
      </c>
      <c r="H25" t="str">
        <f t="shared" si="0"/>
        <v>PCB</v>
      </c>
      <c r="I25" t="str">
        <f t="shared" si="5"/>
        <v>pcb10x10d</v>
      </c>
    </row>
    <row r="26" spans="1:9">
      <c r="A26" s="1">
        <v>43127</v>
      </c>
      <c r="B26">
        <v>84479971</v>
      </c>
      <c r="C26" t="s">
        <v>14</v>
      </c>
      <c r="D26">
        <v>48400</v>
      </c>
      <c r="E26" t="str">
        <f t="shared" si="2"/>
        <v>844</v>
      </c>
      <c r="F26" t="str">
        <f t="shared" si="3"/>
        <v>79</v>
      </c>
      <c r="G26" t="str">
        <f t="shared" si="4"/>
        <v>971</v>
      </c>
      <c r="H26" t="str">
        <f t="shared" si="0"/>
        <v>커패시터</v>
      </c>
      <c r="I26" t="str">
        <f t="shared" si="5"/>
        <v>cp212f</v>
      </c>
    </row>
    <row r="27" spans="1:9">
      <c r="A27" s="1">
        <v>43178</v>
      </c>
      <c r="B27">
        <v>49755548</v>
      </c>
      <c r="C27" t="s">
        <v>19</v>
      </c>
      <c r="D27">
        <v>13500</v>
      </c>
      <c r="E27" t="str">
        <f t="shared" si="2"/>
        <v>497</v>
      </c>
      <c r="F27" t="str">
        <f t="shared" si="3"/>
        <v>55</v>
      </c>
      <c r="G27" t="str">
        <f t="shared" si="4"/>
        <v>548</v>
      </c>
      <c r="H27" t="str">
        <f t="shared" si="0"/>
        <v>커넥터</v>
      </c>
      <c r="I27" t="str">
        <f t="shared" si="5"/>
        <v>cn232p</v>
      </c>
    </row>
    <row r="28" spans="1:9">
      <c r="A28" s="1">
        <v>43105</v>
      </c>
      <c r="B28">
        <v>79303989</v>
      </c>
      <c r="C28" t="s">
        <v>14</v>
      </c>
      <c r="D28">
        <v>11300</v>
      </c>
      <c r="E28" t="str">
        <f t="shared" si="2"/>
        <v>793</v>
      </c>
      <c r="F28" t="str">
        <f t="shared" si="3"/>
        <v>03</v>
      </c>
      <c r="G28" t="str">
        <f t="shared" si="4"/>
        <v>989</v>
      </c>
      <c r="H28" t="str">
        <f t="shared" si="0"/>
        <v>커패시터</v>
      </c>
      <c r="I28" t="str">
        <f t="shared" si="5"/>
        <v>cp212f</v>
      </c>
    </row>
    <row r="29" spans="1:9">
      <c r="A29" s="1">
        <v>43250</v>
      </c>
      <c r="B29">
        <v>54868840</v>
      </c>
      <c r="C29" t="s">
        <v>20</v>
      </c>
      <c r="D29">
        <v>44400</v>
      </c>
      <c r="E29" t="str">
        <f t="shared" si="2"/>
        <v>548</v>
      </c>
      <c r="F29" t="str">
        <f t="shared" si="3"/>
        <v>68</v>
      </c>
      <c r="G29" t="str">
        <f t="shared" si="4"/>
        <v>840</v>
      </c>
      <c r="H29" t="str">
        <f t="shared" si="0"/>
        <v>저항기</v>
      </c>
      <c r="I29" t="str">
        <f t="shared" si="5"/>
        <v>r2000f</v>
      </c>
    </row>
    <row r="30" spans="1:9">
      <c r="A30" s="1">
        <v>43154</v>
      </c>
      <c r="B30">
        <v>56577051</v>
      </c>
      <c r="C30" t="s">
        <v>21</v>
      </c>
      <c r="D30">
        <v>29400</v>
      </c>
      <c r="E30" t="str">
        <f t="shared" si="2"/>
        <v>565</v>
      </c>
      <c r="F30" t="str">
        <f t="shared" si="3"/>
        <v>77</v>
      </c>
      <c r="G30" t="str">
        <f t="shared" si="4"/>
        <v>051</v>
      </c>
      <c r="H30" t="str">
        <f t="shared" si="0"/>
        <v>저항기</v>
      </c>
      <c r="I30" t="str">
        <f t="shared" si="5"/>
        <v>r1m2010f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12470-BDCC-4A9C-A50B-2305917D742B}">
  <dimension ref="A1:V30"/>
  <sheetViews>
    <sheetView topLeftCell="D1" workbookViewId="0">
      <selection activeCell="P11" sqref="P11"/>
    </sheetView>
  </sheetViews>
  <sheetFormatPr defaultRowHeight="17.399999999999999"/>
  <cols>
    <col min="1" max="1" width="11.09765625" bestFit="1" customWidth="1"/>
    <col min="2" max="2" width="9" bestFit="1" customWidth="1"/>
    <col min="3" max="3" width="7.09765625" bestFit="1" customWidth="1"/>
    <col min="5" max="5" width="18.3984375" bestFit="1" customWidth="1"/>
    <col min="6" max="6" width="6.5" bestFit="1" customWidth="1"/>
    <col min="7" max="9" width="8.09765625" bestFit="1" customWidth="1"/>
    <col min="11" max="11" width="10.59765625" bestFit="1" customWidth="1"/>
  </cols>
  <sheetData>
    <row r="1" spans="1:22">
      <c r="A1" s="1" t="s">
        <v>22</v>
      </c>
      <c r="B1" s="1" t="s">
        <v>40</v>
      </c>
      <c r="C1" s="1" t="s">
        <v>41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O1" t="s">
        <v>29</v>
      </c>
      <c r="P1" t="s">
        <v>42</v>
      </c>
      <c r="Q1">
        <v>10000</v>
      </c>
      <c r="R1">
        <v>20000</v>
      </c>
      <c r="S1">
        <v>30000</v>
      </c>
      <c r="T1">
        <v>40000</v>
      </c>
      <c r="U1">
        <v>50000</v>
      </c>
    </row>
    <row r="2" spans="1:22">
      <c r="A2" s="1">
        <v>43207</v>
      </c>
      <c r="B2" s="3">
        <f>YEAR(A2)</f>
        <v>2018</v>
      </c>
      <c r="C2" s="3">
        <f>MONTH(A2)</f>
        <v>4</v>
      </c>
      <c r="D2">
        <v>51832388</v>
      </c>
      <c r="E2" t="s">
        <v>9</v>
      </c>
      <c r="F2">
        <v>16600</v>
      </c>
      <c r="G2" t="str">
        <f>LEFT(D2,3)</f>
        <v>518</v>
      </c>
      <c r="H2" t="str">
        <f>MID(D2,4,2)</f>
        <v>32</v>
      </c>
      <c r="I2" t="str">
        <f>RIGHT(D2,3)</f>
        <v>388</v>
      </c>
      <c r="J2" t="str">
        <f t="shared" ref="J2:J30" si="0">LEFT(E2,FIND(" ",E2)-1)</f>
        <v>퓨즈</v>
      </c>
      <c r="K2" t="str">
        <f>MID(E2,FIND("@",E2)+1,LEN(E2))</f>
        <v>fz22010a</v>
      </c>
      <c r="O2" t="s">
        <v>32</v>
      </c>
      <c r="P2">
        <f>COUNTIF($J$2:$J$10000,O2)</f>
        <v>4</v>
      </c>
      <c r="Q2">
        <f>COUNTIFS($J:$J,$O2,$F:$F,"&lt;"&amp;Q$1)</f>
        <v>0</v>
      </c>
      <c r="R2">
        <f>COUNTIFS($J:$J,$O2,$F:$F,"&lt;"&amp;R$1,$F:$F,"&gt;="&amp;Q$1)</f>
        <v>1</v>
      </c>
      <c r="S2">
        <f t="shared" ref="S2:U2" si="1">COUNTIFS($J:$J,$O2,$F:$F,"&lt;"&amp;S$1,$F:$F,"&gt;="&amp;R$1)</f>
        <v>0</v>
      </c>
      <c r="T2">
        <f t="shared" si="1"/>
        <v>1</v>
      </c>
      <c r="U2">
        <f t="shared" si="1"/>
        <v>2</v>
      </c>
    </row>
    <row r="3" spans="1:22">
      <c r="A3" s="1">
        <v>43281</v>
      </c>
      <c r="B3" s="3">
        <f t="shared" ref="B3:B30" si="2">YEAR(A3)</f>
        <v>2018</v>
      </c>
      <c r="C3" s="3">
        <f t="shared" ref="C3:C30" si="3">MONTH(A3)</f>
        <v>6</v>
      </c>
      <c r="D3">
        <v>80861314</v>
      </c>
      <c r="E3" t="s">
        <v>10</v>
      </c>
      <c r="F3">
        <v>7200</v>
      </c>
      <c r="G3" t="str">
        <f t="shared" ref="G3:G30" si="4">LEFT(D3,3)</f>
        <v>808</v>
      </c>
      <c r="H3" t="str">
        <f t="shared" ref="H3:H30" si="5">MID(D3,4,2)</f>
        <v>61</v>
      </c>
      <c r="I3" t="str">
        <f t="shared" ref="I3:I30" si="6">RIGHT(D3,3)</f>
        <v>314</v>
      </c>
      <c r="J3" t="str">
        <f t="shared" si="0"/>
        <v>스위치</v>
      </c>
      <c r="K3" t="str">
        <f t="shared" ref="K3:K30" si="7">MID(E3,FIND("@",E3)+1,LEN(E3))</f>
        <v>sw123</v>
      </c>
      <c r="O3" t="s">
        <v>33</v>
      </c>
      <c r="P3">
        <f t="shared" ref="P3:P9" si="8">COUNTIF($J$2:$J$10000,O3)</f>
        <v>2</v>
      </c>
      <c r="Q3">
        <f t="shared" ref="Q3:Q9" si="9">COUNTIFS($J:$J,$O3,$F:$F,"&lt;"&amp;Q$1)</f>
        <v>1</v>
      </c>
      <c r="R3">
        <f t="shared" ref="R3:U9" si="10">COUNTIFS($J:$J,$O3,$F:$F,"&lt;"&amp;R$1,$F:$F,"&gt;="&amp;Q$1)</f>
        <v>0</v>
      </c>
      <c r="S3">
        <f t="shared" si="10"/>
        <v>0</v>
      </c>
      <c r="T3">
        <f t="shared" si="10"/>
        <v>0</v>
      </c>
      <c r="U3">
        <f t="shared" si="10"/>
        <v>1</v>
      </c>
    </row>
    <row r="4" spans="1:22">
      <c r="A4" s="1">
        <v>43193</v>
      </c>
      <c r="B4" s="3">
        <f t="shared" si="2"/>
        <v>2018</v>
      </c>
      <c r="C4" s="3">
        <f t="shared" si="3"/>
        <v>4</v>
      </c>
      <c r="D4">
        <v>69173880</v>
      </c>
      <c r="E4" t="s">
        <v>11</v>
      </c>
      <c r="F4">
        <v>20500</v>
      </c>
      <c r="G4" t="str">
        <f t="shared" si="4"/>
        <v>691</v>
      </c>
      <c r="H4" t="str">
        <f t="shared" si="5"/>
        <v>73</v>
      </c>
      <c r="I4" t="str">
        <f t="shared" si="6"/>
        <v>880</v>
      </c>
      <c r="J4" t="str">
        <f t="shared" si="0"/>
        <v>코일</v>
      </c>
      <c r="K4" t="str">
        <f t="shared" si="7"/>
        <v>c1023a</v>
      </c>
      <c r="O4" t="s">
        <v>34</v>
      </c>
      <c r="P4">
        <f t="shared" si="8"/>
        <v>2</v>
      </c>
      <c r="Q4">
        <f t="shared" si="9"/>
        <v>0</v>
      </c>
      <c r="R4">
        <f t="shared" si="10"/>
        <v>0</v>
      </c>
      <c r="S4">
        <f t="shared" si="10"/>
        <v>1</v>
      </c>
      <c r="T4">
        <f t="shared" si="10"/>
        <v>1</v>
      </c>
      <c r="U4">
        <f t="shared" si="10"/>
        <v>0</v>
      </c>
    </row>
    <row r="5" spans="1:22">
      <c r="A5" s="1">
        <v>43234</v>
      </c>
      <c r="B5" s="3">
        <f t="shared" si="2"/>
        <v>2018</v>
      </c>
      <c r="C5" s="3">
        <f t="shared" si="3"/>
        <v>5</v>
      </c>
      <c r="D5">
        <v>76176280</v>
      </c>
      <c r="E5" t="s">
        <v>12</v>
      </c>
      <c r="F5">
        <v>39700</v>
      </c>
      <c r="G5" t="str">
        <f t="shared" si="4"/>
        <v>761</v>
      </c>
      <c r="H5" t="str">
        <f t="shared" si="5"/>
        <v>76</v>
      </c>
      <c r="I5" t="str">
        <f t="shared" si="6"/>
        <v>280</v>
      </c>
      <c r="J5" t="str">
        <f t="shared" si="0"/>
        <v>퓨즈</v>
      </c>
      <c r="K5" t="str">
        <f t="shared" si="7"/>
        <v>fz22010c</v>
      </c>
      <c r="O5" t="s">
        <v>35</v>
      </c>
      <c r="P5">
        <f t="shared" si="8"/>
        <v>8</v>
      </c>
      <c r="Q5">
        <f t="shared" si="9"/>
        <v>0</v>
      </c>
      <c r="R5">
        <f t="shared" si="10"/>
        <v>2</v>
      </c>
      <c r="S5">
        <f t="shared" si="10"/>
        <v>2</v>
      </c>
      <c r="T5">
        <f t="shared" si="10"/>
        <v>0</v>
      </c>
      <c r="U5">
        <f t="shared" si="10"/>
        <v>4</v>
      </c>
    </row>
    <row r="6" spans="1:22">
      <c r="A6" s="1">
        <v>43255</v>
      </c>
      <c r="B6" s="3">
        <f t="shared" si="2"/>
        <v>2018</v>
      </c>
      <c r="C6" s="3">
        <f t="shared" si="3"/>
        <v>6</v>
      </c>
      <c r="D6">
        <v>33119539</v>
      </c>
      <c r="E6" t="s">
        <v>13</v>
      </c>
      <c r="F6">
        <v>44500</v>
      </c>
      <c r="G6" t="str">
        <f t="shared" si="4"/>
        <v>331</v>
      </c>
      <c r="H6" t="str">
        <f t="shared" si="5"/>
        <v>19</v>
      </c>
      <c r="I6" t="str">
        <f t="shared" si="6"/>
        <v>539</v>
      </c>
      <c r="J6" t="str">
        <f t="shared" si="0"/>
        <v>저항기</v>
      </c>
      <c r="K6" t="str">
        <f t="shared" si="7"/>
        <v>r1020f</v>
      </c>
      <c r="O6" t="s">
        <v>36</v>
      </c>
      <c r="P6">
        <f t="shared" si="8"/>
        <v>3</v>
      </c>
      <c r="Q6">
        <f t="shared" si="9"/>
        <v>0</v>
      </c>
      <c r="R6">
        <f t="shared" si="10"/>
        <v>1</v>
      </c>
      <c r="S6">
        <f t="shared" si="10"/>
        <v>1</v>
      </c>
      <c r="T6">
        <f t="shared" si="10"/>
        <v>0</v>
      </c>
      <c r="U6">
        <f t="shared" si="10"/>
        <v>1</v>
      </c>
    </row>
    <row r="7" spans="1:22">
      <c r="A7" s="1">
        <v>43163</v>
      </c>
      <c r="B7" s="3">
        <f t="shared" si="2"/>
        <v>2018</v>
      </c>
      <c r="C7" s="3">
        <f t="shared" si="3"/>
        <v>3</v>
      </c>
      <c r="D7">
        <v>81361937</v>
      </c>
      <c r="E7" t="s">
        <v>14</v>
      </c>
      <c r="F7">
        <v>27700</v>
      </c>
      <c r="G7" t="str">
        <f t="shared" si="4"/>
        <v>813</v>
      </c>
      <c r="H7" t="str">
        <f t="shared" si="5"/>
        <v>61</v>
      </c>
      <c r="I7" t="str">
        <f t="shared" si="6"/>
        <v>937</v>
      </c>
      <c r="J7" t="str">
        <f t="shared" si="0"/>
        <v>커패시터</v>
      </c>
      <c r="K7" t="str">
        <f t="shared" si="7"/>
        <v>cp212f</v>
      </c>
      <c r="O7" t="s">
        <v>37</v>
      </c>
      <c r="P7">
        <f t="shared" si="8"/>
        <v>5</v>
      </c>
      <c r="Q7">
        <f t="shared" si="9"/>
        <v>0</v>
      </c>
      <c r="R7">
        <f t="shared" si="10"/>
        <v>0</v>
      </c>
      <c r="S7">
        <f t="shared" si="10"/>
        <v>3</v>
      </c>
      <c r="T7">
        <f t="shared" si="10"/>
        <v>0</v>
      </c>
      <c r="U7">
        <f t="shared" si="10"/>
        <v>2</v>
      </c>
    </row>
    <row r="8" spans="1:22">
      <c r="A8" s="1">
        <v>43242</v>
      </c>
      <c r="B8" s="3">
        <f t="shared" si="2"/>
        <v>2018</v>
      </c>
      <c r="C8" s="3">
        <f t="shared" si="3"/>
        <v>5</v>
      </c>
      <c r="D8">
        <v>36190884</v>
      </c>
      <c r="E8" t="s">
        <v>13</v>
      </c>
      <c r="F8">
        <v>13600</v>
      </c>
      <c r="G8" t="str">
        <f t="shared" si="4"/>
        <v>361</v>
      </c>
      <c r="H8" t="str">
        <f t="shared" si="5"/>
        <v>90</v>
      </c>
      <c r="I8" t="str">
        <f t="shared" si="6"/>
        <v>884</v>
      </c>
      <c r="J8" t="str">
        <f t="shared" si="0"/>
        <v>저항기</v>
      </c>
      <c r="K8" t="str">
        <f t="shared" si="7"/>
        <v>r1020f</v>
      </c>
      <c r="O8" t="s">
        <v>38</v>
      </c>
      <c r="P8">
        <f t="shared" si="8"/>
        <v>4</v>
      </c>
      <c r="Q8">
        <f t="shared" si="9"/>
        <v>0</v>
      </c>
      <c r="R8">
        <f t="shared" si="10"/>
        <v>1</v>
      </c>
      <c r="S8">
        <f t="shared" si="10"/>
        <v>1</v>
      </c>
      <c r="T8">
        <f t="shared" si="10"/>
        <v>1</v>
      </c>
      <c r="U8">
        <f t="shared" si="10"/>
        <v>1</v>
      </c>
    </row>
    <row r="9" spans="1:22">
      <c r="A9" s="1">
        <v>43232</v>
      </c>
      <c r="B9" s="3">
        <f t="shared" si="2"/>
        <v>2018</v>
      </c>
      <c r="C9" s="3">
        <f t="shared" si="3"/>
        <v>5</v>
      </c>
      <c r="D9">
        <v>27809857</v>
      </c>
      <c r="E9" t="s">
        <v>15</v>
      </c>
      <c r="F9">
        <v>29300</v>
      </c>
      <c r="G9" t="str">
        <f t="shared" si="4"/>
        <v>278</v>
      </c>
      <c r="H9" t="str">
        <f t="shared" si="5"/>
        <v>09</v>
      </c>
      <c r="I9" t="str">
        <f t="shared" si="6"/>
        <v>857</v>
      </c>
      <c r="J9" t="str">
        <f t="shared" si="0"/>
        <v>PCB</v>
      </c>
      <c r="K9" t="str">
        <f t="shared" si="7"/>
        <v>pcb10x10d</v>
      </c>
      <c r="O9" t="s">
        <v>39</v>
      </c>
      <c r="P9">
        <f t="shared" si="8"/>
        <v>1</v>
      </c>
      <c r="Q9">
        <f t="shared" si="9"/>
        <v>0</v>
      </c>
      <c r="R9">
        <f t="shared" si="10"/>
        <v>1</v>
      </c>
      <c r="S9">
        <f t="shared" si="10"/>
        <v>0</v>
      </c>
      <c r="T9">
        <f t="shared" si="10"/>
        <v>0</v>
      </c>
      <c r="U9">
        <f t="shared" si="10"/>
        <v>0</v>
      </c>
    </row>
    <row r="10" spans="1:22">
      <c r="A10" s="1">
        <v>43190</v>
      </c>
      <c r="B10" s="3">
        <f t="shared" si="2"/>
        <v>2018</v>
      </c>
      <c r="C10" s="3">
        <f t="shared" si="3"/>
        <v>3</v>
      </c>
      <c r="D10">
        <v>59801495</v>
      </c>
      <c r="E10" t="s">
        <v>13</v>
      </c>
      <c r="F10">
        <v>47800</v>
      </c>
      <c r="G10" t="str">
        <f t="shared" si="4"/>
        <v>598</v>
      </c>
      <c r="H10" t="str">
        <f t="shared" si="5"/>
        <v>01</v>
      </c>
      <c r="I10" t="str">
        <f t="shared" si="6"/>
        <v>495</v>
      </c>
      <c r="J10" t="str">
        <f t="shared" si="0"/>
        <v>저항기</v>
      </c>
      <c r="K10" t="str">
        <f t="shared" si="7"/>
        <v>r1020f</v>
      </c>
      <c r="P10" t="s">
        <v>43</v>
      </c>
      <c r="Q10" t="s">
        <v>44</v>
      </c>
      <c r="R10" t="s">
        <v>45</v>
      </c>
      <c r="S10" t="s">
        <v>46</v>
      </c>
      <c r="T10" t="s">
        <v>47</v>
      </c>
      <c r="U10" t="s">
        <v>48</v>
      </c>
    </row>
    <row r="11" spans="1:22">
      <c r="A11" s="1">
        <v>43268</v>
      </c>
      <c r="B11" s="3">
        <f t="shared" si="2"/>
        <v>2018</v>
      </c>
      <c r="C11" s="3">
        <f t="shared" si="3"/>
        <v>6</v>
      </c>
      <c r="D11">
        <v>28717810</v>
      </c>
      <c r="E11" t="s">
        <v>16</v>
      </c>
      <c r="F11">
        <v>22100</v>
      </c>
      <c r="G11" t="str">
        <f t="shared" si="4"/>
        <v>287</v>
      </c>
      <c r="H11" t="str">
        <f t="shared" si="5"/>
        <v>17</v>
      </c>
      <c r="I11" t="str">
        <f t="shared" si="6"/>
        <v>810</v>
      </c>
      <c r="J11" t="str">
        <f t="shared" si="0"/>
        <v>컨버터</v>
      </c>
      <c r="K11" t="str">
        <f t="shared" si="7"/>
        <v>tf1225s</v>
      </c>
      <c r="O11" t="s">
        <v>49</v>
      </c>
      <c r="P11">
        <v>1</v>
      </c>
      <c r="Q11">
        <v>2</v>
      </c>
      <c r="R11">
        <v>3</v>
      </c>
      <c r="S11">
        <v>4</v>
      </c>
      <c r="T11">
        <v>5</v>
      </c>
      <c r="U11">
        <v>6</v>
      </c>
      <c r="V11" t="s">
        <v>50</v>
      </c>
    </row>
    <row r="12" spans="1:22">
      <c r="A12" s="1">
        <v>43181</v>
      </c>
      <c r="B12" s="3">
        <f t="shared" si="2"/>
        <v>2018</v>
      </c>
      <c r="C12" s="3">
        <f t="shared" si="3"/>
        <v>3</v>
      </c>
      <c r="D12">
        <v>89286117</v>
      </c>
      <c r="E12" t="s">
        <v>13</v>
      </c>
      <c r="F12">
        <v>47000</v>
      </c>
      <c r="G12" t="str">
        <f t="shared" si="4"/>
        <v>892</v>
      </c>
      <c r="H12" t="str">
        <f t="shared" si="5"/>
        <v>86</v>
      </c>
      <c r="I12" t="str">
        <f t="shared" si="6"/>
        <v>117</v>
      </c>
      <c r="J12" t="str">
        <f t="shared" si="0"/>
        <v>저항기</v>
      </c>
      <c r="K12" t="str">
        <f t="shared" si="7"/>
        <v>r1020f</v>
      </c>
      <c r="O12" t="s">
        <v>51</v>
      </c>
      <c r="P12">
        <f>SUMIFS($F:$F,$J:$J,$O12,$C:$C,P$11)</f>
        <v>0</v>
      </c>
      <c r="Q12">
        <f t="shared" ref="Q12:U19" si="11">SUMIFS($F:$F,$J:$J,$O12,$C:$C,Q$11)</f>
        <v>44800</v>
      </c>
      <c r="R12">
        <f t="shared" si="11"/>
        <v>0</v>
      </c>
      <c r="S12">
        <f t="shared" si="11"/>
        <v>64400</v>
      </c>
      <c r="T12">
        <f t="shared" si="11"/>
        <v>39700</v>
      </c>
      <c r="U12">
        <f t="shared" si="11"/>
        <v>0</v>
      </c>
      <c r="V12">
        <f>SUMIF($J:$J,$O12,$F:$F)</f>
        <v>148900</v>
      </c>
    </row>
    <row r="13" spans="1:22">
      <c r="A13" s="1">
        <v>43140</v>
      </c>
      <c r="B13" s="3">
        <f t="shared" si="2"/>
        <v>2018</v>
      </c>
      <c r="C13" s="3">
        <f t="shared" si="3"/>
        <v>2</v>
      </c>
      <c r="D13">
        <v>66457873</v>
      </c>
      <c r="E13" t="s">
        <v>16</v>
      </c>
      <c r="F13">
        <v>15500</v>
      </c>
      <c r="G13" t="str">
        <f t="shared" si="4"/>
        <v>664</v>
      </c>
      <c r="H13" t="str">
        <f t="shared" si="5"/>
        <v>57</v>
      </c>
      <c r="I13" t="str">
        <f t="shared" si="6"/>
        <v>873</v>
      </c>
      <c r="J13" t="str">
        <f t="shared" si="0"/>
        <v>컨버터</v>
      </c>
      <c r="K13" t="str">
        <f t="shared" si="7"/>
        <v>tf1225s</v>
      </c>
      <c r="O13" t="s">
        <v>33</v>
      </c>
      <c r="P13">
        <f t="shared" ref="P13:P19" si="12">SUMIFS($F:$F,$J:$J,$O13,$C:$C,P$11)</f>
        <v>0</v>
      </c>
      <c r="Q13">
        <f t="shared" si="11"/>
        <v>0</v>
      </c>
      <c r="R13">
        <f t="shared" si="11"/>
        <v>40300</v>
      </c>
      <c r="S13">
        <f t="shared" si="11"/>
        <v>0</v>
      </c>
      <c r="T13">
        <f t="shared" si="11"/>
        <v>0</v>
      </c>
      <c r="U13">
        <f t="shared" si="11"/>
        <v>7200</v>
      </c>
      <c r="V13">
        <f t="shared" ref="V13:V19" si="13">SUMIF($J:$J,$O13,$F:$F)</f>
        <v>47500</v>
      </c>
    </row>
    <row r="14" spans="1:22">
      <c r="A14" s="1">
        <v>43257</v>
      </c>
      <c r="B14" s="3">
        <f t="shared" si="2"/>
        <v>2018</v>
      </c>
      <c r="C14" s="3">
        <f t="shared" si="3"/>
        <v>6</v>
      </c>
      <c r="D14">
        <v>32702736</v>
      </c>
      <c r="E14" t="s">
        <v>11</v>
      </c>
      <c r="F14">
        <v>32600</v>
      </c>
      <c r="G14" t="str">
        <f t="shared" si="4"/>
        <v>327</v>
      </c>
      <c r="H14" t="str">
        <f t="shared" si="5"/>
        <v>02</v>
      </c>
      <c r="I14" t="str">
        <f t="shared" si="6"/>
        <v>736</v>
      </c>
      <c r="J14" t="str">
        <f t="shared" si="0"/>
        <v>코일</v>
      </c>
      <c r="K14" t="str">
        <f t="shared" si="7"/>
        <v>c1023a</v>
      </c>
      <c r="O14" t="s">
        <v>34</v>
      </c>
      <c r="P14">
        <f t="shared" si="12"/>
        <v>0</v>
      </c>
      <c r="Q14">
        <f t="shared" si="11"/>
        <v>0</v>
      </c>
      <c r="R14">
        <f t="shared" si="11"/>
        <v>0</v>
      </c>
      <c r="S14">
        <f t="shared" si="11"/>
        <v>20500</v>
      </c>
      <c r="T14">
        <f t="shared" si="11"/>
        <v>0</v>
      </c>
      <c r="U14">
        <f t="shared" si="11"/>
        <v>32600</v>
      </c>
      <c r="V14">
        <f t="shared" si="13"/>
        <v>53100</v>
      </c>
    </row>
    <row r="15" spans="1:22">
      <c r="A15" s="1">
        <v>43106</v>
      </c>
      <c r="B15" s="3">
        <f t="shared" si="2"/>
        <v>2018</v>
      </c>
      <c r="C15" s="3">
        <f t="shared" si="3"/>
        <v>1</v>
      </c>
      <c r="D15">
        <v>98296215</v>
      </c>
      <c r="E15" t="s">
        <v>15</v>
      </c>
      <c r="F15">
        <v>47000</v>
      </c>
      <c r="G15" t="str">
        <f t="shared" si="4"/>
        <v>982</v>
      </c>
      <c r="H15" t="str">
        <f t="shared" si="5"/>
        <v>96</v>
      </c>
      <c r="I15" t="str">
        <f t="shared" si="6"/>
        <v>215</v>
      </c>
      <c r="J15" t="str">
        <f t="shared" si="0"/>
        <v>PCB</v>
      </c>
      <c r="K15" t="str">
        <f t="shared" si="7"/>
        <v>pcb10x10d</v>
      </c>
      <c r="O15" t="s">
        <v>35</v>
      </c>
      <c r="P15">
        <f t="shared" si="12"/>
        <v>0</v>
      </c>
      <c r="Q15">
        <f t="shared" si="11"/>
        <v>29400</v>
      </c>
      <c r="R15">
        <f t="shared" si="11"/>
        <v>110400</v>
      </c>
      <c r="S15">
        <f t="shared" si="11"/>
        <v>28600</v>
      </c>
      <c r="T15">
        <f t="shared" si="11"/>
        <v>58000</v>
      </c>
      <c r="U15">
        <f t="shared" si="11"/>
        <v>44500</v>
      </c>
      <c r="V15">
        <f t="shared" si="13"/>
        <v>270900</v>
      </c>
    </row>
    <row r="16" spans="1:22">
      <c r="A16" s="1">
        <v>43170</v>
      </c>
      <c r="B16" s="3">
        <f t="shared" si="2"/>
        <v>2018</v>
      </c>
      <c r="C16" s="3">
        <f t="shared" si="3"/>
        <v>3</v>
      </c>
      <c r="D16">
        <v>10386032</v>
      </c>
      <c r="E16" t="s">
        <v>10</v>
      </c>
      <c r="F16">
        <v>40300</v>
      </c>
      <c r="G16" t="str">
        <f t="shared" si="4"/>
        <v>103</v>
      </c>
      <c r="H16" t="str">
        <f t="shared" si="5"/>
        <v>86</v>
      </c>
      <c r="I16" t="str">
        <f t="shared" si="6"/>
        <v>032</v>
      </c>
      <c r="J16" t="str">
        <f t="shared" si="0"/>
        <v>스위치</v>
      </c>
      <c r="K16" t="str">
        <f t="shared" si="7"/>
        <v>sw123</v>
      </c>
      <c r="O16" t="s">
        <v>36</v>
      </c>
      <c r="P16">
        <f t="shared" si="12"/>
        <v>59700</v>
      </c>
      <c r="Q16">
        <f t="shared" si="11"/>
        <v>0</v>
      </c>
      <c r="R16">
        <f t="shared" si="11"/>
        <v>27700</v>
      </c>
      <c r="S16">
        <f t="shared" si="11"/>
        <v>0</v>
      </c>
      <c r="T16">
        <f t="shared" si="11"/>
        <v>0</v>
      </c>
      <c r="U16">
        <f t="shared" si="11"/>
        <v>0</v>
      </c>
      <c r="V16">
        <f t="shared" si="13"/>
        <v>87400</v>
      </c>
    </row>
    <row r="17" spans="1:22">
      <c r="A17" s="1">
        <v>43163</v>
      </c>
      <c r="B17" s="3">
        <f t="shared" si="2"/>
        <v>2018</v>
      </c>
      <c r="C17" s="3">
        <f t="shared" si="3"/>
        <v>3</v>
      </c>
      <c r="D17">
        <v>84499097</v>
      </c>
      <c r="E17" t="s">
        <v>13</v>
      </c>
      <c r="F17">
        <v>15600</v>
      </c>
      <c r="G17" t="str">
        <f t="shared" si="4"/>
        <v>844</v>
      </c>
      <c r="H17" t="str">
        <f t="shared" si="5"/>
        <v>99</v>
      </c>
      <c r="I17" t="str">
        <f t="shared" si="6"/>
        <v>097</v>
      </c>
      <c r="J17" t="str">
        <f t="shared" si="0"/>
        <v>저항기</v>
      </c>
      <c r="K17" t="str">
        <f t="shared" si="7"/>
        <v>r1020f</v>
      </c>
      <c r="O17" t="s">
        <v>37</v>
      </c>
      <c r="P17">
        <f t="shared" si="12"/>
        <v>47000</v>
      </c>
      <c r="Q17">
        <f t="shared" si="11"/>
        <v>21300</v>
      </c>
      <c r="R17">
        <f t="shared" si="11"/>
        <v>26800</v>
      </c>
      <c r="S17">
        <f t="shared" si="11"/>
        <v>47400</v>
      </c>
      <c r="T17">
        <f t="shared" si="11"/>
        <v>29300</v>
      </c>
      <c r="U17">
        <f t="shared" si="11"/>
        <v>0</v>
      </c>
      <c r="V17">
        <f t="shared" si="13"/>
        <v>171800</v>
      </c>
    </row>
    <row r="18" spans="1:22">
      <c r="A18" s="1">
        <v>43137</v>
      </c>
      <c r="B18" s="3">
        <f t="shared" si="2"/>
        <v>2018</v>
      </c>
      <c r="C18" s="3">
        <f t="shared" si="3"/>
        <v>2</v>
      </c>
      <c r="D18">
        <v>90868255</v>
      </c>
      <c r="E18" t="s">
        <v>17</v>
      </c>
      <c r="F18">
        <v>21300</v>
      </c>
      <c r="G18" t="str">
        <f t="shared" si="4"/>
        <v>908</v>
      </c>
      <c r="H18" t="str">
        <f t="shared" si="5"/>
        <v>68</v>
      </c>
      <c r="I18" t="str">
        <f t="shared" si="6"/>
        <v>255</v>
      </c>
      <c r="J18" t="str">
        <f t="shared" si="0"/>
        <v>PCB</v>
      </c>
      <c r="K18" t="str">
        <f t="shared" si="7"/>
        <v>pcb20x20e</v>
      </c>
      <c r="O18" t="s">
        <v>38</v>
      </c>
      <c r="P18">
        <f t="shared" si="12"/>
        <v>0</v>
      </c>
      <c r="Q18">
        <f t="shared" si="11"/>
        <v>15500</v>
      </c>
      <c r="R18">
        <f t="shared" si="11"/>
        <v>0</v>
      </c>
      <c r="S18">
        <f t="shared" si="11"/>
        <v>0</v>
      </c>
      <c r="T18">
        <f t="shared" si="11"/>
        <v>0</v>
      </c>
      <c r="U18">
        <f t="shared" si="11"/>
        <v>104300</v>
      </c>
      <c r="V18">
        <f t="shared" si="13"/>
        <v>119800</v>
      </c>
    </row>
    <row r="19" spans="1:22">
      <c r="A19" s="1">
        <v>43273</v>
      </c>
      <c r="B19" s="3">
        <f t="shared" si="2"/>
        <v>2018</v>
      </c>
      <c r="C19" s="3">
        <f t="shared" si="3"/>
        <v>6</v>
      </c>
      <c r="D19">
        <v>14077461</v>
      </c>
      <c r="E19" t="s">
        <v>16</v>
      </c>
      <c r="F19">
        <v>45000</v>
      </c>
      <c r="G19" t="str">
        <f t="shared" si="4"/>
        <v>140</v>
      </c>
      <c r="H19" t="str">
        <f t="shared" si="5"/>
        <v>77</v>
      </c>
      <c r="I19" t="str">
        <f t="shared" si="6"/>
        <v>461</v>
      </c>
      <c r="J19" t="str">
        <f t="shared" si="0"/>
        <v>컨버터</v>
      </c>
      <c r="K19" t="str">
        <f t="shared" si="7"/>
        <v>tf1225s</v>
      </c>
      <c r="O19" t="s">
        <v>39</v>
      </c>
      <c r="P19">
        <f t="shared" si="12"/>
        <v>0</v>
      </c>
      <c r="Q19">
        <f t="shared" si="11"/>
        <v>0</v>
      </c>
      <c r="R19">
        <f t="shared" si="11"/>
        <v>13500</v>
      </c>
      <c r="S19">
        <f t="shared" si="11"/>
        <v>0</v>
      </c>
      <c r="T19">
        <f t="shared" si="11"/>
        <v>0</v>
      </c>
      <c r="U19">
        <f t="shared" si="11"/>
        <v>0</v>
      </c>
      <c r="V19">
        <f t="shared" si="13"/>
        <v>13500</v>
      </c>
    </row>
    <row r="20" spans="1:22">
      <c r="A20" s="1">
        <v>43201</v>
      </c>
      <c r="B20" s="3">
        <f t="shared" si="2"/>
        <v>2018</v>
      </c>
      <c r="C20" s="3">
        <f t="shared" si="3"/>
        <v>4</v>
      </c>
      <c r="D20">
        <v>82187966</v>
      </c>
      <c r="E20" t="s">
        <v>13</v>
      </c>
      <c r="F20">
        <v>28600</v>
      </c>
      <c r="G20" t="str">
        <f t="shared" si="4"/>
        <v>821</v>
      </c>
      <c r="H20" t="str">
        <f t="shared" si="5"/>
        <v>87</v>
      </c>
      <c r="I20" t="str">
        <f t="shared" si="6"/>
        <v>966</v>
      </c>
      <c r="J20" t="str">
        <f t="shared" si="0"/>
        <v>저항기</v>
      </c>
      <c r="K20" t="str">
        <f t="shared" si="7"/>
        <v>r1020f</v>
      </c>
    </row>
    <row r="21" spans="1:22">
      <c r="A21" s="1">
        <v>43152</v>
      </c>
      <c r="B21" s="3">
        <f t="shared" si="2"/>
        <v>2018</v>
      </c>
      <c r="C21" s="3">
        <f t="shared" si="3"/>
        <v>2</v>
      </c>
      <c r="D21">
        <v>44658813</v>
      </c>
      <c r="E21" t="s">
        <v>18</v>
      </c>
      <c r="F21">
        <v>44800</v>
      </c>
      <c r="G21" t="str">
        <f t="shared" si="4"/>
        <v>446</v>
      </c>
      <c r="H21" t="str">
        <f t="shared" si="5"/>
        <v>58</v>
      </c>
      <c r="I21" t="str">
        <f t="shared" si="6"/>
        <v>813</v>
      </c>
      <c r="J21" t="str">
        <f t="shared" si="0"/>
        <v>퓨즈</v>
      </c>
      <c r="K21" t="str">
        <f t="shared" si="7"/>
        <v>fz22020a</v>
      </c>
    </row>
    <row r="22" spans="1:22">
      <c r="A22" s="1">
        <v>43219</v>
      </c>
      <c r="B22" s="3">
        <f t="shared" si="2"/>
        <v>2018</v>
      </c>
      <c r="C22" s="3">
        <f t="shared" si="3"/>
        <v>4</v>
      </c>
      <c r="D22">
        <v>29389297</v>
      </c>
      <c r="E22" t="s">
        <v>15</v>
      </c>
      <c r="F22">
        <v>47400</v>
      </c>
      <c r="G22" t="str">
        <f t="shared" si="4"/>
        <v>293</v>
      </c>
      <c r="H22" t="str">
        <f t="shared" si="5"/>
        <v>89</v>
      </c>
      <c r="I22" t="str">
        <f t="shared" si="6"/>
        <v>297</v>
      </c>
      <c r="J22" t="str">
        <f t="shared" si="0"/>
        <v>PCB</v>
      </c>
      <c r="K22" t="str">
        <f t="shared" si="7"/>
        <v>pcb10x10d</v>
      </c>
    </row>
    <row r="23" spans="1:22">
      <c r="A23" s="1">
        <v>43270</v>
      </c>
      <c r="B23" s="3">
        <f t="shared" si="2"/>
        <v>2018</v>
      </c>
      <c r="C23" s="3">
        <f t="shared" si="3"/>
        <v>6</v>
      </c>
      <c r="D23">
        <v>57890396</v>
      </c>
      <c r="E23" t="s">
        <v>16</v>
      </c>
      <c r="F23">
        <v>37200</v>
      </c>
      <c r="G23" t="str">
        <f t="shared" si="4"/>
        <v>578</v>
      </c>
      <c r="H23" t="str">
        <f t="shared" si="5"/>
        <v>90</v>
      </c>
      <c r="I23" t="str">
        <f t="shared" si="6"/>
        <v>396</v>
      </c>
      <c r="J23" t="str">
        <f t="shared" si="0"/>
        <v>컨버터</v>
      </c>
      <c r="K23" t="str">
        <f t="shared" si="7"/>
        <v>tf1225s</v>
      </c>
    </row>
    <row r="24" spans="1:22">
      <c r="A24" s="1">
        <v>43214</v>
      </c>
      <c r="B24" s="3">
        <f t="shared" si="2"/>
        <v>2018</v>
      </c>
      <c r="C24" s="3">
        <f t="shared" si="3"/>
        <v>4</v>
      </c>
      <c r="D24">
        <v>10500688</v>
      </c>
      <c r="E24" t="s">
        <v>18</v>
      </c>
      <c r="F24">
        <v>47800</v>
      </c>
      <c r="G24" t="str">
        <f t="shared" si="4"/>
        <v>105</v>
      </c>
      <c r="H24" t="str">
        <f t="shared" si="5"/>
        <v>00</v>
      </c>
      <c r="I24" t="str">
        <f t="shared" si="6"/>
        <v>688</v>
      </c>
      <c r="J24" t="str">
        <f t="shared" si="0"/>
        <v>퓨즈</v>
      </c>
      <c r="K24" t="str">
        <f t="shared" si="7"/>
        <v>fz22020a</v>
      </c>
    </row>
    <row r="25" spans="1:22">
      <c r="A25" s="1">
        <v>43167</v>
      </c>
      <c r="B25" s="3">
        <f t="shared" si="2"/>
        <v>2018</v>
      </c>
      <c r="C25" s="3">
        <f t="shared" si="3"/>
        <v>3</v>
      </c>
      <c r="D25">
        <v>82395021</v>
      </c>
      <c r="E25" t="s">
        <v>15</v>
      </c>
      <c r="F25">
        <v>26800</v>
      </c>
      <c r="G25" t="str">
        <f t="shared" si="4"/>
        <v>823</v>
      </c>
      <c r="H25" t="str">
        <f t="shared" si="5"/>
        <v>95</v>
      </c>
      <c r="I25" t="str">
        <f t="shared" si="6"/>
        <v>021</v>
      </c>
      <c r="J25" t="str">
        <f t="shared" si="0"/>
        <v>PCB</v>
      </c>
      <c r="K25" t="str">
        <f t="shared" si="7"/>
        <v>pcb10x10d</v>
      </c>
    </row>
    <row r="26" spans="1:22">
      <c r="A26" s="1">
        <v>43127</v>
      </c>
      <c r="B26" s="3">
        <f t="shared" si="2"/>
        <v>2018</v>
      </c>
      <c r="C26" s="3">
        <f t="shared" si="3"/>
        <v>1</v>
      </c>
      <c r="D26">
        <v>84479971</v>
      </c>
      <c r="E26" t="s">
        <v>14</v>
      </c>
      <c r="F26">
        <v>48400</v>
      </c>
      <c r="G26" t="str">
        <f t="shared" si="4"/>
        <v>844</v>
      </c>
      <c r="H26" t="str">
        <f t="shared" si="5"/>
        <v>79</v>
      </c>
      <c r="I26" t="str">
        <f t="shared" si="6"/>
        <v>971</v>
      </c>
      <c r="J26" t="str">
        <f t="shared" si="0"/>
        <v>커패시터</v>
      </c>
      <c r="K26" t="str">
        <f t="shared" si="7"/>
        <v>cp212f</v>
      </c>
    </row>
    <row r="27" spans="1:22">
      <c r="A27" s="1">
        <v>43178</v>
      </c>
      <c r="B27" s="3">
        <f t="shared" si="2"/>
        <v>2018</v>
      </c>
      <c r="C27" s="3">
        <f t="shared" si="3"/>
        <v>3</v>
      </c>
      <c r="D27">
        <v>49755548</v>
      </c>
      <c r="E27" t="s">
        <v>19</v>
      </c>
      <c r="F27">
        <v>13500</v>
      </c>
      <c r="G27" t="str">
        <f t="shared" si="4"/>
        <v>497</v>
      </c>
      <c r="H27" t="str">
        <f t="shared" si="5"/>
        <v>55</v>
      </c>
      <c r="I27" t="str">
        <f t="shared" si="6"/>
        <v>548</v>
      </c>
      <c r="J27" t="str">
        <f t="shared" si="0"/>
        <v>커넥터</v>
      </c>
      <c r="K27" t="str">
        <f t="shared" si="7"/>
        <v>cn232p</v>
      </c>
    </row>
    <row r="28" spans="1:22">
      <c r="A28" s="1">
        <v>43105</v>
      </c>
      <c r="B28" s="3">
        <f t="shared" si="2"/>
        <v>2018</v>
      </c>
      <c r="C28" s="3">
        <f t="shared" si="3"/>
        <v>1</v>
      </c>
      <c r="D28">
        <v>79303989</v>
      </c>
      <c r="E28" t="s">
        <v>14</v>
      </c>
      <c r="F28">
        <v>11300</v>
      </c>
      <c r="G28" t="str">
        <f t="shared" si="4"/>
        <v>793</v>
      </c>
      <c r="H28" t="str">
        <f t="shared" si="5"/>
        <v>03</v>
      </c>
      <c r="I28" t="str">
        <f t="shared" si="6"/>
        <v>989</v>
      </c>
      <c r="J28" t="str">
        <f t="shared" si="0"/>
        <v>커패시터</v>
      </c>
      <c r="K28" t="str">
        <f t="shared" si="7"/>
        <v>cp212f</v>
      </c>
    </row>
    <row r="29" spans="1:22">
      <c r="A29" s="1">
        <v>43250</v>
      </c>
      <c r="B29" s="3">
        <f t="shared" si="2"/>
        <v>2018</v>
      </c>
      <c r="C29" s="3">
        <f t="shared" si="3"/>
        <v>5</v>
      </c>
      <c r="D29">
        <v>54868840</v>
      </c>
      <c r="E29" t="s">
        <v>20</v>
      </c>
      <c r="F29">
        <v>44400</v>
      </c>
      <c r="G29" t="str">
        <f t="shared" si="4"/>
        <v>548</v>
      </c>
      <c r="H29" t="str">
        <f t="shared" si="5"/>
        <v>68</v>
      </c>
      <c r="I29" t="str">
        <f t="shared" si="6"/>
        <v>840</v>
      </c>
      <c r="J29" t="str">
        <f t="shared" si="0"/>
        <v>저항기</v>
      </c>
      <c r="K29" t="str">
        <f t="shared" si="7"/>
        <v>r2000f</v>
      </c>
    </row>
    <row r="30" spans="1:22">
      <c r="A30" s="1">
        <v>43154</v>
      </c>
      <c r="B30" s="3">
        <f t="shared" si="2"/>
        <v>2018</v>
      </c>
      <c r="C30" s="3">
        <f t="shared" si="3"/>
        <v>2</v>
      </c>
      <c r="D30">
        <v>56577051</v>
      </c>
      <c r="E30" t="s">
        <v>21</v>
      </c>
      <c r="F30">
        <v>29400</v>
      </c>
      <c r="G30" t="str">
        <f t="shared" si="4"/>
        <v>565</v>
      </c>
      <c r="H30" t="str">
        <f t="shared" si="5"/>
        <v>77</v>
      </c>
      <c r="I30" t="str">
        <f t="shared" si="6"/>
        <v>051</v>
      </c>
      <c r="J30" t="str">
        <f t="shared" si="0"/>
        <v>저항기</v>
      </c>
      <c r="K30" t="str">
        <f t="shared" si="7"/>
        <v>r1m2010f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A045-DCE5-4B57-9793-EE880040CC5E}">
  <dimension ref="A1:V30"/>
  <sheetViews>
    <sheetView topLeftCell="F10" workbookViewId="0">
      <selection activeCell="O2" sqref="O2:O30"/>
    </sheetView>
  </sheetViews>
  <sheetFormatPr defaultRowHeight="17.399999999999999"/>
  <cols>
    <col min="1" max="1" width="11.09765625" bestFit="1" customWidth="1"/>
    <col min="3" max="3" width="7.09765625" bestFit="1" customWidth="1"/>
    <col min="4" max="4" width="9.5" bestFit="1" customWidth="1"/>
    <col min="5" max="5" width="18.3984375" bestFit="1" customWidth="1"/>
    <col min="6" max="6" width="6.5" bestFit="1" customWidth="1"/>
    <col min="7" max="7" width="8.09765625" bestFit="1" customWidth="1"/>
    <col min="8" max="8" width="8.09765625" style="3" bestFit="1" customWidth="1"/>
    <col min="9" max="9" width="8.09765625" bestFit="1" customWidth="1"/>
    <col min="11" max="11" width="10.59765625" style="2" bestFit="1" customWidth="1"/>
    <col min="12" max="12" width="8.796875" style="2"/>
    <col min="14" max="14" width="10.59765625" bestFit="1" customWidth="1"/>
    <col min="15" max="15" width="14.3984375" bestFit="1" customWidth="1"/>
  </cols>
  <sheetData>
    <row r="1" spans="1:20">
      <c r="A1" s="1" t="s">
        <v>22</v>
      </c>
      <c r="B1" s="1" t="s">
        <v>40</v>
      </c>
      <c r="C1" s="1" t="s">
        <v>41</v>
      </c>
      <c r="D1" t="s">
        <v>23</v>
      </c>
      <c r="E1" t="s">
        <v>24</v>
      </c>
      <c r="F1" t="s">
        <v>52</v>
      </c>
      <c r="G1" t="s">
        <v>26</v>
      </c>
      <c r="H1" s="3" t="s">
        <v>27</v>
      </c>
      <c r="I1" t="s">
        <v>28</v>
      </c>
      <c r="J1" t="s">
        <v>29</v>
      </c>
      <c r="K1" s="2" t="s">
        <v>8</v>
      </c>
      <c r="L1" s="2" t="s">
        <v>53</v>
      </c>
      <c r="M1" t="s">
        <v>54</v>
      </c>
      <c r="N1" t="s">
        <v>55</v>
      </c>
      <c r="O1" t="s">
        <v>56</v>
      </c>
      <c r="R1" t="s">
        <v>57</v>
      </c>
      <c r="S1" t="s">
        <v>58</v>
      </c>
      <c r="T1" t="s">
        <v>59</v>
      </c>
    </row>
    <row r="2" spans="1:20">
      <c r="A2" s="1">
        <v>43207</v>
      </c>
      <c r="B2" s="3">
        <f>YEAR(A2)</f>
        <v>2018</v>
      </c>
      <c r="C2" s="3">
        <f>MONTH(A2)</f>
        <v>4</v>
      </c>
      <c r="D2">
        <v>51832388</v>
      </c>
      <c r="E2" t="s">
        <v>9</v>
      </c>
      <c r="F2">
        <v>16600</v>
      </c>
      <c r="G2" t="str">
        <f>LEFT(D2,3)</f>
        <v>518</v>
      </c>
      <c r="H2" s="3" t="str">
        <f>MID(D2,4,2)</f>
        <v>32</v>
      </c>
      <c r="I2" t="str">
        <f>RIGHT(D2,3)</f>
        <v>388</v>
      </c>
      <c r="J2" t="str">
        <f t="shared" ref="J2:J30" si="0">LEFT(E2,FIND(" ",E2)-1)</f>
        <v>퓨즈</v>
      </c>
      <c r="K2" s="2" t="str">
        <f>MID(E2,FIND("@",E2)+1,LEN(E2))</f>
        <v>fz22010a</v>
      </c>
      <c r="L2" s="2" t="str">
        <f>LEFT(VLOOKUP($K2,$S$2:$T$14,2,),FIND("/",VLOOKUP($K2,$S$2:$T$14,2,))-1)</f>
        <v>200</v>
      </c>
      <c r="M2">
        <f>INT(F2/L2)</f>
        <v>83</v>
      </c>
      <c r="N2">
        <f>F2-(L2*M2)</f>
        <v>0</v>
      </c>
      <c r="O2" t="str">
        <f>IFERROR(HLOOKUP(H2,$R$17:$V$18,2,FALSE)," ")</f>
        <v xml:space="preserve"> </v>
      </c>
      <c r="R2" t="s">
        <v>32</v>
      </c>
      <c r="S2" t="s">
        <v>60</v>
      </c>
      <c r="T2" t="s">
        <v>61</v>
      </c>
    </row>
    <row r="3" spans="1:20">
      <c r="A3" s="1">
        <v>43281</v>
      </c>
      <c r="B3" s="3">
        <f t="shared" ref="B3:B30" si="1">YEAR(A3)</f>
        <v>2018</v>
      </c>
      <c r="C3" s="3">
        <f t="shared" ref="C3:C30" si="2">MONTH(A3)</f>
        <v>6</v>
      </c>
      <c r="D3">
        <v>80861314</v>
      </c>
      <c r="E3" t="s">
        <v>10</v>
      </c>
      <c r="F3">
        <v>7200</v>
      </c>
      <c r="G3" t="str">
        <f t="shared" ref="G3:G30" si="3">LEFT(D3,3)</f>
        <v>808</v>
      </c>
      <c r="H3" s="3" t="str">
        <f t="shared" ref="H3:H30" si="4">MID(D3,4,2)</f>
        <v>61</v>
      </c>
      <c r="I3" t="str">
        <f t="shared" ref="I3:I30" si="5">RIGHT(D3,3)</f>
        <v>314</v>
      </c>
      <c r="J3" t="str">
        <f t="shared" si="0"/>
        <v>스위치</v>
      </c>
      <c r="K3" s="2" t="str">
        <f t="shared" ref="K3:K30" si="6">MID(E3,FIND("@",E3)+1,LEN(E3))</f>
        <v>sw123</v>
      </c>
      <c r="L3" s="2" t="str">
        <f t="shared" ref="L3:M30" si="7">LEFT(VLOOKUP($K3,$S$2:$T$14,2,),FIND("/",VLOOKUP($K3,$S$2:$T$14,2,))-1)</f>
        <v>150</v>
      </c>
      <c r="M3">
        <f t="shared" ref="M3:M30" si="8">INT(F3/L3)</f>
        <v>48</v>
      </c>
      <c r="N3">
        <f t="shared" ref="N3:N30" si="9">F3-(L3*M3)</f>
        <v>0</v>
      </c>
      <c r="O3" t="str">
        <f t="shared" ref="O3:O30" si="10">IFERROR(HLOOKUP(H3,$R$17:$V$18,2,FALSE)," ")</f>
        <v>빠른배송</v>
      </c>
      <c r="R3" t="s">
        <v>33</v>
      </c>
      <c r="S3" t="s">
        <v>62</v>
      </c>
      <c r="T3" t="s">
        <v>63</v>
      </c>
    </row>
    <row r="4" spans="1:20">
      <c r="A4" s="1">
        <v>43193</v>
      </c>
      <c r="B4" s="3">
        <f t="shared" si="1"/>
        <v>2018</v>
      </c>
      <c r="C4" s="3">
        <f t="shared" si="2"/>
        <v>4</v>
      </c>
      <c r="D4">
        <v>69173880</v>
      </c>
      <c r="E4" t="s">
        <v>11</v>
      </c>
      <c r="F4">
        <v>20500</v>
      </c>
      <c r="G4" t="str">
        <f t="shared" si="3"/>
        <v>691</v>
      </c>
      <c r="H4" s="3" t="str">
        <f t="shared" si="4"/>
        <v>73</v>
      </c>
      <c r="I4" t="str">
        <f t="shared" si="5"/>
        <v>880</v>
      </c>
      <c r="J4" t="str">
        <f t="shared" si="0"/>
        <v>코일</v>
      </c>
      <c r="K4" s="2" t="str">
        <f t="shared" si="6"/>
        <v>c1023a</v>
      </c>
      <c r="L4" s="2" t="str">
        <f t="shared" si="7"/>
        <v>10</v>
      </c>
      <c r="M4">
        <f t="shared" si="8"/>
        <v>2050</v>
      </c>
      <c r="N4">
        <f t="shared" si="9"/>
        <v>0</v>
      </c>
      <c r="O4" t="str">
        <f t="shared" si="10"/>
        <v xml:space="preserve"> </v>
      </c>
      <c r="R4" t="s">
        <v>34</v>
      </c>
      <c r="S4" t="s">
        <v>64</v>
      </c>
      <c r="T4" t="s">
        <v>65</v>
      </c>
    </row>
    <row r="5" spans="1:20">
      <c r="A5" s="1">
        <v>43234</v>
      </c>
      <c r="B5" s="3">
        <f t="shared" si="1"/>
        <v>2018</v>
      </c>
      <c r="C5" s="3">
        <f t="shared" si="2"/>
        <v>5</v>
      </c>
      <c r="D5">
        <v>76176280</v>
      </c>
      <c r="E5" t="s">
        <v>12</v>
      </c>
      <c r="F5">
        <v>39700</v>
      </c>
      <c r="G5" t="str">
        <f t="shared" si="3"/>
        <v>761</v>
      </c>
      <c r="H5" s="3" t="str">
        <f t="shared" si="4"/>
        <v>76</v>
      </c>
      <c r="I5" t="str">
        <f t="shared" si="5"/>
        <v>280</v>
      </c>
      <c r="J5" t="str">
        <f t="shared" si="0"/>
        <v>퓨즈</v>
      </c>
      <c r="K5" s="2" t="str">
        <f t="shared" si="6"/>
        <v>fz22010c</v>
      </c>
      <c r="L5" s="2" t="str">
        <f t="shared" si="7"/>
        <v>500</v>
      </c>
      <c r="M5">
        <f t="shared" si="8"/>
        <v>79</v>
      </c>
      <c r="N5">
        <f t="shared" si="9"/>
        <v>200</v>
      </c>
      <c r="O5" t="str">
        <f t="shared" si="10"/>
        <v xml:space="preserve"> </v>
      </c>
      <c r="R5" t="s">
        <v>32</v>
      </c>
      <c r="S5" t="s">
        <v>66</v>
      </c>
      <c r="T5" t="s">
        <v>67</v>
      </c>
    </row>
    <row r="6" spans="1:20">
      <c r="A6" s="1">
        <v>43255</v>
      </c>
      <c r="B6" s="3">
        <f t="shared" si="1"/>
        <v>2018</v>
      </c>
      <c r="C6" s="3">
        <f t="shared" si="2"/>
        <v>6</v>
      </c>
      <c r="D6">
        <v>33119539</v>
      </c>
      <c r="E6" t="s">
        <v>13</v>
      </c>
      <c r="F6">
        <v>44500</v>
      </c>
      <c r="G6" t="str">
        <f t="shared" si="3"/>
        <v>331</v>
      </c>
      <c r="H6" s="3" t="str">
        <f t="shared" si="4"/>
        <v>19</v>
      </c>
      <c r="I6" t="str">
        <f t="shared" si="5"/>
        <v>539</v>
      </c>
      <c r="J6" t="str">
        <f t="shared" si="0"/>
        <v>저항기</v>
      </c>
      <c r="K6" s="2" t="str">
        <f t="shared" si="6"/>
        <v>r1020f</v>
      </c>
      <c r="L6" s="2" t="str">
        <f t="shared" si="7"/>
        <v>30</v>
      </c>
      <c r="M6">
        <f t="shared" si="8"/>
        <v>1483</v>
      </c>
      <c r="N6">
        <f t="shared" si="9"/>
        <v>10</v>
      </c>
      <c r="O6" t="str">
        <f t="shared" si="10"/>
        <v xml:space="preserve"> </v>
      </c>
      <c r="R6" t="s">
        <v>35</v>
      </c>
      <c r="S6" t="s">
        <v>68</v>
      </c>
      <c r="T6" t="s">
        <v>69</v>
      </c>
    </row>
    <row r="7" spans="1:20">
      <c r="A7" s="1">
        <v>43163</v>
      </c>
      <c r="B7" s="3">
        <f t="shared" si="1"/>
        <v>2018</v>
      </c>
      <c r="C7" s="3">
        <f t="shared" si="2"/>
        <v>3</v>
      </c>
      <c r="D7">
        <v>81361937</v>
      </c>
      <c r="E7" t="s">
        <v>14</v>
      </c>
      <c r="F7">
        <v>27700</v>
      </c>
      <c r="G7" t="str">
        <f t="shared" si="3"/>
        <v>813</v>
      </c>
      <c r="H7" s="3" t="str">
        <f t="shared" si="4"/>
        <v>61</v>
      </c>
      <c r="I7" t="str">
        <f t="shared" si="5"/>
        <v>937</v>
      </c>
      <c r="J7" t="str">
        <f t="shared" si="0"/>
        <v>커패시터</v>
      </c>
      <c r="K7" s="2" t="str">
        <f t="shared" si="6"/>
        <v>cp212f</v>
      </c>
      <c r="L7" s="2" t="str">
        <f t="shared" si="7"/>
        <v>50</v>
      </c>
      <c r="M7">
        <f t="shared" si="8"/>
        <v>554</v>
      </c>
      <c r="N7">
        <f t="shared" si="9"/>
        <v>0</v>
      </c>
      <c r="O7" t="str">
        <f t="shared" si="10"/>
        <v>빠른배송</v>
      </c>
      <c r="R7" t="s">
        <v>36</v>
      </c>
      <c r="S7" t="s">
        <v>70</v>
      </c>
      <c r="T7" t="s">
        <v>71</v>
      </c>
    </row>
    <row r="8" spans="1:20">
      <c r="A8" s="1">
        <v>43242</v>
      </c>
      <c r="B8" s="3">
        <f t="shared" si="1"/>
        <v>2018</v>
      </c>
      <c r="C8" s="3">
        <f t="shared" si="2"/>
        <v>5</v>
      </c>
      <c r="D8">
        <v>36190884</v>
      </c>
      <c r="E8" t="s">
        <v>13</v>
      </c>
      <c r="F8">
        <v>13600</v>
      </c>
      <c r="G8" t="str">
        <f t="shared" si="3"/>
        <v>361</v>
      </c>
      <c r="H8" s="3" t="str">
        <f t="shared" si="4"/>
        <v>90</v>
      </c>
      <c r="I8" t="str">
        <f t="shared" si="5"/>
        <v>884</v>
      </c>
      <c r="J8" t="str">
        <f t="shared" si="0"/>
        <v>저항기</v>
      </c>
      <c r="K8" s="2" t="str">
        <f t="shared" si="6"/>
        <v>r1020f</v>
      </c>
      <c r="L8" s="2" t="str">
        <f t="shared" si="7"/>
        <v>30</v>
      </c>
      <c r="M8">
        <f t="shared" si="8"/>
        <v>453</v>
      </c>
      <c r="N8">
        <f t="shared" si="9"/>
        <v>10</v>
      </c>
      <c r="O8" t="str">
        <f t="shared" si="10"/>
        <v>제주(산간배송)</v>
      </c>
      <c r="R8" t="s">
        <v>37</v>
      </c>
      <c r="S8" t="s">
        <v>72</v>
      </c>
      <c r="T8" t="s">
        <v>73</v>
      </c>
    </row>
    <row r="9" spans="1:20">
      <c r="A9" s="1">
        <v>43232</v>
      </c>
      <c r="B9" s="3">
        <f t="shared" si="1"/>
        <v>2018</v>
      </c>
      <c r="C9" s="3">
        <f t="shared" si="2"/>
        <v>5</v>
      </c>
      <c r="D9">
        <v>27809857</v>
      </c>
      <c r="E9" t="s">
        <v>15</v>
      </c>
      <c r="F9">
        <v>29300</v>
      </c>
      <c r="G9" t="str">
        <f t="shared" si="3"/>
        <v>278</v>
      </c>
      <c r="H9" s="3" t="str">
        <f t="shared" si="4"/>
        <v>09</v>
      </c>
      <c r="I9" t="str">
        <f t="shared" si="5"/>
        <v>857</v>
      </c>
      <c r="J9" t="str">
        <f t="shared" si="0"/>
        <v>PCB</v>
      </c>
      <c r="K9" s="2" t="str">
        <f t="shared" si="6"/>
        <v>pcb10x10d</v>
      </c>
      <c r="L9" s="2" t="str">
        <f t="shared" si="7"/>
        <v>1020</v>
      </c>
      <c r="M9">
        <f t="shared" si="8"/>
        <v>28</v>
      </c>
      <c r="N9">
        <f t="shared" si="9"/>
        <v>740</v>
      </c>
      <c r="O9" t="str">
        <f t="shared" si="10"/>
        <v xml:space="preserve"> </v>
      </c>
      <c r="R9" t="s">
        <v>38</v>
      </c>
      <c r="S9" t="s">
        <v>74</v>
      </c>
      <c r="T9" t="s">
        <v>75</v>
      </c>
    </row>
    <row r="10" spans="1:20">
      <c r="A10" s="1">
        <v>43190</v>
      </c>
      <c r="B10" s="3">
        <f t="shared" si="1"/>
        <v>2018</v>
      </c>
      <c r="C10" s="3">
        <f t="shared" si="2"/>
        <v>3</v>
      </c>
      <c r="D10">
        <v>59801495</v>
      </c>
      <c r="E10" t="s">
        <v>13</v>
      </c>
      <c r="F10">
        <v>47800</v>
      </c>
      <c r="G10" t="str">
        <f t="shared" si="3"/>
        <v>598</v>
      </c>
      <c r="H10" s="3" t="str">
        <f t="shared" si="4"/>
        <v>01</v>
      </c>
      <c r="I10" t="str">
        <f t="shared" si="5"/>
        <v>495</v>
      </c>
      <c r="J10" t="str">
        <f t="shared" si="0"/>
        <v>저항기</v>
      </c>
      <c r="K10" s="2" t="str">
        <f t="shared" si="6"/>
        <v>r1020f</v>
      </c>
      <c r="L10" s="2" t="str">
        <f t="shared" si="7"/>
        <v>30</v>
      </c>
      <c r="M10">
        <f t="shared" si="8"/>
        <v>1593</v>
      </c>
      <c r="N10">
        <f t="shared" si="9"/>
        <v>10</v>
      </c>
      <c r="O10" t="str">
        <f t="shared" si="10"/>
        <v xml:space="preserve"> </v>
      </c>
      <c r="R10" t="s">
        <v>37</v>
      </c>
      <c r="S10" t="s">
        <v>76</v>
      </c>
      <c r="T10" t="s">
        <v>77</v>
      </c>
    </row>
    <row r="11" spans="1:20">
      <c r="A11" s="1">
        <v>43268</v>
      </c>
      <c r="B11" s="3">
        <f t="shared" si="1"/>
        <v>2018</v>
      </c>
      <c r="C11" s="3">
        <f t="shared" si="2"/>
        <v>6</v>
      </c>
      <c r="D11">
        <v>28717810</v>
      </c>
      <c r="E11" t="s">
        <v>16</v>
      </c>
      <c r="F11">
        <v>22100</v>
      </c>
      <c r="G11" t="str">
        <f t="shared" si="3"/>
        <v>287</v>
      </c>
      <c r="H11" s="3" t="str">
        <f t="shared" si="4"/>
        <v>17</v>
      </c>
      <c r="I11" t="str">
        <f t="shared" si="5"/>
        <v>810</v>
      </c>
      <c r="J11" t="str">
        <f t="shared" si="0"/>
        <v>컨버터</v>
      </c>
      <c r="K11" s="2" t="str">
        <f t="shared" si="6"/>
        <v>tf1225s</v>
      </c>
      <c r="L11" s="2" t="str">
        <f t="shared" si="7"/>
        <v>2400</v>
      </c>
      <c r="M11">
        <f t="shared" si="8"/>
        <v>9</v>
      </c>
      <c r="N11">
        <f t="shared" si="9"/>
        <v>500</v>
      </c>
      <c r="O11" t="str">
        <f t="shared" si="10"/>
        <v xml:space="preserve"> </v>
      </c>
      <c r="R11" t="s">
        <v>32</v>
      </c>
      <c r="S11" t="s">
        <v>78</v>
      </c>
      <c r="T11" t="s">
        <v>79</v>
      </c>
    </row>
    <row r="12" spans="1:20">
      <c r="A12" s="1">
        <v>43181</v>
      </c>
      <c r="B12" s="3">
        <f t="shared" si="1"/>
        <v>2018</v>
      </c>
      <c r="C12" s="3">
        <f t="shared" si="2"/>
        <v>3</v>
      </c>
      <c r="D12">
        <v>89286117</v>
      </c>
      <c r="E12" t="s">
        <v>13</v>
      </c>
      <c r="F12">
        <v>47000</v>
      </c>
      <c r="G12" t="str">
        <f t="shared" si="3"/>
        <v>892</v>
      </c>
      <c r="H12" s="3" t="str">
        <f t="shared" si="4"/>
        <v>86</v>
      </c>
      <c r="I12" t="str">
        <f t="shared" si="5"/>
        <v>117</v>
      </c>
      <c r="J12" t="str">
        <f t="shared" si="0"/>
        <v>저항기</v>
      </c>
      <c r="K12" s="2" t="str">
        <f t="shared" si="6"/>
        <v>r1020f</v>
      </c>
      <c r="L12" s="2" t="str">
        <f t="shared" si="7"/>
        <v>30</v>
      </c>
      <c r="M12">
        <f t="shared" si="8"/>
        <v>1566</v>
      </c>
      <c r="N12">
        <f t="shared" si="9"/>
        <v>20</v>
      </c>
      <c r="O12" t="str">
        <f t="shared" si="10"/>
        <v>포장이슈</v>
      </c>
      <c r="R12" t="s">
        <v>39</v>
      </c>
      <c r="S12" t="s">
        <v>80</v>
      </c>
      <c r="T12" t="s">
        <v>81</v>
      </c>
    </row>
    <row r="13" spans="1:20">
      <c r="A13" s="1">
        <v>43140</v>
      </c>
      <c r="B13" s="3">
        <f t="shared" si="1"/>
        <v>2018</v>
      </c>
      <c r="C13" s="3">
        <f t="shared" si="2"/>
        <v>2</v>
      </c>
      <c r="D13">
        <v>66457873</v>
      </c>
      <c r="E13" t="s">
        <v>16</v>
      </c>
      <c r="F13">
        <v>15500</v>
      </c>
      <c r="G13" t="str">
        <f t="shared" si="3"/>
        <v>664</v>
      </c>
      <c r="H13" s="3" t="str">
        <f t="shared" si="4"/>
        <v>57</v>
      </c>
      <c r="I13" t="str">
        <f t="shared" si="5"/>
        <v>873</v>
      </c>
      <c r="J13" t="str">
        <f t="shared" si="0"/>
        <v>컨버터</v>
      </c>
      <c r="K13" s="2" t="str">
        <f t="shared" si="6"/>
        <v>tf1225s</v>
      </c>
      <c r="L13" s="2" t="str">
        <f t="shared" si="7"/>
        <v>2400</v>
      </c>
      <c r="M13">
        <f t="shared" si="8"/>
        <v>6</v>
      </c>
      <c r="N13">
        <f t="shared" si="9"/>
        <v>1100</v>
      </c>
      <c r="O13" t="str">
        <f t="shared" si="10"/>
        <v xml:space="preserve"> </v>
      </c>
      <c r="R13" t="s">
        <v>35</v>
      </c>
      <c r="S13" t="s">
        <v>82</v>
      </c>
      <c r="T13" t="s">
        <v>83</v>
      </c>
    </row>
    <row r="14" spans="1:20">
      <c r="A14" s="1">
        <v>43257</v>
      </c>
      <c r="B14" s="3">
        <f t="shared" si="1"/>
        <v>2018</v>
      </c>
      <c r="C14" s="3">
        <f t="shared" si="2"/>
        <v>6</v>
      </c>
      <c r="D14">
        <v>32702736</v>
      </c>
      <c r="E14" t="s">
        <v>11</v>
      </c>
      <c r="F14">
        <v>32600</v>
      </c>
      <c r="G14" t="str">
        <f t="shared" si="3"/>
        <v>327</v>
      </c>
      <c r="H14" s="3" t="str">
        <f t="shared" si="4"/>
        <v>02</v>
      </c>
      <c r="I14" t="str">
        <f t="shared" si="5"/>
        <v>736</v>
      </c>
      <c r="J14" t="str">
        <f t="shared" si="0"/>
        <v>코일</v>
      </c>
      <c r="K14" s="2" t="str">
        <f t="shared" si="6"/>
        <v>c1023a</v>
      </c>
      <c r="L14" s="2" t="str">
        <f t="shared" si="7"/>
        <v>10</v>
      </c>
      <c r="M14">
        <f t="shared" si="8"/>
        <v>3260</v>
      </c>
      <c r="N14">
        <f t="shared" si="9"/>
        <v>0</v>
      </c>
      <c r="O14" t="str">
        <f t="shared" si="10"/>
        <v xml:space="preserve"> </v>
      </c>
      <c r="R14" t="s">
        <v>35</v>
      </c>
      <c r="S14" t="s">
        <v>84</v>
      </c>
      <c r="T14" t="s">
        <v>85</v>
      </c>
    </row>
    <row r="15" spans="1:20">
      <c r="A15" s="1">
        <v>43106</v>
      </c>
      <c r="B15" s="3">
        <f t="shared" si="1"/>
        <v>2018</v>
      </c>
      <c r="C15" s="3">
        <f t="shared" si="2"/>
        <v>1</v>
      </c>
      <c r="D15">
        <v>98296215</v>
      </c>
      <c r="E15" t="s">
        <v>15</v>
      </c>
      <c r="F15">
        <v>47000</v>
      </c>
      <c r="G15" t="str">
        <f t="shared" si="3"/>
        <v>982</v>
      </c>
      <c r="H15" s="3" t="str">
        <f t="shared" si="4"/>
        <v>96</v>
      </c>
      <c r="I15" t="str">
        <f t="shared" si="5"/>
        <v>215</v>
      </c>
      <c r="J15" t="str">
        <f t="shared" si="0"/>
        <v>PCB</v>
      </c>
      <c r="K15" s="2" t="str">
        <f t="shared" si="6"/>
        <v>pcb10x10d</v>
      </c>
      <c r="L15" s="2" t="str">
        <f t="shared" si="7"/>
        <v>1020</v>
      </c>
      <c r="M15">
        <f t="shared" si="8"/>
        <v>46</v>
      </c>
      <c r="N15">
        <f t="shared" si="9"/>
        <v>80</v>
      </c>
      <c r="O15" t="str">
        <f t="shared" si="10"/>
        <v xml:space="preserve"> </v>
      </c>
    </row>
    <row r="16" spans="1:20">
      <c r="A16" s="1">
        <v>43170</v>
      </c>
      <c r="B16" s="3">
        <f t="shared" si="1"/>
        <v>2018</v>
      </c>
      <c r="C16" s="3">
        <f t="shared" si="2"/>
        <v>3</v>
      </c>
      <c r="D16">
        <v>10386032</v>
      </c>
      <c r="E16" t="s">
        <v>10</v>
      </c>
      <c r="F16">
        <v>40300</v>
      </c>
      <c r="G16" t="str">
        <f t="shared" si="3"/>
        <v>103</v>
      </c>
      <c r="H16" s="3" t="str">
        <f t="shared" si="4"/>
        <v>86</v>
      </c>
      <c r="I16" t="str">
        <f t="shared" si="5"/>
        <v>032</v>
      </c>
      <c r="J16" t="str">
        <f t="shared" si="0"/>
        <v>스위치</v>
      </c>
      <c r="K16" s="2" t="str">
        <f t="shared" si="6"/>
        <v>sw123</v>
      </c>
      <c r="L16" s="2" t="str">
        <f t="shared" si="7"/>
        <v>150</v>
      </c>
      <c r="M16">
        <f t="shared" si="8"/>
        <v>268</v>
      </c>
      <c r="N16">
        <f t="shared" si="9"/>
        <v>100</v>
      </c>
      <c r="O16" t="str">
        <f t="shared" si="10"/>
        <v>포장이슈</v>
      </c>
      <c r="R16" t="s">
        <v>86</v>
      </c>
    </row>
    <row r="17" spans="1:22">
      <c r="A17" s="1">
        <v>43163</v>
      </c>
      <c r="B17" s="3">
        <f t="shared" si="1"/>
        <v>2018</v>
      </c>
      <c r="C17" s="3">
        <f t="shared" si="2"/>
        <v>3</v>
      </c>
      <c r="D17">
        <v>84499097</v>
      </c>
      <c r="E17" t="s">
        <v>13</v>
      </c>
      <c r="F17">
        <v>15600</v>
      </c>
      <c r="G17" t="str">
        <f t="shared" si="3"/>
        <v>844</v>
      </c>
      <c r="H17" s="3" t="str">
        <f t="shared" si="4"/>
        <v>99</v>
      </c>
      <c r="I17" t="str">
        <f t="shared" si="5"/>
        <v>097</v>
      </c>
      <c r="J17" t="str">
        <f t="shared" si="0"/>
        <v>저항기</v>
      </c>
      <c r="K17" s="2" t="str">
        <f t="shared" si="6"/>
        <v>r1020f</v>
      </c>
      <c r="L17" s="2" t="str">
        <f t="shared" si="7"/>
        <v>30</v>
      </c>
      <c r="M17">
        <f t="shared" si="8"/>
        <v>520</v>
      </c>
      <c r="N17">
        <f t="shared" si="9"/>
        <v>0</v>
      </c>
      <c r="O17" t="str">
        <f t="shared" si="10"/>
        <v xml:space="preserve"> </v>
      </c>
      <c r="R17" s="4" t="s">
        <v>87</v>
      </c>
      <c r="S17" s="4" t="s">
        <v>88</v>
      </c>
      <c r="T17" s="4" t="s">
        <v>89</v>
      </c>
      <c r="U17" s="4" t="s">
        <v>90</v>
      </c>
      <c r="V17" s="4" t="s">
        <v>91</v>
      </c>
    </row>
    <row r="18" spans="1:22">
      <c r="A18" s="1">
        <v>43137</v>
      </c>
      <c r="B18" s="3">
        <f t="shared" si="1"/>
        <v>2018</v>
      </c>
      <c r="C18" s="3">
        <f t="shared" si="2"/>
        <v>2</v>
      </c>
      <c r="D18">
        <v>90868255</v>
      </c>
      <c r="E18" t="s">
        <v>17</v>
      </c>
      <c r="F18">
        <v>21300</v>
      </c>
      <c r="G18" t="str">
        <f t="shared" si="3"/>
        <v>908</v>
      </c>
      <c r="H18" s="3" t="str">
        <f t="shared" si="4"/>
        <v>68</v>
      </c>
      <c r="I18" t="str">
        <f t="shared" si="5"/>
        <v>255</v>
      </c>
      <c r="J18" t="str">
        <f t="shared" si="0"/>
        <v>PCB</v>
      </c>
      <c r="K18" s="2" t="str">
        <f t="shared" si="6"/>
        <v>pcb20x20e</v>
      </c>
      <c r="L18" s="2" t="str">
        <f t="shared" si="7"/>
        <v>2035</v>
      </c>
      <c r="M18">
        <f t="shared" si="8"/>
        <v>10</v>
      </c>
      <c r="N18">
        <f t="shared" si="9"/>
        <v>950</v>
      </c>
      <c r="O18" t="str">
        <f t="shared" si="10"/>
        <v>품질재확인</v>
      </c>
      <c r="R18" t="s">
        <v>92</v>
      </c>
      <c r="S18" t="s">
        <v>93</v>
      </c>
      <c r="T18" t="s">
        <v>94</v>
      </c>
      <c r="U18" t="s">
        <v>95</v>
      </c>
      <c r="V18" t="s">
        <v>96</v>
      </c>
    </row>
    <row r="19" spans="1:22">
      <c r="A19" s="1">
        <v>43273</v>
      </c>
      <c r="B19" s="3">
        <f t="shared" si="1"/>
        <v>2018</v>
      </c>
      <c r="C19" s="3">
        <f t="shared" si="2"/>
        <v>6</v>
      </c>
      <c r="D19">
        <v>14077461</v>
      </c>
      <c r="E19" t="s">
        <v>16</v>
      </c>
      <c r="F19">
        <v>45000</v>
      </c>
      <c r="G19" t="str">
        <f t="shared" si="3"/>
        <v>140</v>
      </c>
      <c r="H19" s="3" t="str">
        <f t="shared" si="4"/>
        <v>77</v>
      </c>
      <c r="I19" t="str">
        <f t="shared" si="5"/>
        <v>461</v>
      </c>
      <c r="J19" t="str">
        <f t="shared" si="0"/>
        <v>컨버터</v>
      </c>
      <c r="K19" s="2" t="str">
        <f t="shared" si="6"/>
        <v>tf1225s</v>
      </c>
      <c r="L19" s="2" t="str">
        <f t="shared" si="7"/>
        <v>2400</v>
      </c>
      <c r="M19">
        <f t="shared" si="8"/>
        <v>18</v>
      </c>
      <c r="N19">
        <f t="shared" si="9"/>
        <v>1800</v>
      </c>
      <c r="O19" t="str">
        <f t="shared" si="10"/>
        <v>입고전확인</v>
      </c>
    </row>
    <row r="20" spans="1:22">
      <c r="A20" s="1">
        <v>43201</v>
      </c>
      <c r="B20" s="3">
        <f t="shared" si="1"/>
        <v>2018</v>
      </c>
      <c r="C20" s="3">
        <f t="shared" si="2"/>
        <v>4</v>
      </c>
      <c r="D20">
        <v>82187966</v>
      </c>
      <c r="E20" t="s">
        <v>13</v>
      </c>
      <c r="F20">
        <v>28600</v>
      </c>
      <c r="G20" t="str">
        <f t="shared" si="3"/>
        <v>821</v>
      </c>
      <c r="H20" s="3" t="str">
        <f t="shared" si="4"/>
        <v>87</v>
      </c>
      <c r="I20" t="str">
        <f t="shared" si="5"/>
        <v>966</v>
      </c>
      <c r="J20" t="str">
        <f t="shared" si="0"/>
        <v>저항기</v>
      </c>
      <c r="K20" s="2" t="str">
        <f t="shared" si="6"/>
        <v>r1020f</v>
      </c>
      <c r="L20" s="2" t="str">
        <f t="shared" si="7"/>
        <v>30</v>
      </c>
      <c r="M20">
        <f t="shared" si="8"/>
        <v>953</v>
      </c>
      <c r="N20">
        <f t="shared" si="9"/>
        <v>10</v>
      </c>
      <c r="O20" t="str">
        <f t="shared" si="10"/>
        <v xml:space="preserve"> </v>
      </c>
    </row>
    <row r="21" spans="1:22">
      <c r="A21" s="1">
        <v>43152</v>
      </c>
      <c r="B21" s="3">
        <f t="shared" si="1"/>
        <v>2018</v>
      </c>
      <c r="C21" s="3">
        <f t="shared" si="2"/>
        <v>2</v>
      </c>
      <c r="D21">
        <v>44658813</v>
      </c>
      <c r="E21" t="s">
        <v>18</v>
      </c>
      <c r="F21">
        <v>44800</v>
      </c>
      <c r="G21" t="str">
        <f t="shared" si="3"/>
        <v>446</v>
      </c>
      <c r="H21" s="3" t="str">
        <f t="shared" si="4"/>
        <v>58</v>
      </c>
      <c r="I21" t="str">
        <f t="shared" si="5"/>
        <v>813</v>
      </c>
      <c r="J21" t="str">
        <f t="shared" si="0"/>
        <v>퓨즈</v>
      </c>
      <c r="K21" s="2" t="str">
        <f t="shared" si="6"/>
        <v>fz22020a</v>
      </c>
      <c r="L21" s="2" t="str">
        <f t="shared" si="7"/>
        <v>1970</v>
      </c>
      <c r="M21">
        <f t="shared" si="8"/>
        <v>22</v>
      </c>
      <c r="N21">
        <f t="shared" si="9"/>
        <v>1460</v>
      </c>
      <c r="O21" t="str">
        <f t="shared" si="10"/>
        <v xml:space="preserve"> </v>
      </c>
    </row>
    <row r="22" spans="1:22">
      <c r="A22" s="1">
        <v>43219</v>
      </c>
      <c r="B22" s="3">
        <f t="shared" si="1"/>
        <v>2018</v>
      </c>
      <c r="C22" s="3">
        <f t="shared" si="2"/>
        <v>4</v>
      </c>
      <c r="D22">
        <v>29389297</v>
      </c>
      <c r="E22" t="s">
        <v>15</v>
      </c>
      <c r="F22">
        <v>47400</v>
      </c>
      <c r="G22" t="str">
        <f t="shared" si="3"/>
        <v>293</v>
      </c>
      <c r="H22" s="3" t="str">
        <f t="shared" si="4"/>
        <v>89</v>
      </c>
      <c r="I22" t="str">
        <f t="shared" si="5"/>
        <v>297</v>
      </c>
      <c r="J22" t="str">
        <f t="shared" si="0"/>
        <v>PCB</v>
      </c>
      <c r="K22" s="2" t="str">
        <f t="shared" si="6"/>
        <v>pcb10x10d</v>
      </c>
      <c r="L22" s="2" t="str">
        <f t="shared" si="7"/>
        <v>1020</v>
      </c>
      <c r="M22">
        <f t="shared" si="8"/>
        <v>46</v>
      </c>
      <c r="N22">
        <f t="shared" si="9"/>
        <v>480</v>
      </c>
      <c r="O22" t="str">
        <f t="shared" si="10"/>
        <v xml:space="preserve"> </v>
      </c>
    </row>
    <row r="23" spans="1:22">
      <c r="A23" s="1">
        <v>43270</v>
      </c>
      <c r="B23" s="3">
        <f t="shared" si="1"/>
        <v>2018</v>
      </c>
      <c r="C23" s="3">
        <f t="shared" si="2"/>
        <v>6</v>
      </c>
      <c r="D23">
        <v>57890396</v>
      </c>
      <c r="E23" t="s">
        <v>16</v>
      </c>
      <c r="F23">
        <v>37200</v>
      </c>
      <c r="G23" t="str">
        <f t="shared" si="3"/>
        <v>578</v>
      </c>
      <c r="H23" s="3" t="str">
        <f t="shared" si="4"/>
        <v>90</v>
      </c>
      <c r="I23" t="str">
        <f t="shared" si="5"/>
        <v>396</v>
      </c>
      <c r="J23" t="str">
        <f t="shared" si="0"/>
        <v>컨버터</v>
      </c>
      <c r="K23" s="2" t="str">
        <f t="shared" si="6"/>
        <v>tf1225s</v>
      </c>
      <c r="L23" s="2" t="str">
        <f t="shared" si="7"/>
        <v>2400</v>
      </c>
      <c r="M23">
        <f t="shared" si="8"/>
        <v>15</v>
      </c>
      <c r="N23">
        <f t="shared" si="9"/>
        <v>1200</v>
      </c>
      <c r="O23" t="str">
        <f t="shared" si="10"/>
        <v>제주(산간배송)</v>
      </c>
    </row>
    <row r="24" spans="1:22">
      <c r="A24" s="1">
        <v>43214</v>
      </c>
      <c r="B24" s="3">
        <f t="shared" si="1"/>
        <v>2018</v>
      </c>
      <c r="C24" s="3">
        <f t="shared" si="2"/>
        <v>4</v>
      </c>
      <c r="D24">
        <v>10500688</v>
      </c>
      <c r="E24" t="s">
        <v>18</v>
      </c>
      <c r="F24">
        <v>47800</v>
      </c>
      <c r="G24" t="str">
        <f t="shared" si="3"/>
        <v>105</v>
      </c>
      <c r="H24" s="3" t="str">
        <f t="shared" si="4"/>
        <v>00</v>
      </c>
      <c r="I24" t="str">
        <f t="shared" si="5"/>
        <v>688</v>
      </c>
      <c r="J24" t="str">
        <f t="shared" si="0"/>
        <v>퓨즈</v>
      </c>
      <c r="K24" s="2" t="str">
        <f t="shared" si="6"/>
        <v>fz22020a</v>
      </c>
      <c r="L24" s="2" t="str">
        <f t="shared" si="7"/>
        <v>1970</v>
      </c>
      <c r="M24">
        <f t="shared" si="8"/>
        <v>24</v>
      </c>
      <c r="N24">
        <f t="shared" si="9"/>
        <v>520</v>
      </c>
      <c r="O24" t="str">
        <f t="shared" si="10"/>
        <v xml:space="preserve"> </v>
      </c>
    </row>
    <row r="25" spans="1:22">
      <c r="A25" s="1">
        <v>43167</v>
      </c>
      <c r="B25" s="3">
        <f t="shared" si="1"/>
        <v>2018</v>
      </c>
      <c r="C25" s="3">
        <f t="shared" si="2"/>
        <v>3</v>
      </c>
      <c r="D25">
        <v>82395021</v>
      </c>
      <c r="E25" t="s">
        <v>15</v>
      </c>
      <c r="F25">
        <v>26800</v>
      </c>
      <c r="G25" t="str">
        <f t="shared" si="3"/>
        <v>823</v>
      </c>
      <c r="H25" s="3" t="str">
        <f t="shared" si="4"/>
        <v>95</v>
      </c>
      <c r="I25" t="str">
        <f t="shared" si="5"/>
        <v>021</v>
      </c>
      <c r="J25" t="str">
        <f t="shared" si="0"/>
        <v>PCB</v>
      </c>
      <c r="K25" s="2" t="str">
        <f t="shared" si="6"/>
        <v>pcb10x10d</v>
      </c>
      <c r="L25" s="2" t="str">
        <f t="shared" si="7"/>
        <v>1020</v>
      </c>
      <c r="M25">
        <f t="shared" si="8"/>
        <v>26</v>
      </c>
      <c r="N25">
        <f t="shared" si="9"/>
        <v>280</v>
      </c>
      <c r="O25" t="str">
        <f t="shared" si="10"/>
        <v xml:space="preserve"> </v>
      </c>
    </row>
    <row r="26" spans="1:22">
      <c r="A26" s="1">
        <v>43127</v>
      </c>
      <c r="B26" s="3">
        <f t="shared" si="1"/>
        <v>2018</v>
      </c>
      <c r="C26" s="3">
        <f t="shared" si="2"/>
        <v>1</v>
      </c>
      <c r="D26">
        <v>84479971</v>
      </c>
      <c r="E26" t="s">
        <v>14</v>
      </c>
      <c r="F26">
        <v>48400</v>
      </c>
      <c r="G26" t="str">
        <f t="shared" si="3"/>
        <v>844</v>
      </c>
      <c r="H26" s="3" t="str">
        <f t="shared" si="4"/>
        <v>79</v>
      </c>
      <c r="I26" t="str">
        <f t="shared" si="5"/>
        <v>971</v>
      </c>
      <c r="J26" t="str">
        <f t="shared" si="0"/>
        <v>커패시터</v>
      </c>
      <c r="K26" s="2" t="str">
        <f t="shared" si="6"/>
        <v>cp212f</v>
      </c>
      <c r="L26" s="2" t="str">
        <f t="shared" si="7"/>
        <v>50</v>
      </c>
      <c r="M26">
        <f t="shared" si="8"/>
        <v>968</v>
      </c>
      <c r="N26">
        <f t="shared" si="9"/>
        <v>0</v>
      </c>
      <c r="O26" t="str">
        <f t="shared" si="10"/>
        <v xml:space="preserve"> </v>
      </c>
    </row>
    <row r="27" spans="1:22">
      <c r="A27" s="1">
        <v>43178</v>
      </c>
      <c r="B27" s="3">
        <f t="shared" si="1"/>
        <v>2018</v>
      </c>
      <c r="C27" s="3">
        <f t="shared" si="2"/>
        <v>3</v>
      </c>
      <c r="D27">
        <v>49755548</v>
      </c>
      <c r="E27" t="s">
        <v>19</v>
      </c>
      <c r="F27">
        <v>13500</v>
      </c>
      <c r="G27" t="str">
        <f t="shared" si="3"/>
        <v>497</v>
      </c>
      <c r="H27" s="3" t="str">
        <f t="shared" si="4"/>
        <v>55</v>
      </c>
      <c r="I27" t="str">
        <f t="shared" si="5"/>
        <v>548</v>
      </c>
      <c r="J27" t="str">
        <f t="shared" si="0"/>
        <v>커넥터</v>
      </c>
      <c r="K27" s="2" t="str">
        <f t="shared" si="6"/>
        <v>cn232p</v>
      </c>
      <c r="L27" s="2" t="str">
        <f t="shared" si="7"/>
        <v>240</v>
      </c>
      <c r="M27">
        <f t="shared" si="8"/>
        <v>56</v>
      </c>
      <c r="N27">
        <f t="shared" si="9"/>
        <v>60</v>
      </c>
      <c r="O27" t="str">
        <f t="shared" si="10"/>
        <v xml:space="preserve"> </v>
      </c>
    </row>
    <row r="28" spans="1:22">
      <c r="A28" s="1">
        <v>43105</v>
      </c>
      <c r="B28" s="3">
        <f t="shared" si="1"/>
        <v>2018</v>
      </c>
      <c r="C28" s="3">
        <f t="shared" si="2"/>
        <v>1</v>
      </c>
      <c r="D28">
        <v>79303989</v>
      </c>
      <c r="E28" t="s">
        <v>14</v>
      </c>
      <c r="F28">
        <v>11300</v>
      </c>
      <c r="G28" t="str">
        <f t="shared" si="3"/>
        <v>793</v>
      </c>
      <c r="H28" s="3" t="str">
        <f t="shared" si="4"/>
        <v>03</v>
      </c>
      <c r="I28" t="str">
        <f t="shared" si="5"/>
        <v>989</v>
      </c>
      <c r="J28" t="str">
        <f t="shared" si="0"/>
        <v>커패시터</v>
      </c>
      <c r="K28" s="2" t="str">
        <f t="shared" si="6"/>
        <v>cp212f</v>
      </c>
      <c r="L28" s="2" t="str">
        <f t="shared" si="7"/>
        <v>50</v>
      </c>
      <c r="M28">
        <f t="shared" si="8"/>
        <v>226</v>
      </c>
      <c r="N28">
        <f t="shared" si="9"/>
        <v>0</v>
      </c>
      <c r="O28" t="str">
        <f t="shared" si="10"/>
        <v xml:space="preserve"> </v>
      </c>
    </row>
    <row r="29" spans="1:22">
      <c r="A29" s="1">
        <v>43250</v>
      </c>
      <c r="B29" s="3">
        <f t="shared" si="1"/>
        <v>2018</v>
      </c>
      <c r="C29" s="3">
        <f t="shared" si="2"/>
        <v>5</v>
      </c>
      <c r="D29">
        <v>54868840</v>
      </c>
      <c r="E29" t="s">
        <v>20</v>
      </c>
      <c r="F29">
        <v>44400</v>
      </c>
      <c r="G29" t="str">
        <f t="shared" si="3"/>
        <v>548</v>
      </c>
      <c r="H29" s="3" t="str">
        <f t="shared" si="4"/>
        <v>68</v>
      </c>
      <c r="I29" t="str">
        <f t="shared" si="5"/>
        <v>840</v>
      </c>
      <c r="J29" t="str">
        <f t="shared" si="0"/>
        <v>저항기</v>
      </c>
      <c r="K29" s="2" t="str">
        <f t="shared" si="6"/>
        <v>r2000f</v>
      </c>
      <c r="L29" s="2" t="str">
        <f t="shared" si="7"/>
        <v>2947</v>
      </c>
      <c r="M29">
        <f t="shared" si="8"/>
        <v>15</v>
      </c>
      <c r="N29">
        <f t="shared" si="9"/>
        <v>195</v>
      </c>
      <c r="O29" t="str">
        <f t="shared" si="10"/>
        <v>품질재확인</v>
      </c>
    </row>
    <row r="30" spans="1:22">
      <c r="A30" s="1">
        <v>43154</v>
      </c>
      <c r="B30" s="3">
        <f t="shared" si="1"/>
        <v>2018</v>
      </c>
      <c r="C30" s="3">
        <f t="shared" si="2"/>
        <v>2</v>
      </c>
      <c r="D30">
        <v>56577051</v>
      </c>
      <c r="E30" t="s">
        <v>21</v>
      </c>
      <c r="F30">
        <v>29400</v>
      </c>
      <c r="G30" t="str">
        <f t="shared" si="3"/>
        <v>565</v>
      </c>
      <c r="H30" s="3" t="str">
        <f t="shared" si="4"/>
        <v>77</v>
      </c>
      <c r="I30" t="str">
        <f t="shared" si="5"/>
        <v>051</v>
      </c>
      <c r="J30" t="str">
        <f t="shared" si="0"/>
        <v>저항기</v>
      </c>
      <c r="K30" s="2" t="str">
        <f t="shared" si="6"/>
        <v>r1m2010f</v>
      </c>
      <c r="L30" s="2" t="str">
        <f t="shared" si="7"/>
        <v>870</v>
      </c>
      <c r="M30">
        <f t="shared" si="8"/>
        <v>33</v>
      </c>
      <c r="N30">
        <f t="shared" si="9"/>
        <v>690</v>
      </c>
      <c r="O30" t="str">
        <f t="shared" si="10"/>
        <v>입고전확인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4563-C9E3-4D46-A797-44BAFB48ADA3}">
  <dimension ref="A1:V30"/>
  <sheetViews>
    <sheetView topLeftCell="F1" workbookViewId="0">
      <selection activeCell="X7" sqref="X7"/>
    </sheetView>
  </sheetViews>
  <sheetFormatPr defaultRowHeight="17.399999999999999"/>
  <cols>
    <col min="1" max="1" width="11.09765625" bestFit="1" customWidth="1"/>
    <col min="3" max="3" width="7.09765625" bestFit="1" customWidth="1"/>
    <col min="4" max="4" width="9.5" bestFit="1" customWidth="1"/>
    <col min="5" max="5" width="18.3984375" bestFit="1" customWidth="1"/>
    <col min="6" max="6" width="6.5" bestFit="1" customWidth="1"/>
    <col min="7" max="7" width="8.09765625" bestFit="1" customWidth="1"/>
    <col min="8" max="8" width="8.09765625" style="3" bestFit="1" customWidth="1"/>
    <col min="9" max="9" width="8.09765625" bestFit="1" customWidth="1"/>
    <col min="11" max="11" width="10.59765625" bestFit="1" customWidth="1"/>
    <col min="14" max="14" width="10.59765625" bestFit="1" customWidth="1"/>
    <col min="15" max="15" width="14.3984375" bestFit="1" customWidth="1"/>
  </cols>
  <sheetData>
    <row r="1" spans="1:20">
      <c r="A1" s="1" t="s">
        <v>22</v>
      </c>
      <c r="B1" s="1" t="s">
        <v>40</v>
      </c>
      <c r="C1" s="1" t="s">
        <v>41</v>
      </c>
      <c r="D1" t="s">
        <v>23</v>
      </c>
      <c r="E1" t="s">
        <v>24</v>
      </c>
      <c r="F1" t="s">
        <v>25</v>
      </c>
      <c r="G1" t="s">
        <v>26</v>
      </c>
      <c r="H1" s="3" t="s">
        <v>27</v>
      </c>
      <c r="I1" t="s">
        <v>28</v>
      </c>
      <c r="J1" t="s">
        <v>29</v>
      </c>
      <c r="K1" t="s">
        <v>30</v>
      </c>
      <c r="L1" t="s">
        <v>59</v>
      </c>
      <c r="M1" t="s">
        <v>97</v>
      </c>
      <c r="N1" t="s">
        <v>98</v>
      </c>
      <c r="O1" t="s">
        <v>99</v>
      </c>
      <c r="R1" t="s">
        <v>57</v>
      </c>
      <c r="S1" t="s">
        <v>58</v>
      </c>
      <c r="T1" t="s">
        <v>59</v>
      </c>
    </row>
    <row r="2" spans="1:20">
      <c r="A2" s="1">
        <v>43207</v>
      </c>
      <c r="B2" s="3">
        <f>YEAR(A2)</f>
        <v>2018</v>
      </c>
      <c r="C2" s="3">
        <f>MONTH(A2)</f>
        <v>4</v>
      </c>
      <c r="D2">
        <v>51832388</v>
      </c>
      <c r="E2" t="s">
        <v>9</v>
      </c>
      <c r="F2">
        <v>16600</v>
      </c>
      <c r="G2" t="str">
        <f>LEFT(D2,3)</f>
        <v>518</v>
      </c>
      <c r="H2" s="3" t="str">
        <f>MID(D2,4,2)</f>
        <v>32</v>
      </c>
      <c r="I2" t="str">
        <f>RIGHT(D2,3)</f>
        <v>388</v>
      </c>
      <c r="J2" t="str">
        <f t="shared" ref="J2:J30" si="0">LEFT(E2,FIND(" ",E2)-1)</f>
        <v>퓨즈</v>
      </c>
      <c r="K2" t="str">
        <f>MID(E2,FIND("@",E2)+1,LEN(E2))</f>
        <v>fz22010a</v>
      </c>
      <c r="L2" s="2" t="str">
        <f>INDEX($R$2:$T$14,MATCH($K2,$S$2:$S$14,0),3)</f>
        <v>200/ea</v>
      </c>
      <c r="O2" s="2" t="str">
        <f>IFERROR(INDEX($R$17:$V$18,MATCH($H2,$R$17:$V$17,0),2)," ")</f>
        <v xml:space="preserve"> </v>
      </c>
      <c r="R2" t="s">
        <v>32</v>
      </c>
      <c r="S2" t="s">
        <v>60</v>
      </c>
      <c r="T2" t="s">
        <v>61</v>
      </c>
    </row>
    <row r="3" spans="1:20">
      <c r="A3" s="1">
        <v>43281</v>
      </c>
      <c r="B3" s="3">
        <f t="shared" ref="B3:B30" si="1">YEAR(A3)</f>
        <v>2018</v>
      </c>
      <c r="C3" s="3">
        <f t="shared" ref="C3:C30" si="2">MONTH(A3)</f>
        <v>6</v>
      </c>
      <c r="D3">
        <v>80861314</v>
      </c>
      <c r="E3" t="s">
        <v>10</v>
      </c>
      <c r="F3">
        <v>7200</v>
      </c>
      <c r="G3" t="str">
        <f t="shared" ref="G3:G30" si="3">LEFT(D3,3)</f>
        <v>808</v>
      </c>
      <c r="H3" s="3" t="str">
        <f t="shared" ref="H3:H30" si="4">MID(D3,4,2)</f>
        <v>61</v>
      </c>
      <c r="I3" t="str">
        <f t="shared" ref="I3:I30" si="5">RIGHT(D3,3)</f>
        <v>314</v>
      </c>
      <c r="J3" t="str">
        <f t="shared" si="0"/>
        <v>스위치</v>
      </c>
      <c r="K3" t="str">
        <f t="shared" ref="K3:K30" si="6">MID(E3,FIND("@",E3)+1,LEN(E3))</f>
        <v>sw123</v>
      </c>
      <c r="L3" s="2" t="str">
        <f t="shared" ref="L3:L30" si="7">INDEX($R$2:$T$14,MATCH($K3,$S$2:$S$14,0),3)</f>
        <v>150/ea</v>
      </c>
      <c r="O3" s="2" t="str">
        <f>INDEX($R$17:$V$18,MATCH($H3,$R$17:$V$17,0),2)</f>
        <v>90</v>
      </c>
      <c r="R3" t="s">
        <v>33</v>
      </c>
      <c r="S3" t="s">
        <v>62</v>
      </c>
      <c r="T3" t="s">
        <v>63</v>
      </c>
    </row>
    <row r="4" spans="1:20">
      <c r="A4" s="1">
        <v>43193</v>
      </c>
      <c r="B4" s="3">
        <f t="shared" si="1"/>
        <v>2018</v>
      </c>
      <c r="C4" s="3">
        <f t="shared" si="2"/>
        <v>4</v>
      </c>
      <c r="D4">
        <v>69173880</v>
      </c>
      <c r="E4" t="s">
        <v>11</v>
      </c>
      <c r="F4">
        <v>20500</v>
      </c>
      <c r="G4" t="str">
        <f t="shared" si="3"/>
        <v>691</v>
      </c>
      <c r="H4" s="3" t="str">
        <f t="shared" si="4"/>
        <v>73</v>
      </c>
      <c r="I4" t="str">
        <f t="shared" si="5"/>
        <v>880</v>
      </c>
      <c r="J4" t="str">
        <f t="shared" si="0"/>
        <v>코일</v>
      </c>
      <c r="K4" t="str">
        <f t="shared" si="6"/>
        <v>c1023a</v>
      </c>
      <c r="L4" s="2" t="str">
        <f t="shared" si="7"/>
        <v>10/ea</v>
      </c>
      <c r="O4" s="2" t="str">
        <f t="shared" ref="O4:O31" si="8">IFERROR(INDEX($R$17:$V$18,MATCH($H4,$R$17:$V$17,0),2)," ")</f>
        <v xml:space="preserve"> </v>
      </c>
      <c r="R4" t="s">
        <v>34</v>
      </c>
      <c r="S4" t="s">
        <v>64</v>
      </c>
      <c r="T4" t="s">
        <v>65</v>
      </c>
    </row>
    <row r="5" spans="1:20">
      <c r="A5" s="1">
        <v>43234</v>
      </c>
      <c r="B5" s="3">
        <f t="shared" si="1"/>
        <v>2018</v>
      </c>
      <c r="C5" s="3">
        <f t="shared" si="2"/>
        <v>5</v>
      </c>
      <c r="D5">
        <v>76176280</v>
      </c>
      <c r="E5" t="s">
        <v>12</v>
      </c>
      <c r="F5">
        <v>39700</v>
      </c>
      <c r="G5" t="str">
        <f t="shared" si="3"/>
        <v>761</v>
      </c>
      <c r="H5" s="3" t="str">
        <f t="shared" si="4"/>
        <v>76</v>
      </c>
      <c r="I5" t="str">
        <f t="shared" si="5"/>
        <v>280</v>
      </c>
      <c r="J5" t="str">
        <f t="shared" si="0"/>
        <v>퓨즈</v>
      </c>
      <c r="K5" t="str">
        <f t="shared" si="6"/>
        <v>fz22010c</v>
      </c>
      <c r="L5" s="2" t="str">
        <f t="shared" si="7"/>
        <v>500/ea</v>
      </c>
      <c r="O5" s="2" t="str">
        <f t="shared" si="8"/>
        <v xml:space="preserve"> </v>
      </c>
      <c r="R5" t="s">
        <v>32</v>
      </c>
      <c r="S5" t="s">
        <v>66</v>
      </c>
      <c r="T5" t="s">
        <v>67</v>
      </c>
    </row>
    <row r="6" spans="1:20">
      <c r="A6" s="1">
        <v>43255</v>
      </c>
      <c r="B6" s="3">
        <f t="shared" si="1"/>
        <v>2018</v>
      </c>
      <c r="C6" s="3">
        <f t="shared" si="2"/>
        <v>6</v>
      </c>
      <c r="D6">
        <v>33119539</v>
      </c>
      <c r="E6" t="s">
        <v>13</v>
      </c>
      <c r="F6">
        <v>44500</v>
      </c>
      <c r="G6" t="str">
        <f t="shared" si="3"/>
        <v>331</v>
      </c>
      <c r="H6" s="3" t="str">
        <f t="shared" si="4"/>
        <v>19</v>
      </c>
      <c r="I6" t="str">
        <f t="shared" si="5"/>
        <v>539</v>
      </c>
      <c r="J6" t="str">
        <f t="shared" si="0"/>
        <v>저항기</v>
      </c>
      <c r="K6" t="str">
        <f t="shared" si="6"/>
        <v>r1020f</v>
      </c>
      <c r="L6" s="2" t="str">
        <f t="shared" si="7"/>
        <v>30/ea</v>
      </c>
      <c r="O6" s="2" t="str">
        <f t="shared" si="8"/>
        <v xml:space="preserve"> </v>
      </c>
      <c r="R6" t="s">
        <v>35</v>
      </c>
      <c r="S6" t="s">
        <v>68</v>
      </c>
      <c r="T6" t="s">
        <v>69</v>
      </c>
    </row>
    <row r="7" spans="1:20">
      <c r="A7" s="1">
        <v>43163</v>
      </c>
      <c r="B7" s="3">
        <f t="shared" si="1"/>
        <v>2018</v>
      </c>
      <c r="C7" s="3">
        <f t="shared" si="2"/>
        <v>3</v>
      </c>
      <c r="D7">
        <v>81361937</v>
      </c>
      <c r="E7" t="s">
        <v>14</v>
      </c>
      <c r="F7">
        <v>27700</v>
      </c>
      <c r="G7" t="str">
        <f t="shared" si="3"/>
        <v>813</v>
      </c>
      <c r="H7" s="3" t="str">
        <f t="shared" si="4"/>
        <v>61</v>
      </c>
      <c r="I7" t="str">
        <f t="shared" si="5"/>
        <v>937</v>
      </c>
      <c r="J7" t="str">
        <f t="shared" si="0"/>
        <v>커패시터</v>
      </c>
      <c r="K7" t="str">
        <f t="shared" si="6"/>
        <v>cp212f</v>
      </c>
      <c r="L7" s="2" t="str">
        <f t="shared" si="7"/>
        <v>50/ea</v>
      </c>
      <c r="O7" s="2" t="str">
        <f t="shared" si="8"/>
        <v>90</v>
      </c>
      <c r="R7" t="s">
        <v>36</v>
      </c>
      <c r="S7" t="s">
        <v>70</v>
      </c>
      <c r="T7" t="s">
        <v>71</v>
      </c>
    </row>
    <row r="8" spans="1:20">
      <c r="A8" s="1">
        <v>43242</v>
      </c>
      <c r="B8" s="3">
        <f t="shared" si="1"/>
        <v>2018</v>
      </c>
      <c r="C8" s="3">
        <f t="shared" si="2"/>
        <v>5</v>
      </c>
      <c r="D8">
        <v>36190884</v>
      </c>
      <c r="E8" t="s">
        <v>13</v>
      </c>
      <c r="F8">
        <v>13600</v>
      </c>
      <c r="G8" t="str">
        <f t="shared" si="3"/>
        <v>361</v>
      </c>
      <c r="H8" s="3" t="str">
        <f t="shared" si="4"/>
        <v>90</v>
      </c>
      <c r="I8" t="str">
        <f t="shared" si="5"/>
        <v>884</v>
      </c>
      <c r="J8" t="str">
        <f t="shared" si="0"/>
        <v>저항기</v>
      </c>
      <c r="K8" t="str">
        <f t="shared" si="6"/>
        <v>r1020f</v>
      </c>
      <c r="L8" s="2" t="str">
        <f t="shared" si="7"/>
        <v>30/ea</v>
      </c>
      <c r="O8" s="2" t="str">
        <f t="shared" si="8"/>
        <v>제주(산간배송)</v>
      </c>
      <c r="R8" t="s">
        <v>37</v>
      </c>
      <c r="S8" t="s">
        <v>72</v>
      </c>
      <c r="T8" t="s">
        <v>73</v>
      </c>
    </row>
    <row r="9" spans="1:20">
      <c r="A9" s="1">
        <v>43232</v>
      </c>
      <c r="B9" s="3">
        <f t="shared" si="1"/>
        <v>2018</v>
      </c>
      <c r="C9" s="3">
        <f t="shared" si="2"/>
        <v>5</v>
      </c>
      <c r="D9">
        <v>27809857</v>
      </c>
      <c r="E9" t="s">
        <v>15</v>
      </c>
      <c r="F9">
        <v>29300</v>
      </c>
      <c r="G9" t="str">
        <f t="shared" si="3"/>
        <v>278</v>
      </c>
      <c r="H9" s="3" t="str">
        <f t="shared" si="4"/>
        <v>09</v>
      </c>
      <c r="I9" t="str">
        <f t="shared" si="5"/>
        <v>857</v>
      </c>
      <c r="J9" t="str">
        <f t="shared" si="0"/>
        <v>PCB</v>
      </c>
      <c r="K9" t="str">
        <f t="shared" si="6"/>
        <v>pcb10x10d</v>
      </c>
      <c r="L9" s="2" t="str">
        <f t="shared" si="7"/>
        <v>1020/ea</v>
      </c>
      <c r="O9" s="2" t="str">
        <f t="shared" si="8"/>
        <v xml:space="preserve"> </v>
      </c>
      <c r="R9" t="s">
        <v>38</v>
      </c>
      <c r="S9" t="s">
        <v>74</v>
      </c>
      <c r="T9" t="s">
        <v>75</v>
      </c>
    </row>
    <row r="10" spans="1:20">
      <c r="A10" s="1">
        <v>43190</v>
      </c>
      <c r="B10" s="3">
        <f t="shared" si="1"/>
        <v>2018</v>
      </c>
      <c r="C10" s="3">
        <f t="shared" si="2"/>
        <v>3</v>
      </c>
      <c r="D10">
        <v>59801495</v>
      </c>
      <c r="E10" t="s">
        <v>13</v>
      </c>
      <c r="F10">
        <v>47800</v>
      </c>
      <c r="G10" t="str">
        <f t="shared" si="3"/>
        <v>598</v>
      </c>
      <c r="H10" s="3" t="str">
        <f t="shared" si="4"/>
        <v>01</v>
      </c>
      <c r="I10" t="str">
        <f t="shared" si="5"/>
        <v>495</v>
      </c>
      <c r="J10" t="str">
        <f t="shared" si="0"/>
        <v>저항기</v>
      </c>
      <c r="K10" t="str">
        <f t="shared" si="6"/>
        <v>r1020f</v>
      </c>
      <c r="L10" s="2" t="str">
        <f t="shared" si="7"/>
        <v>30/ea</v>
      </c>
      <c r="O10" s="2" t="str">
        <f t="shared" si="8"/>
        <v xml:space="preserve"> </v>
      </c>
      <c r="R10" t="s">
        <v>37</v>
      </c>
      <c r="S10" t="s">
        <v>76</v>
      </c>
      <c r="T10" t="s">
        <v>77</v>
      </c>
    </row>
    <row r="11" spans="1:20">
      <c r="A11" s="1">
        <v>43268</v>
      </c>
      <c r="B11" s="3">
        <f t="shared" si="1"/>
        <v>2018</v>
      </c>
      <c r="C11" s="3">
        <f t="shared" si="2"/>
        <v>6</v>
      </c>
      <c r="D11">
        <v>28717810</v>
      </c>
      <c r="E11" t="s">
        <v>16</v>
      </c>
      <c r="F11">
        <v>22100</v>
      </c>
      <c r="G11" t="str">
        <f t="shared" si="3"/>
        <v>287</v>
      </c>
      <c r="H11" s="3" t="str">
        <f t="shared" si="4"/>
        <v>17</v>
      </c>
      <c r="I11" t="str">
        <f t="shared" si="5"/>
        <v>810</v>
      </c>
      <c r="J11" t="str">
        <f t="shared" si="0"/>
        <v>컨버터</v>
      </c>
      <c r="K11" t="str">
        <f t="shared" si="6"/>
        <v>tf1225s</v>
      </c>
      <c r="L11" s="2" t="str">
        <f t="shared" si="7"/>
        <v>2400/ea</v>
      </c>
      <c r="O11" s="2" t="str">
        <f t="shared" si="8"/>
        <v xml:space="preserve"> </v>
      </c>
      <c r="R11" t="s">
        <v>32</v>
      </c>
      <c r="S11" t="s">
        <v>78</v>
      </c>
      <c r="T11" t="s">
        <v>79</v>
      </c>
    </row>
    <row r="12" spans="1:20">
      <c r="A12" s="1">
        <v>43181</v>
      </c>
      <c r="B12" s="3">
        <f t="shared" si="1"/>
        <v>2018</v>
      </c>
      <c r="C12" s="3">
        <f t="shared" si="2"/>
        <v>3</v>
      </c>
      <c r="D12">
        <v>89286117</v>
      </c>
      <c r="E12" t="s">
        <v>13</v>
      </c>
      <c r="F12">
        <v>47000</v>
      </c>
      <c r="G12" t="str">
        <f t="shared" si="3"/>
        <v>892</v>
      </c>
      <c r="H12" s="3" t="str">
        <f t="shared" si="4"/>
        <v>86</v>
      </c>
      <c r="I12" t="str">
        <f t="shared" si="5"/>
        <v>117</v>
      </c>
      <c r="J12" t="str">
        <f t="shared" si="0"/>
        <v>저항기</v>
      </c>
      <c r="K12" t="str">
        <f t="shared" si="6"/>
        <v>r1020f</v>
      </c>
      <c r="L12" s="2" t="str">
        <f t="shared" si="7"/>
        <v>30/ea</v>
      </c>
      <c r="O12" s="2" t="str">
        <f t="shared" si="8"/>
        <v xml:space="preserve"> </v>
      </c>
      <c r="R12" t="s">
        <v>39</v>
      </c>
      <c r="S12" t="s">
        <v>80</v>
      </c>
      <c r="T12" t="s">
        <v>81</v>
      </c>
    </row>
    <row r="13" spans="1:20">
      <c r="A13" s="1">
        <v>43140</v>
      </c>
      <c r="B13" s="3">
        <f t="shared" si="1"/>
        <v>2018</v>
      </c>
      <c r="C13" s="3">
        <f t="shared" si="2"/>
        <v>2</v>
      </c>
      <c r="D13">
        <v>66457873</v>
      </c>
      <c r="E13" t="s">
        <v>16</v>
      </c>
      <c r="F13">
        <v>15500</v>
      </c>
      <c r="G13" t="str">
        <f t="shared" si="3"/>
        <v>664</v>
      </c>
      <c r="H13" s="3" t="str">
        <f t="shared" si="4"/>
        <v>57</v>
      </c>
      <c r="I13" t="str">
        <f t="shared" si="5"/>
        <v>873</v>
      </c>
      <c r="J13" t="str">
        <f t="shared" si="0"/>
        <v>컨버터</v>
      </c>
      <c r="K13" t="str">
        <f t="shared" si="6"/>
        <v>tf1225s</v>
      </c>
      <c r="L13" s="2" t="str">
        <f t="shared" si="7"/>
        <v>2400/ea</v>
      </c>
      <c r="O13" s="2" t="str">
        <f t="shared" si="8"/>
        <v xml:space="preserve"> </v>
      </c>
      <c r="R13" t="s">
        <v>35</v>
      </c>
      <c r="S13" t="s">
        <v>82</v>
      </c>
      <c r="T13" t="s">
        <v>83</v>
      </c>
    </row>
    <row r="14" spans="1:20">
      <c r="A14" s="1">
        <v>43257</v>
      </c>
      <c r="B14" s="3">
        <f t="shared" si="1"/>
        <v>2018</v>
      </c>
      <c r="C14" s="3">
        <f t="shared" si="2"/>
        <v>6</v>
      </c>
      <c r="D14">
        <v>32702736</v>
      </c>
      <c r="E14" t="s">
        <v>11</v>
      </c>
      <c r="F14">
        <v>32600</v>
      </c>
      <c r="G14" t="str">
        <f t="shared" si="3"/>
        <v>327</v>
      </c>
      <c r="H14" s="3" t="str">
        <f t="shared" si="4"/>
        <v>02</v>
      </c>
      <c r="I14" t="str">
        <f t="shared" si="5"/>
        <v>736</v>
      </c>
      <c r="J14" t="str">
        <f t="shared" si="0"/>
        <v>코일</v>
      </c>
      <c r="K14" t="str">
        <f t="shared" si="6"/>
        <v>c1023a</v>
      </c>
      <c r="L14" s="2" t="str">
        <f t="shared" si="7"/>
        <v>10/ea</v>
      </c>
      <c r="O14" s="2" t="str">
        <f t="shared" si="8"/>
        <v xml:space="preserve"> </v>
      </c>
      <c r="R14" t="s">
        <v>35</v>
      </c>
      <c r="S14" t="s">
        <v>84</v>
      </c>
      <c r="T14" t="s">
        <v>85</v>
      </c>
    </row>
    <row r="15" spans="1:20">
      <c r="A15" s="1">
        <v>43106</v>
      </c>
      <c r="B15" s="3">
        <f t="shared" si="1"/>
        <v>2018</v>
      </c>
      <c r="C15" s="3">
        <f t="shared" si="2"/>
        <v>1</v>
      </c>
      <c r="D15">
        <v>98296215</v>
      </c>
      <c r="E15" t="s">
        <v>15</v>
      </c>
      <c r="F15">
        <v>47000</v>
      </c>
      <c r="G15" t="str">
        <f t="shared" si="3"/>
        <v>982</v>
      </c>
      <c r="H15" s="3" t="str">
        <f t="shared" si="4"/>
        <v>96</v>
      </c>
      <c r="I15" t="str">
        <f t="shared" si="5"/>
        <v>215</v>
      </c>
      <c r="J15" t="str">
        <f t="shared" si="0"/>
        <v>PCB</v>
      </c>
      <c r="K15" t="str">
        <f t="shared" si="6"/>
        <v>pcb10x10d</v>
      </c>
      <c r="L15" s="2" t="str">
        <f t="shared" si="7"/>
        <v>1020/ea</v>
      </c>
      <c r="O15" s="2" t="str">
        <f t="shared" si="8"/>
        <v xml:space="preserve"> </v>
      </c>
    </row>
    <row r="16" spans="1:20">
      <c r="A16" s="1">
        <v>43170</v>
      </c>
      <c r="B16" s="3">
        <f t="shared" si="1"/>
        <v>2018</v>
      </c>
      <c r="C16" s="3">
        <f t="shared" si="2"/>
        <v>3</v>
      </c>
      <c r="D16">
        <v>10386032</v>
      </c>
      <c r="E16" t="s">
        <v>10</v>
      </c>
      <c r="F16">
        <v>40300</v>
      </c>
      <c r="G16" t="str">
        <f t="shared" si="3"/>
        <v>103</v>
      </c>
      <c r="H16" s="3" t="str">
        <f t="shared" si="4"/>
        <v>86</v>
      </c>
      <c r="I16" t="str">
        <f t="shared" si="5"/>
        <v>032</v>
      </c>
      <c r="J16" t="str">
        <f t="shared" si="0"/>
        <v>스위치</v>
      </c>
      <c r="K16" t="str">
        <f t="shared" si="6"/>
        <v>sw123</v>
      </c>
      <c r="L16" s="2" t="str">
        <f t="shared" si="7"/>
        <v>150/ea</v>
      </c>
      <c r="O16" s="2" t="str">
        <f t="shared" si="8"/>
        <v xml:space="preserve"> </v>
      </c>
      <c r="R16" t="s">
        <v>86</v>
      </c>
    </row>
    <row r="17" spans="1:22">
      <c r="A17" s="1">
        <v>43163</v>
      </c>
      <c r="B17" s="3">
        <f t="shared" si="1"/>
        <v>2018</v>
      </c>
      <c r="C17" s="3">
        <f t="shared" si="2"/>
        <v>3</v>
      </c>
      <c r="D17">
        <v>84499097</v>
      </c>
      <c r="E17" t="s">
        <v>13</v>
      </c>
      <c r="F17">
        <v>15600</v>
      </c>
      <c r="G17" t="str">
        <f t="shared" si="3"/>
        <v>844</v>
      </c>
      <c r="H17" s="3" t="str">
        <f t="shared" si="4"/>
        <v>99</v>
      </c>
      <c r="I17" t="str">
        <f t="shared" si="5"/>
        <v>097</v>
      </c>
      <c r="J17" t="str">
        <f t="shared" si="0"/>
        <v>저항기</v>
      </c>
      <c r="K17" t="str">
        <f t="shared" si="6"/>
        <v>r1020f</v>
      </c>
      <c r="L17" s="2" t="str">
        <f t="shared" si="7"/>
        <v>30/ea</v>
      </c>
      <c r="O17" s="2" t="str">
        <f t="shared" si="8"/>
        <v xml:space="preserve"> </v>
      </c>
      <c r="R17" s="4" t="s">
        <v>87</v>
      </c>
      <c r="S17" s="4" t="s">
        <v>88</v>
      </c>
      <c r="T17" s="4" t="s">
        <v>89</v>
      </c>
      <c r="U17" s="4" t="s">
        <v>90</v>
      </c>
      <c r="V17" s="4" t="s">
        <v>91</v>
      </c>
    </row>
    <row r="18" spans="1:22">
      <c r="A18" s="1">
        <v>43137</v>
      </c>
      <c r="B18" s="3">
        <f t="shared" si="1"/>
        <v>2018</v>
      </c>
      <c r="C18" s="3">
        <f t="shared" si="2"/>
        <v>2</v>
      </c>
      <c r="D18">
        <v>90868255</v>
      </c>
      <c r="E18" t="s">
        <v>17</v>
      </c>
      <c r="F18">
        <v>21300</v>
      </c>
      <c r="G18" t="str">
        <f t="shared" si="3"/>
        <v>908</v>
      </c>
      <c r="H18" s="3" t="str">
        <f t="shared" si="4"/>
        <v>68</v>
      </c>
      <c r="I18" t="str">
        <f t="shared" si="5"/>
        <v>255</v>
      </c>
      <c r="J18" t="str">
        <f t="shared" si="0"/>
        <v>PCB</v>
      </c>
      <c r="K18" t="str">
        <f t="shared" si="6"/>
        <v>pcb20x20e</v>
      </c>
      <c r="L18" s="2" t="str">
        <f t="shared" si="7"/>
        <v>2035/ea</v>
      </c>
      <c r="O18" s="2" t="str">
        <f t="shared" si="8"/>
        <v xml:space="preserve"> </v>
      </c>
      <c r="R18" t="s">
        <v>92</v>
      </c>
      <c r="S18" t="s">
        <v>93</v>
      </c>
      <c r="T18" t="s">
        <v>94</v>
      </c>
      <c r="U18" t="s">
        <v>95</v>
      </c>
      <c r="V18" t="s">
        <v>96</v>
      </c>
    </row>
    <row r="19" spans="1:22">
      <c r="A19" s="1">
        <v>43273</v>
      </c>
      <c r="B19" s="3">
        <f t="shared" si="1"/>
        <v>2018</v>
      </c>
      <c r="C19" s="3">
        <f t="shared" si="2"/>
        <v>6</v>
      </c>
      <c r="D19">
        <v>14077461</v>
      </c>
      <c r="E19" t="s">
        <v>16</v>
      </c>
      <c r="F19">
        <v>45000</v>
      </c>
      <c r="G19" t="str">
        <f t="shared" si="3"/>
        <v>140</v>
      </c>
      <c r="H19" s="3" t="str">
        <f t="shared" si="4"/>
        <v>77</v>
      </c>
      <c r="I19" t="str">
        <f t="shared" si="5"/>
        <v>461</v>
      </c>
      <c r="J19" t="str">
        <f t="shared" si="0"/>
        <v>컨버터</v>
      </c>
      <c r="K19" t="str">
        <f t="shared" si="6"/>
        <v>tf1225s</v>
      </c>
      <c r="L19" s="2" t="str">
        <f t="shared" si="7"/>
        <v>2400/ea</v>
      </c>
      <c r="O19" s="2" t="str">
        <f t="shared" si="8"/>
        <v xml:space="preserve"> </v>
      </c>
    </row>
    <row r="20" spans="1:22">
      <c r="A20" s="1">
        <v>43201</v>
      </c>
      <c r="B20" s="3">
        <f t="shared" si="1"/>
        <v>2018</v>
      </c>
      <c r="C20" s="3">
        <f t="shared" si="2"/>
        <v>4</v>
      </c>
      <c r="D20">
        <v>82187966</v>
      </c>
      <c r="E20" t="s">
        <v>13</v>
      </c>
      <c r="F20">
        <v>28600</v>
      </c>
      <c r="G20" t="str">
        <f t="shared" si="3"/>
        <v>821</v>
      </c>
      <c r="H20" s="3" t="str">
        <f t="shared" si="4"/>
        <v>87</v>
      </c>
      <c r="I20" t="str">
        <f t="shared" si="5"/>
        <v>966</v>
      </c>
      <c r="J20" t="str">
        <f t="shared" si="0"/>
        <v>저항기</v>
      </c>
      <c r="K20" t="str">
        <f t="shared" si="6"/>
        <v>r1020f</v>
      </c>
      <c r="L20" s="2" t="str">
        <f t="shared" si="7"/>
        <v>30/ea</v>
      </c>
      <c r="O20" s="2" t="str">
        <f t="shared" si="8"/>
        <v xml:space="preserve"> </v>
      </c>
    </row>
    <row r="21" spans="1:22">
      <c r="A21" s="1">
        <v>43152</v>
      </c>
      <c r="B21" s="3">
        <f t="shared" si="1"/>
        <v>2018</v>
      </c>
      <c r="C21" s="3">
        <f t="shared" si="2"/>
        <v>2</v>
      </c>
      <c r="D21">
        <v>44658813</v>
      </c>
      <c r="E21" t="s">
        <v>18</v>
      </c>
      <c r="F21">
        <v>44800</v>
      </c>
      <c r="G21" t="str">
        <f t="shared" si="3"/>
        <v>446</v>
      </c>
      <c r="H21" s="3" t="str">
        <f t="shared" si="4"/>
        <v>58</v>
      </c>
      <c r="I21" t="str">
        <f t="shared" si="5"/>
        <v>813</v>
      </c>
      <c r="J21" t="str">
        <f t="shared" si="0"/>
        <v>퓨즈</v>
      </c>
      <c r="K21" t="str">
        <f t="shared" si="6"/>
        <v>fz22020a</v>
      </c>
      <c r="L21" s="2" t="str">
        <f t="shared" si="7"/>
        <v>1970/ea</v>
      </c>
      <c r="O21" s="2" t="str">
        <f t="shared" si="8"/>
        <v xml:space="preserve"> </v>
      </c>
    </row>
    <row r="22" spans="1:22">
      <c r="A22" s="1">
        <v>43219</v>
      </c>
      <c r="B22" s="3">
        <f t="shared" si="1"/>
        <v>2018</v>
      </c>
      <c r="C22" s="3">
        <f t="shared" si="2"/>
        <v>4</v>
      </c>
      <c r="D22">
        <v>29389297</v>
      </c>
      <c r="E22" t="s">
        <v>15</v>
      </c>
      <c r="F22">
        <v>47400</v>
      </c>
      <c r="G22" t="str">
        <f t="shared" si="3"/>
        <v>293</v>
      </c>
      <c r="H22" s="3" t="str">
        <f t="shared" si="4"/>
        <v>89</v>
      </c>
      <c r="I22" t="str">
        <f t="shared" si="5"/>
        <v>297</v>
      </c>
      <c r="J22" t="str">
        <f t="shared" si="0"/>
        <v>PCB</v>
      </c>
      <c r="K22" t="str">
        <f t="shared" si="6"/>
        <v>pcb10x10d</v>
      </c>
      <c r="L22" s="2" t="str">
        <f t="shared" si="7"/>
        <v>1020/ea</v>
      </c>
      <c r="O22" s="2" t="str">
        <f t="shared" si="8"/>
        <v xml:space="preserve"> </v>
      </c>
    </row>
    <row r="23" spans="1:22">
      <c r="A23" s="1">
        <v>43270</v>
      </c>
      <c r="B23" s="3">
        <f t="shared" si="1"/>
        <v>2018</v>
      </c>
      <c r="C23" s="3">
        <f t="shared" si="2"/>
        <v>6</v>
      </c>
      <c r="D23">
        <v>57890396</v>
      </c>
      <c r="E23" t="s">
        <v>16</v>
      </c>
      <c r="F23">
        <v>37200</v>
      </c>
      <c r="G23" t="str">
        <f t="shared" si="3"/>
        <v>578</v>
      </c>
      <c r="H23" s="3" t="str">
        <f t="shared" si="4"/>
        <v>90</v>
      </c>
      <c r="I23" t="str">
        <f t="shared" si="5"/>
        <v>396</v>
      </c>
      <c r="J23" t="str">
        <f t="shared" si="0"/>
        <v>컨버터</v>
      </c>
      <c r="K23" t="str">
        <f t="shared" si="6"/>
        <v>tf1225s</v>
      </c>
      <c r="L23" s="2" t="str">
        <f t="shared" si="7"/>
        <v>2400/ea</v>
      </c>
      <c r="O23" s="2" t="str">
        <f t="shared" si="8"/>
        <v>제주(산간배송)</v>
      </c>
    </row>
    <row r="24" spans="1:22">
      <c r="A24" s="1">
        <v>43214</v>
      </c>
      <c r="B24" s="3">
        <f t="shared" si="1"/>
        <v>2018</v>
      </c>
      <c r="C24" s="3">
        <f t="shared" si="2"/>
        <v>4</v>
      </c>
      <c r="D24">
        <v>10500688</v>
      </c>
      <c r="E24" t="s">
        <v>18</v>
      </c>
      <c r="F24">
        <v>47800</v>
      </c>
      <c r="G24" t="str">
        <f t="shared" si="3"/>
        <v>105</v>
      </c>
      <c r="H24" s="3" t="str">
        <f t="shared" si="4"/>
        <v>00</v>
      </c>
      <c r="I24" t="str">
        <f t="shared" si="5"/>
        <v>688</v>
      </c>
      <c r="J24" t="str">
        <f t="shared" si="0"/>
        <v>퓨즈</v>
      </c>
      <c r="K24" t="str">
        <f t="shared" si="6"/>
        <v>fz22020a</v>
      </c>
      <c r="L24" s="2" t="str">
        <f t="shared" si="7"/>
        <v>1970/ea</v>
      </c>
      <c r="O24" s="2" t="str">
        <f t="shared" si="8"/>
        <v xml:space="preserve"> </v>
      </c>
    </row>
    <row r="25" spans="1:22">
      <c r="A25" s="1">
        <v>43167</v>
      </c>
      <c r="B25" s="3">
        <f t="shared" si="1"/>
        <v>2018</v>
      </c>
      <c r="C25" s="3">
        <f t="shared" si="2"/>
        <v>3</v>
      </c>
      <c r="D25">
        <v>82395021</v>
      </c>
      <c r="E25" t="s">
        <v>15</v>
      </c>
      <c r="F25">
        <v>26800</v>
      </c>
      <c r="G25" t="str">
        <f t="shared" si="3"/>
        <v>823</v>
      </c>
      <c r="H25" s="3" t="str">
        <f t="shared" si="4"/>
        <v>95</v>
      </c>
      <c r="I25" t="str">
        <f t="shared" si="5"/>
        <v>021</v>
      </c>
      <c r="J25" t="str">
        <f t="shared" si="0"/>
        <v>PCB</v>
      </c>
      <c r="K25" t="str">
        <f t="shared" si="6"/>
        <v>pcb10x10d</v>
      </c>
      <c r="L25" s="2" t="str">
        <f t="shared" si="7"/>
        <v>1020/ea</v>
      </c>
      <c r="O25" s="2" t="str">
        <f t="shared" si="8"/>
        <v xml:space="preserve"> </v>
      </c>
    </row>
    <row r="26" spans="1:22">
      <c r="A26" s="1">
        <v>43127</v>
      </c>
      <c r="B26" s="3">
        <f t="shared" si="1"/>
        <v>2018</v>
      </c>
      <c r="C26" s="3">
        <f t="shared" si="2"/>
        <v>1</v>
      </c>
      <c r="D26">
        <v>84479971</v>
      </c>
      <c r="E26" t="s">
        <v>14</v>
      </c>
      <c r="F26">
        <v>48400</v>
      </c>
      <c r="G26" t="str">
        <f t="shared" si="3"/>
        <v>844</v>
      </c>
      <c r="H26" s="3" t="str">
        <f t="shared" si="4"/>
        <v>79</v>
      </c>
      <c r="I26" t="str">
        <f t="shared" si="5"/>
        <v>971</v>
      </c>
      <c r="J26" t="str">
        <f t="shared" si="0"/>
        <v>커패시터</v>
      </c>
      <c r="K26" t="str">
        <f t="shared" si="6"/>
        <v>cp212f</v>
      </c>
      <c r="L26" s="2" t="str">
        <f t="shared" si="7"/>
        <v>50/ea</v>
      </c>
      <c r="O26" s="2" t="str">
        <f t="shared" si="8"/>
        <v xml:space="preserve"> </v>
      </c>
    </row>
    <row r="27" spans="1:22">
      <c r="A27" s="1">
        <v>43178</v>
      </c>
      <c r="B27" s="3">
        <f t="shared" si="1"/>
        <v>2018</v>
      </c>
      <c r="C27" s="3">
        <f t="shared" si="2"/>
        <v>3</v>
      </c>
      <c r="D27">
        <v>49755548</v>
      </c>
      <c r="E27" t="s">
        <v>19</v>
      </c>
      <c r="F27">
        <v>13500</v>
      </c>
      <c r="G27" t="str">
        <f t="shared" si="3"/>
        <v>497</v>
      </c>
      <c r="H27" s="3" t="str">
        <f t="shared" si="4"/>
        <v>55</v>
      </c>
      <c r="I27" t="str">
        <f t="shared" si="5"/>
        <v>548</v>
      </c>
      <c r="J27" t="str">
        <f t="shared" si="0"/>
        <v>커넥터</v>
      </c>
      <c r="K27" t="str">
        <f t="shared" si="6"/>
        <v>cn232p</v>
      </c>
      <c r="L27" s="2" t="str">
        <f t="shared" si="7"/>
        <v>240/ea</v>
      </c>
      <c r="O27" s="2" t="str">
        <f t="shared" si="8"/>
        <v xml:space="preserve"> </v>
      </c>
    </row>
    <row r="28" spans="1:22">
      <c r="A28" s="1">
        <v>43105</v>
      </c>
      <c r="B28" s="3">
        <f t="shared" si="1"/>
        <v>2018</v>
      </c>
      <c r="C28" s="3">
        <f t="shared" si="2"/>
        <v>1</v>
      </c>
      <c r="D28">
        <v>79303989</v>
      </c>
      <c r="E28" t="s">
        <v>14</v>
      </c>
      <c r="F28">
        <v>11300</v>
      </c>
      <c r="G28" t="str">
        <f t="shared" si="3"/>
        <v>793</v>
      </c>
      <c r="H28" s="3" t="str">
        <f t="shared" si="4"/>
        <v>03</v>
      </c>
      <c r="I28" t="str">
        <f t="shared" si="5"/>
        <v>989</v>
      </c>
      <c r="J28" t="str">
        <f t="shared" si="0"/>
        <v>커패시터</v>
      </c>
      <c r="K28" t="str">
        <f t="shared" si="6"/>
        <v>cp212f</v>
      </c>
      <c r="L28" s="2" t="str">
        <f t="shared" si="7"/>
        <v>50/ea</v>
      </c>
      <c r="O28" s="2" t="str">
        <f t="shared" si="8"/>
        <v xml:space="preserve"> </v>
      </c>
    </row>
    <row r="29" spans="1:22">
      <c r="A29" s="1">
        <v>43250</v>
      </c>
      <c r="B29" s="3">
        <f t="shared" si="1"/>
        <v>2018</v>
      </c>
      <c r="C29" s="3">
        <f t="shared" si="2"/>
        <v>5</v>
      </c>
      <c r="D29">
        <v>54868840</v>
      </c>
      <c r="E29" t="s">
        <v>20</v>
      </c>
      <c r="F29">
        <v>44400</v>
      </c>
      <c r="G29" t="str">
        <f t="shared" si="3"/>
        <v>548</v>
      </c>
      <c r="H29" s="3" t="str">
        <f t="shared" si="4"/>
        <v>68</v>
      </c>
      <c r="I29" t="str">
        <f t="shared" si="5"/>
        <v>840</v>
      </c>
      <c r="J29" t="str">
        <f t="shared" si="0"/>
        <v>저항기</v>
      </c>
      <c r="K29" t="str">
        <f t="shared" si="6"/>
        <v>r2000f</v>
      </c>
      <c r="L29" s="2" t="str">
        <f t="shared" si="7"/>
        <v>2947/ea</v>
      </c>
      <c r="O29" s="2" t="str">
        <f t="shared" si="8"/>
        <v xml:space="preserve"> </v>
      </c>
    </row>
    <row r="30" spans="1:22">
      <c r="A30" s="1">
        <v>43154</v>
      </c>
      <c r="B30" s="3">
        <f t="shared" si="1"/>
        <v>2018</v>
      </c>
      <c r="C30" s="3">
        <f t="shared" si="2"/>
        <v>2</v>
      </c>
      <c r="D30">
        <v>56577051</v>
      </c>
      <c r="E30" t="s">
        <v>21</v>
      </c>
      <c r="F30">
        <v>29400</v>
      </c>
      <c r="G30" t="str">
        <f t="shared" si="3"/>
        <v>565</v>
      </c>
      <c r="H30" s="3" t="str">
        <f t="shared" si="4"/>
        <v>77</v>
      </c>
      <c r="I30" t="str">
        <f t="shared" si="5"/>
        <v>051</v>
      </c>
      <c r="J30" t="str">
        <f t="shared" si="0"/>
        <v>저항기</v>
      </c>
      <c r="K30" t="str">
        <f t="shared" si="6"/>
        <v>r1m2010f</v>
      </c>
      <c r="L30" s="2" t="str">
        <f t="shared" si="7"/>
        <v>870/ea</v>
      </c>
      <c r="O30" s="2" t="str">
        <f t="shared" si="8"/>
        <v xml:space="preserve"> 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0043-CDD8-469D-8ABF-DEA1216DD649}">
  <dimension ref="A2:O10"/>
  <sheetViews>
    <sheetView workbookViewId="0">
      <selection activeCell="H10" sqref="H10"/>
    </sheetView>
  </sheetViews>
  <sheetFormatPr defaultRowHeight="17.399999999999999"/>
  <cols>
    <col min="7" max="7" width="15.69921875" bestFit="1" customWidth="1"/>
  </cols>
  <sheetData>
    <row r="2" spans="1:15">
      <c r="A2" t="s">
        <v>100</v>
      </c>
      <c r="B2" t="s">
        <v>101</v>
      </c>
      <c r="C2" t="s">
        <v>102</v>
      </c>
      <c r="D2" t="s">
        <v>103</v>
      </c>
      <c r="E2" t="s">
        <v>104</v>
      </c>
      <c r="K2" t="s">
        <v>105</v>
      </c>
    </row>
    <row r="3" spans="1:15">
      <c r="A3" s="5" t="s">
        <v>106</v>
      </c>
      <c r="B3" t="s">
        <v>107</v>
      </c>
      <c r="C3">
        <v>2016</v>
      </c>
      <c r="D3">
        <v>1</v>
      </c>
      <c r="E3" s="2" t="str">
        <f>INDEX($L$5:$O$9,MATCH($B3,$K$5:$K$9,0),MATCH($C3,$L$4:$O$4,0))</f>
        <v>A11</v>
      </c>
      <c r="F3" t="s">
        <v>108</v>
      </c>
      <c r="G3" t="s">
        <v>109</v>
      </c>
      <c r="H3" t="s">
        <v>110</v>
      </c>
      <c r="I3" t="s">
        <v>111</v>
      </c>
      <c r="L3" t="s">
        <v>112</v>
      </c>
    </row>
    <row r="4" spans="1:15">
      <c r="A4" s="5" t="s">
        <v>113</v>
      </c>
      <c r="B4" t="s">
        <v>107</v>
      </c>
      <c r="C4">
        <v>2017</v>
      </c>
      <c r="D4">
        <v>4</v>
      </c>
      <c r="E4" s="2" t="str">
        <f t="shared" ref="E4:E11" si="0">INDEX($L$5:$O$9,MATCH($B4,$K$5:$K$9,0),MATCH($C4,$L$4:$O$4,0))</f>
        <v>A12</v>
      </c>
      <c r="K4" t="s">
        <v>114</v>
      </c>
      <c r="L4">
        <v>2016</v>
      </c>
      <c r="M4">
        <v>2017</v>
      </c>
      <c r="N4">
        <v>2018</v>
      </c>
      <c r="O4">
        <v>2019</v>
      </c>
    </row>
    <row r="5" spans="1:15">
      <c r="A5" s="5" t="s">
        <v>115</v>
      </c>
      <c r="B5" t="s">
        <v>116</v>
      </c>
      <c r="C5">
        <v>2017</v>
      </c>
      <c r="D5">
        <v>6</v>
      </c>
      <c r="E5" s="2" t="str">
        <f t="shared" si="0"/>
        <v>C36</v>
      </c>
      <c r="K5" t="s">
        <v>107</v>
      </c>
      <c r="L5" t="s">
        <v>117</v>
      </c>
      <c r="M5" t="s">
        <v>118</v>
      </c>
      <c r="N5" t="s">
        <v>119</v>
      </c>
      <c r="O5" t="s">
        <v>120</v>
      </c>
    </row>
    <row r="6" spans="1:15">
      <c r="A6" s="5" t="s">
        <v>121</v>
      </c>
      <c r="B6" t="s">
        <v>116</v>
      </c>
      <c r="C6">
        <v>2018</v>
      </c>
      <c r="D6">
        <v>7</v>
      </c>
      <c r="E6" s="2" t="str">
        <f t="shared" si="0"/>
        <v>C37</v>
      </c>
      <c r="K6" t="s">
        <v>122</v>
      </c>
      <c r="L6" t="s">
        <v>123</v>
      </c>
      <c r="M6" t="s">
        <v>124</v>
      </c>
      <c r="N6" t="s">
        <v>125</v>
      </c>
      <c r="O6" t="s">
        <v>126</v>
      </c>
    </row>
    <row r="7" spans="1:15">
      <c r="A7" s="5" t="s">
        <v>127</v>
      </c>
      <c r="B7" t="s">
        <v>128</v>
      </c>
      <c r="C7">
        <v>2016</v>
      </c>
      <c r="D7">
        <v>2</v>
      </c>
      <c r="E7" s="2" t="str">
        <f t="shared" si="0"/>
        <v>D45</v>
      </c>
      <c r="K7" t="s">
        <v>116</v>
      </c>
      <c r="L7" t="s">
        <v>129</v>
      </c>
      <c r="M7" t="s">
        <v>130</v>
      </c>
      <c r="N7" t="s">
        <v>131</v>
      </c>
      <c r="O7" t="s">
        <v>132</v>
      </c>
    </row>
    <row r="8" spans="1:15">
      <c r="A8" s="5" t="s">
        <v>133</v>
      </c>
      <c r="B8" t="s">
        <v>128</v>
      </c>
      <c r="C8">
        <v>2017</v>
      </c>
      <c r="D8">
        <v>5</v>
      </c>
      <c r="E8" s="2" t="str">
        <f t="shared" si="0"/>
        <v>D46</v>
      </c>
      <c r="K8" t="s">
        <v>128</v>
      </c>
      <c r="L8" t="s">
        <v>134</v>
      </c>
      <c r="M8" t="s">
        <v>135</v>
      </c>
      <c r="N8" t="s">
        <v>136</v>
      </c>
      <c r="O8" t="s">
        <v>137</v>
      </c>
    </row>
    <row r="9" spans="1:15">
      <c r="A9" s="5" t="s">
        <v>138</v>
      </c>
      <c r="B9" t="s">
        <v>122</v>
      </c>
      <c r="C9">
        <v>2016</v>
      </c>
      <c r="D9">
        <v>3</v>
      </c>
      <c r="E9" s="2" t="str">
        <f t="shared" si="0"/>
        <v>B21</v>
      </c>
      <c r="K9" t="s">
        <v>139</v>
      </c>
      <c r="L9" t="s">
        <v>140</v>
      </c>
      <c r="M9" t="s">
        <v>141</v>
      </c>
      <c r="N9" t="s">
        <v>142</v>
      </c>
      <c r="O9" t="s">
        <v>143</v>
      </c>
    </row>
    <row r="10" spans="1:15">
      <c r="A10" s="5" t="s">
        <v>144</v>
      </c>
      <c r="B10" t="s">
        <v>139</v>
      </c>
      <c r="C10">
        <v>2019</v>
      </c>
      <c r="D10">
        <v>8</v>
      </c>
      <c r="E10" s="2" t="str">
        <f t="shared" si="0"/>
        <v>E44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E3FC-AD21-4BFA-804C-645050F186F9}">
  <dimension ref="A2:O11"/>
  <sheetViews>
    <sheetView workbookViewId="0">
      <selection activeCell="F9" sqref="F9"/>
    </sheetView>
  </sheetViews>
  <sheetFormatPr defaultRowHeight="17.399999999999999"/>
  <sheetData>
    <row r="2" spans="1:15">
      <c r="A2" t="s">
        <v>145</v>
      </c>
      <c r="B2" t="s">
        <v>114</v>
      </c>
      <c r="C2" t="s">
        <v>112</v>
      </c>
      <c r="D2" t="s">
        <v>103</v>
      </c>
      <c r="E2" t="s">
        <v>104</v>
      </c>
      <c r="F2" t="s">
        <v>146</v>
      </c>
      <c r="K2" t="s">
        <v>105</v>
      </c>
    </row>
    <row r="3" spans="1:15">
      <c r="A3" t="s">
        <v>106</v>
      </c>
      <c r="B3" t="s">
        <v>107</v>
      </c>
      <c r="C3">
        <v>2016</v>
      </c>
      <c r="D3">
        <v>1</v>
      </c>
      <c r="E3" t="str">
        <f>INDEX($L$5:$O$9,MATCH($B3,$K$5:$K$9,0),MATCH($C3,$L$4:$O$4,0))</f>
        <v>A11</v>
      </c>
      <c r="F3" t="str">
        <f>_xlfn.CONCAT(E3,LEFT(A3,1),0,0,D3)</f>
        <v>A11A001</v>
      </c>
      <c r="L3" t="s">
        <v>112</v>
      </c>
    </row>
    <row r="4" spans="1:15">
      <c r="A4" t="s">
        <v>113</v>
      </c>
      <c r="B4" t="s">
        <v>107</v>
      </c>
      <c r="C4">
        <v>2017</v>
      </c>
      <c r="D4">
        <v>4</v>
      </c>
      <c r="E4" t="str">
        <f t="shared" ref="E4:E11" si="0">INDEX($L$5:$O$9,MATCH($B4,$K$5:$K$9,0),MATCH($C4,$L$4:$O$4,0))</f>
        <v>A12</v>
      </c>
      <c r="F4" t="str">
        <f t="shared" ref="F4:F11" si="1">_xlfn.CONCAT(E4,LEFT(A4,1),0,0,D4)</f>
        <v>A12B004</v>
      </c>
      <c r="K4" t="s">
        <v>114</v>
      </c>
      <c r="L4">
        <v>2016</v>
      </c>
      <c r="M4">
        <v>2017</v>
      </c>
      <c r="N4">
        <v>2018</v>
      </c>
      <c r="O4">
        <v>2019</v>
      </c>
    </row>
    <row r="5" spans="1:15">
      <c r="A5" t="s">
        <v>115</v>
      </c>
      <c r="B5" t="s">
        <v>116</v>
      </c>
      <c r="C5">
        <v>2017</v>
      </c>
      <c r="D5">
        <v>6</v>
      </c>
      <c r="E5" t="str">
        <f t="shared" si="0"/>
        <v>C36</v>
      </c>
      <c r="F5" t="str">
        <f t="shared" si="1"/>
        <v>C36C006</v>
      </c>
      <c r="K5" t="s">
        <v>107</v>
      </c>
      <c r="L5" t="s">
        <v>117</v>
      </c>
      <c r="M5" t="s">
        <v>118</v>
      </c>
      <c r="N5" t="s">
        <v>119</v>
      </c>
      <c r="O5" t="s">
        <v>120</v>
      </c>
    </row>
    <row r="6" spans="1:15">
      <c r="A6" t="s">
        <v>121</v>
      </c>
      <c r="B6" t="s">
        <v>116</v>
      </c>
      <c r="C6">
        <v>2018</v>
      </c>
      <c r="D6">
        <v>7</v>
      </c>
      <c r="E6" t="str">
        <f t="shared" si="0"/>
        <v>C37</v>
      </c>
      <c r="F6" t="str">
        <f t="shared" si="1"/>
        <v>C37D007</v>
      </c>
      <c r="K6" t="s">
        <v>122</v>
      </c>
      <c r="L6" t="s">
        <v>123</v>
      </c>
      <c r="M6" t="s">
        <v>124</v>
      </c>
      <c r="N6" t="s">
        <v>125</v>
      </c>
      <c r="O6" t="s">
        <v>126</v>
      </c>
    </row>
    <row r="7" spans="1:15">
      <c r="A7" t="s">
        <v>127</v>
      </c>
      <c r="B7" t="s">
        <v>128</v>
      </c>
      <c r="C7">
        <v>2016</v>
      </c>
      <c r="D7">
        <v>2</v>
      </c>
      <c r="E7" t="str">
        <f t="shared" si="0"/>
        <v>D45</v>
      </c>
      <c r="F7" t="str">
        <f t="shared" si="1"/>
        <v>D45E002</v>
      </c>
      <c r="K7" t="s">
        <v>116</v>
      </c>
      <c r="L7" t="s">
        <v>129</v>
      </c>
      <c r="M7" t="s">
        <v>130</v>
      </c>
      <c r="N7" t="s">
        <v>131</v>
      </c>
      <c r="O7" t="s">
        <v>132</v>
      </c>
    </row>
    <row r="8" spans="1:15">
      <c r="A8" t="s">
        <v>133</v>
      </c>
      <c r="B8" t="s">
        <v>128</v>
      </c>
      <c r="C8">
        <v>2017</v>
      </c>
      <c r="D8">
        <v>5</v>
      </c>
      <c r="E8" t="str">
        <f t="shared" si="0"/>
        <v>D46</v>
      </c>
      <c r="F8" t="str">
        <f t="shared" si="1"/>
        <v>D46F005</v>
      </c>
      <c r="K8" t="s">
        <v>128</v>
      </c>
      <c r="L8" t="s">
        <v>134</v>
      </c>
      <c r="M8" t="s">
        <v>135</v>
      </c>
      <c r="N8" t="s">
        <v>136</v>
      </c>
      <c r="O8" t="s">
        <v>137</v>
      </c>
    </row>
    <row r="9" spans="1:15">
      <c r="A9" t="s">
        <v>138</v>
      </c>
      <c r="B9" t="s">
        <v>122</v>
      </c>
      <c r="C9">
        <v>2016</v>
      </c>
      <c r="D9">
        <v>3</v>
      </c>
      <c r="E9" t="str">
        <f t="shared" si="0"/>
        <v>B21</v>
      </c>
      <c r="F9" t="str">
        <f t="shared" si="1"/>
        <v>B21G003</v>
      </c>
      <c r="K9" t="s">
        <v>139</v>
      </c>
      <c r="L9" t="s">
        <v>140</v>
      </c>
      <c r="M9" t="s">
        <v>141</v>
      </c>
      <c r="N9" t="s">
        <v>142</v>
      </c>
      <c r="O9" t="s">
        <v>143</v>
      </c>
    </row>
    <row r="10" spans="1:15">
      <c r="A10" t="s">
        <v>144</v>
      </c>
      <c r="B10" t="s">
        <v>139</v>
      </c>
      <c r="C10">
        <v>2019</v>
      </c>
      <c r="D10">
        <v>8</v>
      </c>
      <c r="E10" t="str">
        <f t="shared" si="0"/>
        <v>E44</v>
      </c>
      <c r="F10" t="str">
        <f t="shared" si="1"/>
        <v>E44H008</v>
      </c>
    </row>
    <row r="11" spans="1:15">
      <c r="A11" t="s">
        <v>147</v>
      </c>
      <c r="B11" t="s">
        <v>116</v>
      </c>
      <c r="C11">
        <v>2018</v>
      </c>
      <c r="D11">
        <v>9</v>
      </c>
      <c r="E11" t="str">
        <f t="shared" si="0"/>
        <v>C37</v>
      </c>
      <c r="F11" t="str">
        <f t="shared" si="1"/>
        <v>C37I009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DB0D-CA7A-4290-ACA2-B11C18F9424B}">
  <dimension ref="A2:U19"/>
  <sheetViews>
    <sheetView workbookViewId="0">
      <selection activeCell="C5" sqref="C5"/>
    </sheetView>
  </sheetViews>
  <sheetFormatPr defaultRowHeight="17.399999999999999"/>
  <cols>
    <col min="2" max="2" width="8.5" bestFit="1" customWidth="1"/>
    <col min="3" max="3" width="6.59765625" bestFit="1" customWidth="1"/>
    <col min="4" max="4" width="7.59765625" bestFit="1" customWidth="1"/>
    <col min="5" max="5" width="8.09765625" bestFit="1" customWidth="1"/>
    <col min="6" max="6" width="6.59765625" bestFit="1" customWidth="1"/>
    <col min="7" max="7" width="7.59765625" bestFit="1" customWidth="1"/>
    <col min="8" max="8" width="7.5" bestFit="1" customWidth="1"/>
  </cols>
  <sheetData>
    <row r="2" spans="1:21">
      <c r="A2" s="6" t="s">
        <v>29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6" t="s">
        <v>148</v>
      </c>
      <c r="L2" s="8" t="str">
        <f>ROW()&amp;","&amp;COLUMN()</f>
        <v>2,12</v>
      </c>
      <c r="M2" s="9" t="str">
        <f t="shared" ref="M2:S2" si="0">ROW()&amp;","&amp;COLUMN()</f>
        <v>2,13</v>
      </c>
      <c r="N2" s="9" t="str">
        <f t="shared" si="0"/>
        <v>2,14</v>
      </c>
      <c r="O2" s="9" t="str">
        <f t="shared" si="0"/>
        <v>2,15</v>
      </c>
      <c r="P2" s="9" t="str">
        <f t="shared" si="0"/>
        <v>2,16</v>
      </c>
      <c r="Q2" s="9" t="str">
        <f t="shared" si="0"/>
        <v>2,17</v>
      </c>
      <c r="R2" s="9" t="str">
        <f t="shared" si="0"/>
        <v>2,18</v>
      </c>
      <c r="S2" s="9" t="str">
        <f t="shared" si="0"/>
        <v>2,19</v>
      </c>
    </row>
    <row r="3" spans="1:21">
      <c r="A3" s="6" t="s">
        <v>37</v>
      </c>
      <c r="B3" s="10">
        <f ca="1">OFFSET($A$5,MATCH($A$3,$A$6:$A$13,0),COLUMN()-1)</f>
        <v>47000</v>
      </c>
      <c r="C3" s="10">
        <f t="shared" ref="C3:H3" ca="1" si="1">OFFSET($A$5,MATCH($A$3,$A$6:$A$13,0),COLUMN()-1)</f>
        <v>21300</v>
      </c>
      <c r="D3" s="10">
        <f t="shared" ca="1" si="1"/>
        <v>26800</v>
      </c>
      <c r="E3" s="10">
        <f t="shared" ca="1" si="1"/>
        <v>47400</v>
      </c>
      <c r="F3" s="10">
        <f t="shared" ca="1" si="1"/>
        <v>29300</v>
      </c>
      <c r="G3" s="10">
        <f t="shared" ca="1" si="1"/>
        <v>0</v>
      </c>
      <c r="H3" s="10">
        <f t="shared" ca="1" si="1"/>
        <v>171800</v>
      </c>
      <c r="L3" s="9" t="str">
        <f t="shared" ref="L3:S19" si="2">ROW()&amp;","&amp;COLUMN()</f>
        <v>3,12</v>
      </c>
      <c r="M3" s="9" t="str">
        <f t="shared" si="2"/>
        <v>3,13</v>
      </c>
      <c r="N3" s="9" t="str">
        <f t="shared" si="2"/>
        <v>3,14</v>
      </c>
      <c r="O3" s="9" t="str">
        <f t="shared" si="2"/>
        <v>3,15</v>
      </c>
      <c r="P3" s="9" t="str">
        <f t="shared" si="2"/>
        <v>3,16</v>
      </c>
      <c r="Q3" s="9" t="str">
        <f t="shared" si="2"/>
        <v>3,17</v>
      </c>
      <c r="R3" s="9" t="str">
        <f t="shared" si="2"/>
        <v>3,18</v>
      </c>
      <c r="S3" s="9" t="str">
        <f t="shared" si="2"/>
        <v>3,19</v>
      </c>
    </row>
    <row r="4" spans="1:21">
      <c r="L4" s="9" t="str">
        <f t="shared" si="2"/>
        <v>4,12</v>
      </c>
      <c r="M4" s="9" t="str">
        <f t="shared" si="2"/>
        <v>4,13</v>
      </c>
      <c r="N4" s="9" t="str">
        <f t="shared" si="2"/>
        <v>4,14</v>
      </c>
      <c r="O4" s="9" t="str">
        <f t="shared" si="2"/>
        <v>4,15</v>
      </c>
      <c r="P4" s="9" t="str">
        <f t="shared" si="2"/>
        <v>4,16</v>
      </c>
      <c r="Q4" s="9" t="str">
        <f t="shared" si="2"/>
        <v>4,17</v>
      </c>
      <c r="R4" s="9" t="str">
        <f t="shared" si="2"/>
        <v>4,18</v>
      </c>
      <c r="S4" s="9" t="str">
        <f t="shared" si="2"/>
        <v>4,19</v>
      </c>
      <c r="U4">
        <f>COLUMN()</f>
        <v>21</v>
      </c>
    </row>
    <row r="5" spans="1:21">
      <c r="A5" t="s">
        <v>29</v>
      </c>
      <c r="B5" s="11">
        <v>1</v>
      </c>
      <c r="C5" s="11">
        <v>2</v>
      </c>
      <c r="D5" s="11">
        <v>3</v>
      </c>
      <c r="E5" s="11">
        <v>4</v>
      </c>
      <c r="F5" s="11">
        <v>5</v>
      </c>
      <c r="G5" s="11">
        <v>6</v>
      </c>
      <c r="H5" t="s">
        <v>148</v>
      </c>
      <c r="L5" s="9" t="str">
        <f t="shared" si="2"/>
        <v>5,12</v>
      </c>
      <c r="M5" s="9" t="str">
        <f t="shared" si="2"/>
        <v>5,13</v>
      </c>
      <c r="N5" s="12" t="str">
        <f t="shared" si="2"/>
        <v>5,14</v>
      </c>
      <c r="O5" s="9" t="str">
        <f t="shared" si="2"/>
        <v>5,15</v>
      </c>
      <c r="P5" s="9" t="str">
        <f t="shared" si="2"/>
        <v>5,16</v>
      </c>
      <c r="Q5" s="9" t="str">
        <f t="shared" si="2"/>
        <v>5,17</v>
      </c>
      <c r="R5" s="9" t="str">
        <f t="shared" si="2"/>
        <v>5,18</v>
      </c>
      <c r="S5" s="9" t="str">
        <f t="shared" si="2"/>
        <v>5,19</v>
      </c>
      <c r="U5" t="str">
        <f ca="1">OFFSET($L$2,3,2)</f>
        <v>5,14</v>
      </c>
    </row>
    <row r="6" spans="1:21">
      <c r="A6" t="s">
        <v>51</v>
      </c>
      <c r="B6">
        <f>SUMIFS('[1]Ep04.sumif,sumifs'!$F:$F,'[1]Ep04.sumif,sumifs'!$J:$J,'Ep08.offset'!$A6,'[1]Ep04.sumif,sumifs'!$C:$C,'Ep08.offset'!B$5)</f>
        <v>0</v>
      </c>
      <c r="C6">
        <f>SUMIFS('[1]Ep04.sumif,sumifs'!$F:$F,'[1]Ep04.sumif,sumifs'!$J:$J,'Ep08.offset'!$A6,'[1]Ep04.sumif,sumifs'!$C:$C,'Ep08.offset'!C$5)</f>
        <v>44800</v>
      </c>
      <c r="D6">
        <f>SUMIFS('[1]Ep04.sumif,sumifs'!$F:$F,'[1]Ep04.sumif,sumifs'!$J:$J,'Ep08.offset'!$A6,'[1]Ep04.sumif,sumifs'!$C:$C,'Ep08.offset'!D$5)</f>
        <v>0</v>
      </c>
      <c r="E6">
        <f>SUMIFS('[1]Ep04.sumif,sumifs'!$F:$F,'[1]Ep04.sumif,sumifs'!$J:$J,'Ep08.offset'!$A6,'[1]Ep04.sumif,sumifs'!$C:$C,'Ep08.offset'!E$5)</f>
        <v>64400</v>
      </c>
      <c r="F6">
        <f>SUMIFS('[1]Ep04.sumif,sumifs'!$F:$F,'[1]Ep04.sumif,sumifs'!$J:$J,'Ep08.offset'!$A6,'[1]Ep04.sumif,sumifs'!$C:$C,'Ep08.offset'!F$5)</f>
        <v>39700</v>
      </c>
      <c r="G6">
        <f>SUMIFS('[1]Ep04.sumif,sumifs'!$F:$F,'[1]Ep04.sumif,sumifs'!$J:$J,'Ep08.offset'!$A6,'[1]Ep04.sumif,sumifs'!$C:$C,'Ep08.offset'!G$5)</f>
        <v>0</v>
      </c>
      <c r="H6">
        <f>SUMIF('[1]Ep04.sumif,sumifs'!$J:$J,'Ep08.offset'!$A6,'[1]Ep04.sumif,sumifs'!$F:$F)</f>
        <v>148900</v>
      </c>
      <c r="L6" s="9" t="str">
        <f t="shared" si="2"/>
        <v>6,12</v>
      </c>
      <c r="M6" s="9" t="str">
        <f t="shared" si="2"/>
        <v>6,13</v>
      </c>
      <c r="N6" s="9" t="str">
        <f t="shared" si="2"/>
        <v>6,14</v>
      </c>
      <c r="O6" s="9" t="str">
        <f t="shared" si="2"/>
        <v>6,15</v>
      </c>
      <c r="P6" s="9" t="str">
        <f t="shared" si="2"/>
        <v>6,16</v>
      </c>
      <c r="Q6" s="9" t="str">
        <f t="shared" si="2"/>
        <v>6,17</v>
      </c>
      <c r="R6" s="9" t="str">
        <f t="shared" si="2"/>
        <v>6,18</v>
      </c>
      <c r="S6" s="9" t="str">
        <f t="shared" si="2"/>
        <v>6,19</v>
      </c>
    </row>
    <row r="7" spans="1:21">
      <c r="A7" t="s">
        <v>33</v>
      </c>
      <c r="B7">
        <f>SUMIFS('[1]Ep04.sumif,sumifs'!$F:$F,'[1]Ep04.sumif,sumifs'!$J:$J,'Ep08.offset'!$A7,'[1]Ep04.sumif,sumifs'!$C:$C,'Ep08.offset'!B$5)</f>
        <v>0</v>
      </c>
      <c r="C7">
        <f>SUMIFS('[1]Ep04.sumif,sumifs'!$F:$F,'[1]Ep04.sumif,sumifs'!$J:$J,'Ep08.offset'!$A7,'[1]Ep04.sumif,sumifs'!$C:$C,'Ep08.offset'!C$5)</f>
        <v>0</v>
      </c>
      <c r="D7">
        <f>SUMIFS('[1]Ep04.sumif,sumifs'!$F:$F,'[1]Ep04.sumif,sumifs'!$J:$J,'Ep08.offset'!$A7,'[1]Ep04.sumif,sumifs'!$C:$C,'Ep08.offset'!D$5)</f>
        <v>40300</v>
      </c>
      <c r="E7">
        <f>SUMIFS('[1]Ep04.sumif,sumifs'!$F:$F,'[1]Ep04.sumif,sumifs'!$J:$J,'Ep08.offset'!$A7,'[1]Ep04.sumif,sumifs'!$C:$C,'Ep08.offset'!E$5)</f>
        <v>0</v>
      </c>
      <c r="F7">
        <f>SUMIFS('[1]Ep04.sumif,sumifs'!$F:$F,'[1]Ep04.sumif,sumifs'!$J:$J,'Ep08.offset'!$A7,'[1]Ep04.sumif,sumifs'!$C:$C,'Ep08.offset'!F$5)</f>
        <v>0</v>
      </c>
      <c r="G7">
        <f>SUMIFS('[1]Ep04.sumif,sumifs'!$F:$F,'[1]Ep04.sumif,sumifs'!$J:$J,'Ep08.offset'!$A7,'[1]Ep04.sumif,sumifs'!$C:$C,'Ep08.offset'!G$5)</f>
        <v>7200</v>
      </c>
      <c r="H7">
        <f>SUMIF('[1]Ep04.sumif,sumifs'!$J:$J,'Ep08.offset'!$A7,'[1]Ep04.sumif,sumifs'!$F:$F)</f>
        <v>47500</v>
      </c>
      <c r="L7" s="9" t="str">
        <f t="shared" si="2"/>
        <v>7,12</v>
      </c>
      <c r="M7" s="9" t="str">
        <f t="shared" si="2"/>
        <v>7,13</v>
      </c>
      <c r="N7" s="9" t="str">
        <f t="shared" si="2"/>
        <v>7,14</v>
      </c>
      <c r="O7" s="9" t="str">
        <f t="shared" si="2"/>
        <v>7,15</v>
      </c>
      <c r="P7" s="9" t="str">
        <f t="shared" si="2"/>
        <v>7,16</v>
      </c>
      <c r="Q7" s="9" t="str">
        <f t="shared" si="2"/>
        <v>7,17</v>
      </c>
      <c r="R7" s="9" t="str">
        <f t="shared" si="2"/>
        <v>7,18</v>
      </c>
      <c r="S7" s="9" t="str">
        <f t="shared" si="2"/>
        <v>7,19</v>
      </c>
    </row>
    <row r="8" spans="1:21">
      <c r="A8" t="s">
        <v>34</v>
      </c>
      <c r="B8">
        <f>SUMIFS('[1]Ep04.sumif,sumifs'!$F:$F,'[1]Ep04.sumif,sumifs'!$J:$J,'Ep08.offset'!$A8,'[1]Ep04.sumif,sumifs'!$C:$C,'Ep08.offset'!B$5)</f>
        <v>0</v>
      </c>
      <c r="C8">
        <f>SUMIFS('[1]Ep04.sumif,sumifs'!$F:$F,'[1]Ep04.sumif,sumifs'!$J:$J,'Ep08.offset'!$A8,'[1]Ep04.sumif,sumifs'!$C:$C,'Ep08.offset'!C$5)</f>
        <v>0</v>
      </c>
      <c r="D8">
        <f>SUMIFS('[1]Ep04.sumif,sumifs'!$F:$F,'[1]Ep04.sumif,sumifs'!$J:$J,'Ep08.offset'!$A8,'[1]Ep04.sumif,sumifs'!$C:$C,'Ep08.offset'!D$5)</f>
        <v>0</v>
      </c>
      <c r="E8">
        <f>SUMIFS('[1]Ep04.sumif,sumifs'!$F:$F,'[1]Ep04.sumif,sumifs'!$J:$J,'Ep08.offset'!$A8,'[1]Ep04.sumif,sumifs'!$C:$C,'Ep08.offset'!E$5)</f>
        <v>20500</v>
      </c>
      <c r="F8">
        <f>SUMIFS('[1]Ep04.sumif,sumifs'!$F:$F,'[1]Ep04.sumif,sumifs'!$J:$J,'Ep08.offset'!$A8,'[1]Ep04.sumif,sumifs'!$C:$C,'Ep08.offset'!F$5)</f>
        <v>0</v>
      </c>
      <c r="G8">
        <f>SUMIFS('[1]Ep04.sumif,sumifs'!$F:$F,'[1]Ep04.sumif,sumifs'!$J:$J,'Ep08.offset'!$A8,'[1]Ep04.sumif,sumifs'!$C:$C,'Ep08.offset'!G$5)</f>
        <v>32600</v>
      </c>
      <c r="H8">
        <f>SUMIF('[1]Ep04.sumif,sumifs'!$J:$J,'Ep08.offset'!$A8,'[1]Ep04.sumif,sumifs'!$F:$F)</f>
        <v>53100</v>
      </c>
      <c r="L8" s="9" t="str">
        <f t="shared" si="2"/>
        <v>8,12</v>
      </c>
      <c r="M8" s="9" t="str">
        <f t="shared" si="2"/>
        <v>8,13</v>
      </c>
      <c r="N8" s="9" t="str">
        <f t="shared" si="2"/>
        <v>8,14</v>
      </c>
      <c r="O8" s="9" t="str">
        <f t="shared" si="2"/>
        <v>8,15</v>
      </c>
      <c r="P8" s="9" t="str">
        <f t="shared" si="2"/>
        <v>8,16</v>
      </c>
      <c r="Q8" s="9" t="str">
        <f t="shared" si="2"/>
        <v>8,17</v>
      </c>
      <c r="R8" s="9" t="str">
        <f t="shared" si="2"/>
        <v>8,18</v>
      </c>
      <c r="S8" s="9" t="str">
        <f t="shared" si="2"/>
        <v>8,19</v>
      </c>
      <c r="T8" s="13"/>
    </row>
    <row r="9" spans="1:21">
      <c r="A9" t="s">
        <v>35</v>
      </c>
      <c r="B9">
        <f>SUMIFS('[1]Ep04.sumif,sumifs'!$F:$F,'[1]Ep04.sumif,sumifs'!$J:$J,'Ep08.offset'!$A9,'[1]Ep04.sumif,sumifs'!$C:$C,'Ep08.offset'!B$5)</f>
        <v>0</v>
      </c>
      <c r="C9">
        <f>SUMIFS('[1]Ep04.sumif,sumifs'!$F:$F,'[1]Ep04.sumif,sumifs'!$J:$J,'Ep08.offset'!$A9,'[1]Ep04.sumif,sumifs'!$C:$C,'Ep08.offset'!C$5)</f>
        <v>29400</v>
      </c>
      <c r="D9">
        <f>SUMIFS('[1]Ep04.sumif,sumifs'!$F:$F,'[1]Ep04.sumif,sumifs'!$J:$J,'Ep08.offset'!$A9,'[1]Ep04.sumif,sumifs'!$C:$C,'Ep08.offset'!D$5)</f>
        <v>110400</v>
      </c>
      <c r="E9">
        <f>SUMIFS('[1]Ep04.sumif,sumifs'!$F:$F,'[1]Ep04.sumif,sumifs'!$J:$J,'Ep08.offset'!$A9,'[1]Ep04.sumif,sumifs'!$C:$C,'Ep08.offset'!E$5)</f>
        <v>28600</v>
      </c>
      <c r="F9">
        <f>SUMIFS('[1]Ep04.sumif,sumifs'!$F:$F,'[1]Ep04.sumif,sumifs'!$J:$J,'Ep08.offset'!$A9,'[1]Ep04.sumif,sumifs'!$C:$C,'Ep08.offset'!F$5)</f>
        <v>58000</v>
      </c>
      <c r="G9">
        <f>SUMIFS('[1]Ep04.sumif,sumifs'!$F:$F,'[1]Ep04.sumif,sumifs'!$J:$J,'Ep08.offset'!$A9,'[1]Ep04.sumif,sumifs'!$C:$C,'Ep08.offset'!G$5)</f>
        <v>44500</v>
      </c>
      <c r="H9">
        <f>SUMIF('[1]Ep04.sumif,sumifs'!$J:$J,'Ep08.offset'!$A9,'[1]Ep04.sumif,sumifs'!$F:$F)</f>
        <v>270900</v>
      </c>
      <c r="L9" s="9" t="str">
        <f t="shared" si="2"/>
        <v>9,12</v>
      </c>
      <c r="M9" s="9" t="str">
        <f t="shared" si="2"/>
        <v>9,13</v>
      </c>
      <c r="N9" s="9" t="str">
        <f t="shared" si="2"/>
        <v>9,14</v>
      </c>
      <c r="O9" s="9" t="str">
        <f t="shared" si="2"/>
        <v>9,15</v>
      </c>
      <c r="P9" s="9" t="str">
        <f t="shared" si="2"/>
        <v>9,16</v>
      </c>
      <c r="Q9" s="9" t="str">
        <f t="shared" si="2"/>
        <v>9,17</v>
      </c>
      <c r="R9" s="9" t="str">
        <f t="shared" si="2"/>
        <v>9,18</v>
      </c>
      <c r="S9" s="9" t="str">
        <f t="shared" si="2"/>
        <v>9,19</v>
      </c>
    </row>
    <row r="10" spans="1:21">
      <c r="A10" t="s">
        <v>36</v>
      </c>
      <c r="B10">
        <f>SUMIFS('[1]Ep04.sumif,sumifs'!$F:$F,'[1]Ep04.sumif,sumifs'!$J:$J,'Ep08.offset'!$A10,'[1]Ep04.sumif,sumifs'!$C:$C,'Ep08.offset'!B$5)</f>
        <v>59700</v>
      </c>
      <c r="C10">
        <f>SUMIFS('[1]Ep04.sumif,sumifs'!$F:$F,'[1]Ep04.sumif,sumifs'!$J:$J,'Ep08.offset'!$A10,'[1]Ep04.sumif,sumifs'!$C:$C,'Ep08.offset'!C$5)</f>
        <v>0</v>
      </c>
      <c r="D10">
        <f>SUMIFS('[1]Ep04.sumif,sumifs'!$F:$F,'[1]Ep04.sumif,sumifs'!$J:$J,'Ep08.offset'!$A10,'[1]Ep04.sumif,sumifs'!$C:$C,'Ep08.offset'!D$5)</f>
        <v>27700</v>
      </c>
      <c r="E10">
        <f>SUMIFS('[1]Ep04.sumif,sumifs'!$F:$F,'[1]Ep04.sumif,sumifs'!$J:$J,'Ep08.offset'!$A10,'[1]Ep04.sumif,sumifs'!$C:$C,'Ep08.offset'!E$5)</f>
        <v>0</v>
      </c>
      <c r="F10">
        <f>SUMIFS('[1]Ep04.sumif,sumifs'!$F:$F,'[1]Ep04.sumif,sumifs'!$J:$J,'Ep08.offset'!$A10,'[1]Ep04.sumif,sumifs'!$C:$C,'Ep08.offset'!F$5)</f>
        <v>0</v>
      </c>
      <c r="G10">
        <f>SUMIFS('[1]Ep04.sumif,sumifs'!$F:$F,'[1]Ep04.sumif,sumifs'!$J:$J,'Ep08.offset'!$A10,'[1]Ep04.sumif,sumifs'!$C:$C,'Ep08.offset'!G$5)</f>
        <v>0</v>
      </c>
      <c r="H10">
        <f>SUMIF('[1]Ep04.sumif,sumifs'!$J:$J,'Ep08.offset'!$A10,'[1]Ep04.sumif,sumifs'!$F:$F)</f>
        <v>87400</v>
      </c>
      <c r="L10" s="9" t="str">
        <f t="shared" si="2"/>
        <v>10,12</v>
      </c>
      <c r="M10" s="9" t="str">
        <f t="shared" si="2"/>
        <v>10,13</v>
      </c>
      <c r="N10" s="9" t="str">
        <f t="shared" si="2"/>
        <v>10,14</v>
      </c>
      <c r="O10" s="9" t="str">
        <f t="shared" si="2"/>
        <v>10,15</v>
      </c>
      <c r="P10" s="9" t="str">
        <f t="shared" si="2"/>
        <v>10,16</v>
      </c>
      <c r="Q10" s="9" t="str">
        <f t="shared" si="2"/>
        <v>10,17</v>
      </c>
      <c r="R10" s="9" t="str">
        <f t="shared" si="2"/>
        <v>10,18</v>
      </c>
      <c r="S10" s="9" t="str">
        <f t="shared" si="2"/>
        <v>10,19</v>
      </c>
    </row>
    <row r="11" spans="1:21">
      <c r="A11" t="s">
        <v>37</v>
      </c>
      <c r="B11">
        <f>SUMIFS('[1]Ep04.sumif,sumifs'!$F:$F,'[1]Ep04.sumif,sumifs'!$J:$J,'Ep08.offset'!$A11,'[1]Ep04.sumif,sumifs'!$C:$C,'Ep08.offset'!B$5)</f>
        <v>47000</v>
      </c>
      <c r="C11">
        <f>SUMIFS('[1]Ep04.sumif,sumifs'!$F:$F,'[1]Ep04.sumif,sumifs'!$J:$J,'Ep08.offset'!$A11,'[1]Ep04.sumif,sumifs'!$C:$C,'Ep08.offset'!C$5)</f>
        <v>21300</v>
      </c>
      <c r="D11">
        <f>SUMIFS('[1]Ep04.sumif,sumifs'!$F:$F,'[1]Ep04.sumif,sumifs'!$J:$J,'Ep08.offset'!$A11,'[1]Ep04.sumif,sumifs'!$C:$C,'Ep08.offset'!D$5)</f>
        <v>26800</v>
      </c>
      <c r="E11">
        <f>SUMIFS('[1]Ep04.sumif,sumifs'!$F:$F,'[1]Ep04.sumif,sumifs'!$J:$J,'Ep08.offset'!$A11,'[1]Ep04.sumif,sumifs'!$C:$C,'Ep08.offset'!E$5)</f>
        <v>47400</v>
      </c>
      <c r="F11">
        <f>SUMIFS('[1]Ep04.sumif,sumifs'!$F:$F,'[1]Ep04.sumif,sumifs'!$J:$J,'Ep08.offset'!$A11,'[1]Ep04.sumif,sumifs'!$C:$C,'Ep08.offset'!F$5)</f>
        <v>29300</v>
      </c>
      <c r="G11">
        <f>SUMIFS('[1]Ep04.sumif,sumifs'!$F:$F,'[1]Ep04.sumif,sumifs'!$J:$J,'Ep08.offset'!$A11,'[1]Ep04.sumif,sumifs'!$C:$C,'Ep08.offset'!G$5)</f>
        <v>0</v>
      </c>
      <c r="H11">
        <f>SUMIF('[1]Ep04.sumif,sumifs'!$J:$J,'Ep08.offset'!$A11,'[1]Ep04.sumif,sumifs'!$F:$F)</f>
        <v>171800</v>
      </c>
      <c r="L11" s="9" t="str">
        <f t="shared" si="2"/>
        <v>11,12</v>
      </c>
      <c r="M11" s="9" t="str">
        <f t="shared" si="2"/>
        <v>11,13</v>
      </c>
      <c r="N11" s="9" t="str">
        <f t="shared" si="2"/>
        <v>11,14</v>
      </c>
      <c r="O11" s="9" t="str">
        <f t="shared" si="2"/>
        <v>11,15</v>
      </c>
      <c r="P11" s="9" t="str">
        <f t="shared" si="2"/>
        <v>11,16</v>
      </c>
      <c r="Q11" s="9" t="str">
        <f t="shared" si="2"/>
        <v>11,17</v>
      </c>
      <c r="R11" s="9" t="str">
        <f t="shared" si="2"/>
        <v>11,18</v>
      </c>
      <c r="S11" s="9" t="str">
        <f t="shared" si="2"/>
        <v>11,19</v>
      </c>
    </row>
    <row r="12" spans="1:21">
      <c r="A12" t="s">
        <v>38</v>
      </c>
      <c r="B12">
        <f>SUMIFS('[1]Ep04.sumif,sumifs'!$F:$F,'[1]Ep04.sumif,sumifs'!$J:$J,'Ep08.offset'!$A12,'[1]Ep04.sumif,sumifs'!$C:$C,'Ep08.offset'!B$5)</f>
        <v>0</v>
      </c>
      <c r="C12">
        <f>SUMIFS('[1]Ep04.sumif,sumifs'!$F:$F,'[1]Ep04.sumif,sumifs'!$J:$J,'Ep08.offset'!$A12,'[1]Ep04.sumif,sumifs'!$C:$C,'Ep08.offset'!C$5)</f>
        <v>15500</v>
      </c>
      <c r="D12">
        <f>SUMIFS('[1]Ep04.sumif,sumifs'!$F:$F,'[1]Ep04.sumif,sumifs'!$J:$J,'Ep08.offset'!$A12,'[1]Ep04.sumif,sumifs'!$C:$C,'Ep08.offset'!D$5)</f>
        <v>0</v>
      </c>
      <c r="E12">
        <f>SUMIFS('[1]Ep04.sumif,sumifs'!$F:$F,'[1]Ep04.sumif,sumifs'!$J:$J,'Ep08.offset'!$A12,'[1]Ep04.sumif,sumifs'!$C:$C,'Ep08.offset'!E$5)</f>
        <v>0</v>
      </c>
      <c r="F12">
        <f>SUMIFS('[1]Ep04.sumif,sumifs'!$F:$F,'[1]Ep04.sumif,sumifs'!$J:$J,'Ep08.offset'!$A12,'[1]Ep04.sumif,sumifs'!$C:$C,'Ep08.offset'!F$5)</f>
        <v>0</v>
      </c>
      <c r="G12">
        <f>SUMIFS('[1]Ep04.sumif,sumifs'!$F:$F,'[1]Ep04.sumif,sumifs'!$J:$J,'Ep08.offset'!$A12,'[1]Ep04.sumif,sumifs'!$C:$C,'Ep08.offset'!G$5)</f>
        <v>104300</v>
      </c>
      <c r="H12">
        <f>SUMIF('[1]Ep04.sumif,sumifs'!$J:$J,'Ep08.offset'!$A12,'[1]Ep04.sumif,sumifs'!$F:$F)</f>
        <v>119800</v>
      </c>
      <c r="L12" s="9" t="str">
        <f t="shared" si="2"/>
        <v>12,12</v>
      </c>
      <c r="M12" s="9" t="str">
        <f t="shared" si="2"/>
        <v>12,13</v>
      </c>
      <c r="N12" s="9" t="str">
        <f t="shared" si="2"/>
        <v>12,14</v>
      </c>
      <c r="O12" s="9" t="str">
        <f t="shared" si="2"/>
        <v>12,15</v>
      </c>
      <c r="P12" s="9" t="str">
        <f t="shared" si="2"/>
        <v>12,16</v>
      </c>
      <c r="Q12" s="9" t="str">
        <f t="shared" si="2"/>
        <v>12,17</v>
      </c>
      <c r="R12" s="9" t="str">
        <f t="shared" si="2"/>
        <v>12,18</v>
      </c>
      <c r="S12" s="9" t="str">
        <f t="shared" si="2"/>
        <v>12,19</v>
      </c>
    </row>
    <row r="13" spans="1:21">
      <c r="A13" t="s">
        <v>39</v>
      </c>
      <c r="B13">
        <f>SUMIFS('[1]Ep04.sumif,sumifs'!$F:$F,'[1]Ep04.sumif,sumifs'!$J:$J,'Ep08.offset'!$A13,'[1]Ep04.sumif,sumifs'!$C:$C,'Ep08.offset'!B$5)</f>
        <v>0</v>
      </c>
      <c r="C13">
        <f>SUMIFS('[1]Ep04.sumif,sumifs'!$F:$F,'[1]Ep04.sumif,sumifs'!$J:$J,'Ep08.offset'!$A13,'[1]Ep04.sumif,sumifs'!$C:$C,'Ep08.offset'!C$5)</f>
        <v>0</v>
      </c>
      <c r="D13">
        <f>SUMIFS('[1]Ep04.sumif,sumifs'!$F:$F,'[1]Ep04.sumif,sumifs'!$J:$J,'Ep08.offset'!$A13,'[1]Ep04.sumif,sumifs'!$C:$C,'Ep08.offset'!D$5)</f>
        <v>13500</v>
      </c>
      <c r="E13">
        <f>SUMIFS('[1]Ep04.sumif,sumifs'!$F:$F,'[1]Ep04.sumif,sumifs'!$J:$J,'Ep08.offset'!$A13,'[1]Ep04.sumif,sumifs'!$C:$C,'Ep08.offset'!E$5)</f>
        <v>0</v>
      </c>
      <c r="F13">
        <f>SUMIFS('[1]Ep04.sumif,sumifs'!$F:$F,'[1]Ep04.sumif,sumifs'!$J:$J,'Ep08.offset'!$A13,'[1]Ep04.sumif,sumifs'!$C:$C,'Ep08.offset'!F$5)</f>
        <v>0</v>
      </c>
      <c r="G13">
        <f>SUMIFS('[1]Ep04.sumif,sumifs'!$F:$F,'[1]Ep04.sumif,sumifs'!$J:$J,'Ep08.offset'!$A13,'[1]Ep04.sumif,sumifs'!$C:$C,'Ep08.offset'!G$5)</f>
        <v>0</v>
      </c>
      <c r="H13">
        <f>SUMIF('[1]Ep04.sumif,sumifs'!$J:$J,'Ep08.offset'!$A13,'[1]Ep04.sumif,sumifs'!$F:$F)</f>
        <v>13500</v>
      </c>
      <c r="L13" s="9" t="str">
        <f t="shared" si="2"/>
        <v>13,12</v>
      </c>
      <c r="M13" s="9" t="str">
        <f t="shared" si="2"/>
        <v>13,13</v>
      </c>
      <c r="N13" s="9" t="str">
        <f t="shared" si="2"/>
        <v>13,14</v>
      </c>
      <c r="O13" s="9" t="str">
        <f t="shared" si="2"/>
        <v>13,15</v>
      </c>
      <c r="P13" s="9" t="str">
        <f t="shared" si="2"/>
        <v>13,16</v>
      </c>
      <c r="Q13" s="9" t="str">
        <f t="shared" si="2"/>
        <v>13,17</v>
      </c>
      <c r="R13" s="9" t="str">
        <f t="shared" si="2"/>
        <v>13,18</v>
      </c>
      <c r="S13" s="9" t="str">
        <f t="shared" si="2"/>
        <v>13,19</v>
      </c>
    </row>
    <row r="14" spans="1:21">
      <c r="L14" s="9" t="str">
        <f t="shared" si="2"/>
        <v>14,12</v>
      </c>
      <c r="M14" s="9" t="str">
        <f t="shared" si="2"/>
        <v>14,13</v>
      </c>
      <c r="N14" s="9" t="str">
        <f t="shared" si="2"/>
        <v>14,14</v>
      </c>
      <c r="O14" s="9" t="str">
        <f t="shared" si="2"/>
        <v>14,15</v>
      </c>
      <c r="P14" s="9" t="str">
        <f t="shared" si="2"/>
        <v>14,16</v>
      </c>
      <c r="Q14" s="9" t="str">
        <f t="shared" si="2"/>
        <v>14,17</v>
      </c>
      <c r="R14" s="9" t="str">
        <f t="shared" si="2"/>
        <v>14,18</v>
      </c>
      <c r="S14" s="9" t="str">
        <f t="shared" si="2"/>
        <v>14,19</v>
      </c>
    </row>
    <row r="15" spans="1:21">
      <c r="L15" s="9" t="str">
        <f t="shared" si="2"/>
        <v>15,12</v>
      </c>
      <c r="M15" s="9" t="str">
        <f t="shared" si="2"/>
        <v>15,13</v>
      </c>
      <c r="N15" s="9" t="str">
        <f t="shared" si="2"/>
        <v>15,14</v>
      </c>
      <c r="O15" s="9" t="str">
        <f t="shared" si="2"/>
        <v>15,15</v>
      </c>
      <c r="P15" s="9" t="str">
        <f t="shared" si="2"/>
        <v>15,16</v>
      </c>
      <c r="Q15" s="9" t="str">
        <f t="shared" si="2"/>
        <v>15,17</v>
      </c>
      <c r="R15" s="9" t="str">
        <f t="shared" si="2"/>
        <v>15,18</v>
      </c>
      <c r="S15" s="9" t="str">
        <f t="shared" si="2"/>
        <v>15,19</v>
      </c>
    </row>
    <row r="16" spans="1:21">
      <c r="L16" s="9" t="str">
        <f t="shared" si="2"/>
        <v>16,12</v>
      </c>
      <c r="M16" s="9" t="str">
        <f t="shared" si="2"/>
        <v>16,13</v>
      </c>
      <c r="N16" s="9" t="str">
        <f t="shared" si="2"/>
        <v>16,14</v>
      </c>
      <c r="O16" s="9" t="str">
        <f t="shared" si="2"/>
        <v>16,15</v>
      </c>
      <c r="P16" s="9" t="str">
        <f t="shared" si="2"/>
        <v>16,16</v>
      </c>
      <c r="Q16" s="9" t="str">
        <f t="shared" si="2"/>
        <v>16,17</v>
      </c>
      <c r="R16" s="9" t="str">
        <f t="shared" si="2"/>
        <v>16,18</v>
      </c>
      <c r="S16" s="9" t="str">
        <f t="shared" si="2"/>
        <v>16,19</v>
      </c>
    </row>
    <row r="17" spans="12:19">
      <c r="L17" s="9" t="str">
        <f t="shared" si="2"/>
        <v>17,12</v>
      </c>
      <c r="M17" s="9" t="str">
        <f t="shared" si="2"/>
        <v>17,13</v>
      </c>
      <c r="N17" s="9" t="str">
        <f t="shared" si="2"/>
        <v>17,14</v>
      </c>
      <c r="O17" s="9" t="str">
        <f t="shared" si="2"/>
        <v>17,15</v>
      </c>
      <c r="P17" s="9" t="str">
        <f t="shared" si="2"/>
        <v>17,16</v>
      </c>
      <c r="Q17" s="9" t="str">
        <f t="shared" si="2"/>
        <v>17,17</v>
      </c>
      <c r="R17" s="9" t="str">
        <f t="shared" si="2"/>
        <v>17,18</v>
      </c>
      <c r="S17" s="9" t="str">
        <f t="shared" si="2"/>
        <v>17,19</v>
      </c>
    </row>
    <row r="18" spans="12:19">
      <c r="L18" s="9" t="str">
        <f t="shared" si="2"/>
        <v>18,12</v>
      </c>
      <c r="M18" s="9" t="str">
        <f t="shared" si="2"/>
        <v>18,13</v>
      </c>
      <c r="N18" s="9" t="str">
        <f t="shared" si="2"/>
        <v>18,14</v>
      </c>
      <c r="O18" s="9" t="str">
        <f t="shared" si="2"/>
        <v>18,15</v>
      </c>
      <c r="P18" s="9" t="str">
        <f t="shared" si="2"/>
        <v>18,16</v>
      </c>
      <c r="Q18" s="9" t="str">
        <f t="shared" si="2"/>
        <v>18,17</v>
      </c>
      <c r="R18" s="9" t="str">
        <f t="shared" si="2"/>
        <v>18,18</v>
      </c>
      <c r="S18" s="9" t="str">
        <f t="shared" si="2"/>
        <v>18,19</v>
      </c>
    </row>
    <row r="19" spans="12:19">
      <c r="L19" s="9" t="str">
        <f t="shared" si="2"/>
        <v>19,12</v>
      </c>
      <c r="M19" s="9" t="str">
        <f t="shared" si="2"/>
        <v>19,13</v>
      </c>
      <c r="N19" s="9" t="str">
        <f t="shared" si="2"/>
        <v>19,14</v>
      </c>
      <c r="O19" s="9" t="str">
        <f t="shared" si="2"/>
        <v>19,15</v>
      </c>
      <c r="P19" s="9" t="str">
        <f t="shared" si="2"/>
        <v>19,16</v>
      </c>
      <c r="Q19" s="9" t="str">
        <f t="shared" si="2"/>
        <v>19,17</v>
      </c>
      <c r="R19" s="9" t="str">
        <f t="shared" si="2"/>
        <v>19,18</v>
      </c>
      <c r="S19" s="9" t="str">
        <f t="shared" si="2"/>
        <v>19,19</v>
      </c>
    </row>
  </sheetData>
  <phoneticPr fontId="1" type="noConversion"/>
  <dataValidations count="1">
    <dataValidation type="list" allowBlank="1" showInputMessage="1" showErrorMessage="1" sqref="A3" xr:uid="{BABE1605-DCD5-46D6-8E2F-81ADF808FC95}">
      <formula1>$A$6:$A$13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Ep02.text</vt:lpstr>
      <vt:lpstr>Ep03.countif,countifs</vt:lpstr>
      <vt:lpstr>Ep04.sumif,sumifs</vt:lpstr>
      <vt:lpstr>Ep05.vlookup,hlookup</vt:lpstr>
      <vt:lpstr>Ep06.index,match(1)</vt:lpstr>
      <vt:lpstr>Ep06.index,match(2)</vt:lpstr>
      <vt:lpstr>Ep07.concatenate</vt:lpstr>
      <vt:lpstr>Ep08.offset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minji hong</dc:creator>
  <cp:lastModifiedBy>minji hong</cp:lastModifiedBy>
  <dcterms:created xsi:type="dcterms:W3CDTF">2019-01-14T09:40:06Z</dcterms:created>
  <dcterms:modified xsi:type="dcterms:W3CDTF">2019-01-14T11:59:06Z</dcterms:modified>
</cp:coreProperties>
</file>