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jailia.halima.GRP-SONELGAZ.000\Documents\2018\Activite-Audit-Org\IMANE $ AMINA\"/>
    </mc:Choice>
  </mc:AlternateContent>
  <bookViews>
    <workbookView xWindow="0" yWindow="0" windowWidth="15360" windowHeight="7536"/>
  </bookViews>
  <sheets>
    <sheet name="Plan-Audit-V03-Complet (2)" sheetId="1" r:id="rId1"/>
  </sheets>
  <definedNames>
    <definedName name="_xlnm._FilterDatabase" localSheetId="0" hidden="1">'Plan-Audit-V03-Complet (2)'!$O$10:$O$84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99" i="1" l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Z99" i="1"/>
  <c r="Y99" i="1"/>
  <c r="X99" i="1"/>
  <c r="W99" i="1"/>
  <c r="V99" i="1"/>
  <c r="N99" i="1"/>
  <c r="J99" i="1"/>
  <c r="K99" i="1" s="1"/>
  <c r="O98" i="1"/>
  <c r="N98" i="1"/>
  <c r="J98" i="1"/>
  <c r="K98" i="1" s="1"/>
  <c r="N97" i="1"/>
  <c r="O97" i="1" s="1"/>
  <c r="J97" i="1"/>
  <c r="K97" i="1" s="1"/>
  <c r="N96" i="1"/>
  <c r="P96" i="1" s="1"/>
  <c r="K96" i="1"/>
  <c r="J96" i="1"/>
  <c r="F96" i="1"/>
  <c r="N95" i="1"/>
  <c r="O95" i="1" s="1"/>
  <c r="J95" i="1"/>
  <c r="K95" i="1" s="1"/>
  <c r="F95" i="1"/>
  <c r="G95" i="1" s="1"/>
  <c r="O94" i="1"/>
  <c r="N94" i="1"/>
  <c r="F94" i="1"/>
  <c r="G94" i="1" s="1"/>
  <c r="F93" i="1"/>
  <c r="G93" i="1" s="1"/>
  <c r="J92" i="1"/>
  <c r="K92" i="1" s="1"/>
  <c r="F92" i="1"/>
  <c r="G92" i="1" s="1"/>
  <c r="N91" i="1"/>
  <c r="O91" i="1" s="1"/>
  <c r="J91" i="1"/>
  <c r="K91" i="1" s="1"/>
  <c r="F91" i="1"/>
  <c r="G91" i="1" s="1"/>
  <c r="N90" i="1"/>
  <c r="O90" i="1" s="1"/>
  <c r="F90" i="1"/>
  <c r="G90" i="1" s="1"/>
  <c r="N89" i="1"/>
  <c r="O89" i="1" s="1"/>
  <c r="O92" i="1" s="1"/>
  <c r="J89" i="1"/>
  <c r="P94" i="1" s="1"/>
  <c r="F89" i="1"/>
  <c r="G89" i="1" s="1"/>
  <c r="G96" i="1" s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U104" i="1"/>
  <c r="V102" i="1"/>
  <c r="P99" i="1" l="1"/>
  <c r="V101" i="1"/>
  <c r="AI101" i="1"/>
  <c r="AM101" i="1"/>
  <c r="N92" i="1"/>
  <c r="P95" i="1"/>
  <c r="P97" i="1"/>
  <c r="K89" i="1"/>
  <c r="O99" i="1"/>
  <c r="J90" i="1"/>
  <c r="O96" i="1"/>
  <c r="U102" i="1"/>
  <c r="U99" i="1"/>
  <c r="AE101" i="1" s="1"/>
  <c r="K90" i="1" l="1"/>
  <c r="K93" i="1" s="1"/>
  <c r="P98" i="1"/>
  <c r="AL101" i="1"/>
  <c r="AH101" i="1"/>
  <c r="AD101" i="1"/>
  <c r="Y101" i="1"/>
  <c r="AO101" i="1"/>
  <c r="AK101" i="1"/>
  <c r="AG101" i="1"/>
  <c r="AC101" i="1"/>
  <c r="X101" i="1"/>
  <c r="AN101" i="1"/>
  <c r="AJ101" i="1"/>
  <c r="AF101" i="1"/>
  <c r="AB101" i="1"/>
  <c r="W101" i="1"/>
  <c r="Z101" i="1"/>
  <c r="AD107" i="1" l="1"/>
</calcChain>
</file>

<file path=xl/sharedStrings.xml><?xml version="1.0" encoding="utf-8"?>
<sst xmlns="http://schemas.openxmlformats.org/spreadsheetml/2006/main" count="502" uniqueCount="167">
  <si>
    <t>Résultats d'Audit</t>
  </si>
  <si>
    <t>Direction/
Département</t>
  </si>
  <si>
    <t>Mission d’Audit</t>
  </si>
  <si>
    <t>Prévision/
Priorité</t>
  </si>
  <si>
    <t>Date-Prévisionelle Passage En Production (PA)</t>
  </si>
  <si>
    <t>Date-Prévisionelle Passage En Audit (PA)</t>
  </si>
  <si>
    <t>Date de Réception</t>
  </si>
  <si>
    <t>Date Début-Fin Audit</t>
  </si>
  <si>
    <t>Date VISA DSSD</t>
  </si>
  <si>
    <t>Date Passage on Production</t>
  </si>
  <si>
    <t>Décision DSSD</t>
  </si>
  <si>
    <t>Etat</t>
  </si>
  <si>
    <t>Trimestre 01 (T01)</t>
  </si>
  <si>
    <t>Trimestre 02 (T02)</t>
  </si>
  <si>
    <t>Trimestre 03 (T03)</t>
  </si>
  <si>
    <t>Trimestre 04 (T04)</t>
  </si>
  <si>
    <t>Total des
vulnérabilités</t>
  </si>
  <si>
    <t xml:space="preserve">Critique </t>
  </si>
  <si>
    <t xml:space="preserve">Elevé </t>
  </si>
  <si>
    <t xml:space="preserve">Moyenne </t>
  </si>
  <si>
    <t xml:space="preserve">Faible </t>
  </si>
  <si>
    <t>Note</t>
  </si>
  <si>
    <t>Collecte d'information</t>
  </si>
  <si>
    <t xml:space="preserve">La mauvaise configuration </t>
  </si>
  <si>
    <t xml:space="preserve">
La gestion des identités </t>
  </si>
  <si>
    <t>La gestion de l'authentification</t>
  </si>
  <si>
    <t xml:space="preserve">La gestion  des autorisations 
</t>
  </si>
  <si>
    <t xml:space="preserve">La gestion des sessions
</t>
  </si>
  <si>
    <t xml:space="preserve">La gestion des entrées 
</t>
  </si>
  <si>
    <t>La gestion des erreurs</t>
  </si>
  <si>
    <t>Les attaques sur la cryptographie</t>
  </si>
  <si>
    <t>Test du côté client</t>
  </si>
  <si>
    <t>Bugs</t>
  </si>
  <si>
    <t>La logique métier</t>
  </si>
  <si>
    <t>Autres</t>
  </si>
  <si>
    <t>La procédure</t>
  </si>
  <si>
    <t>La codification</t>
  </si>
  <si>
    <t>La signification</t>
  </si>
  <si>
    <t>P-03</t>
  </si>
  <si>
    <t>Audit Périodique Complet des Template</t>
  </si>
  <si>
    <t>PA</t>
  </si>
  <si>
    <t>P-01  | Q4</t>
  </si>
  <si>
    <t>Non reçu</t>
  </si>
  <si>
    <t xml:space="preserve">La procédure d’Audit d’une nouvelle application ou mise à niveau majeur </t>
  </si>
  <si>
    <t>P-01</t>
  </si>
  <si>
    <t>A</t>
  </si>
  <si>
    <t>L'audit n'a pas était plannifié</t>
  </si>
  <si>
    <t>NP</t>
  </si>
  <si>
    <t>09/04/2018 26/04/2018</t>
  </si>
  <si>
    <r>
      <t xml:space="preserve">19/06/2018
</t>
    </r>
    <r>
      <rPr>
        <b/>
        <sz val="12"/>
        <color rgb="FFFF0000"/>
        <rFont val="Calibri"/>
        <family val="2"/>
        <scheme val="minor"/>
      </rPr>
      <t>Avec réserve</t>
    </r>
  </si>
  <si>
    <t>P-01  | Q2</t>
  </si>
  <si>
    <r>
      <rPr>
        <b/>
        <sz val="11"/>
        <color theme="1"/>
        <rFont val="Calibri"/>
        <family val="2"/>
        <scheme val="minor"/>
      </rPr>
      <t>Visa Réservé:</t>
    </r>
    <r>
      <rPr>
        <sz val="11"/>
        <color theme="1"/>
        <rFont val="Calibri"/>
        <family val="2"/>
        <scheme val="minor"/>
      </rPr>
      <t/>
    </r>
  </si>
  <si>
    <t>Cloturé</t>
  </si>
  <si>
    <t>La procédure d’Audit d’urgence</t>
  </si>
  <si>
    <t>P-08</t>
  </si>
  <si>
    <t>P</t>
  </si>
  <si>
    <t>L'audit est plannifié</t>
  </si>
  <si>
    <t>*</t>
  </si>
  <si>
    <t>22/07/2018 au 02/08/2018</t>
  </si>
  <si>
    <t>Audit Cloturé</t>
  </si>
  <si>
    <t>La procédure d’Audit périodique complet des Template du Data Center</t>
  </si>
  <si>
    <t>AP</t>
  </si>
  <si>
    <t>A l'arrivé l'audit n'a pas était planifié (dans le trimestre précedent) , nous l'avons planifié pour le trimester en cours</t>
  </si>
  <si>
    <t>05/08/2018 au 08/08/2018</t>
  </si>
  <si>
    <t>P-01  | Q3</t>
  </si>
  <si>
    <t>11/02/2018 - 25/02/2018</t>
  </si>
  <si>
    <r>
      <rPr>
        <b/>
        <sz val="11"/>
        <color theme="1"/>
        <rFont val="Calibri"/>
        <family val="2"/>
        <scheme val="minor"/>
      </rPr>
      <t>Visa Réservé: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OTG-AUTHN-03</t>
    </r>
  </si>
  <si>
    <t>La procédure d’Audit périodique de vulnérabilité des Template du Datacenter</t>
  </si>
  <si>
    <t>P-04</t>
  </si>
  <si>
    <t>19/10/2017  22/11/2017</t>
  </si>
  <si>
    <t>P-01  | Q1</t>
  </si>
  <si>
    <t>La procédure d’audit périodique de l’environnement d’hébergement de la production</t>
  </si>
  <si>
    <t>P-05</t>
  </si>
  <si>
    <t>24/06/2018 au 2/7/2018</t>
  </si>
  <si>
    <t>Attendre la bon version</t>
  </si>
  <si>
    <t>La procédure d’audit périodique applicative des application/site Web</t>
  </si>
  <si>
    <t>P-06</t>
  </si>
  <si>
    <t xml:space="preserve">La procédure de Mise à jour des Benchmarks </t>
  </si>
  <si>
    <t>P-07</t>
  </si>
  <si>
    <t>P-01  | Q3
Annulé Par M.SENNAD
18/06/2018 à 08:10</t>
  </si>
  <si>
    <t xml:space="preserve">Annulé </t>
  </si>
  <si>
    <t>La procédure d’Audit de l’environnement d’hébergement</t>
  </si>
  <si>
    <t>P-02</t>
  </si>
  <si>
    <t>11/06/2018 au 01/08/2018</t>
  </si>
  <si>
    <t>Seulement Audit de la partie Env Hébergement</t>
  </si>
  <si>
    <t>EN COURS</t>
  </si>
  <si>
    <t>Annulée: Non audité, car elle va etre déployer chez le client.</t>
  </si>
  <si>
    <t xml:space="preserve"> 26/12/2017 </t>
  </si>
  <si>
    <t>13/03/2018 04/04/2018</t>
  </si>
  <si>
    <t>21/01/2018 08/02/2018</t>
  </si>
  <si>
    <r>
      <rPr>
        <b/>
        <sz val="11"/>
        <color theme="1"/>
        <rFont val="Calibri"/>
        <family val="2"/>
        <scheme val="minor"/>
      </rPr>
      <t>Visa Réservé: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OTG-BUSLOGIC-008</t>
    </r>
  </si>
  <si>
    <t>14/12/2017 17/01/2018</t>
  </si>
  <si>
    <t>21/01/2018 05/02/2018</t>
  </si>
  <si>
    <t>14/02/2018 05/03/2018</t>
  </si>
  <si>
    <r>
      <t xml:space="preserve">5/8/2018 au </t>
    </r>
    <r>
      <rPr>
        <sz val="12"/>
        <color rgb="FFFF0000"/>
        <rFont val="Calibri"/>
        <family val="2"/>
        <scheme val="minor"/>
      </rPr>
      <t>15/08/2018</t>
    </r>
  </si>
  <si>
    <t>19/11/2017 03/12/2017</t>
  </si>
  <si>
    <t>12/11/2017 22/11/2017</t>
  </si>
  <si>
    <t>26/06/201</t>
  </si>
  <si>
    <t>F:10/12/2017</t>
  </si>
  <si>
    <t xml:space="preserve">        01 /04/2018</t>
  </si>
  <si>
    <t xml:space="preserve">        01/05/2018</t>
  </si>
  <si>
    <t xml:space="preserve">        20/03/2018</t>
  </si>
  <si>
    <t>/</t>
  </si>
  <si>
    <t xml:space="preserve">        01/06/2018</t>
  </si>
  <si>
    <t xml:space="preserve">    /</t>
  </si>
  <si>
    <t xml:space="preserve"> 17/07/2018</t>
  </si>
  <si>
    <t>13/05/2018 20/05/2018</t>
  </si>
  <si>
    <t>~ Aout /2018</t>
  </si>
  <si>
    <t>05/08/2018 au 13/08/2018</t>
  </si>
  <si>
    <t>~/04/2018</t>
  </si>
  <si>
    <t xml:space="preserve"> 03/07/2018</t>
  </si>
  <si>
    <t>23/7/2018 </t>
  </si>
  <si>
    <t>26/8/2018 </t>
  </si>
  <si>
    <t>En cours</t>
  </si>
  <si>
    <t xml:space="preserve">         ~07/2018</t>
  </si>
  <si>
    <t>~ 10/06/2018</t>
  </si>
  <si>
    <t>05/04/2018 08/04/2018</t>
  </si>
  <si>
    <t xml:space="preserve">      05 /07/2018</t>
  </si>
  <si>
    <t>17/06/2018
21/06/2018</t>
  </si>
  <si>
    <t xml:space="preserve"> 15/12/2018</t>
  </si>
  <si>
    <t>02/05/208</t>
  </si>
  <si>
    <t>29/04/2018 10/05/2018</t>
  </si>
  <si>
    <t>22/07/2018 au 12/08/2018</t>
  </si>
  <si>
    <t>15/04/2018.</t>
  </si>
  <si>
    <t>22/07/2018 au 20/8/2018</t>
  </si>
  <si>
    <t>En production depuis 2016</t>
  </si>
  <si>
    <t>… /…/2018</t>
  </si>
  <si>
    <t>20/05/2018 23/05/2018</t>
  </si>
  <si>
    <t>V1 01/04/2018
 V2 31/12/2018</t>
  </si>
  <si>
    <t>V1 Février 2018
 V2 31/12/2018</t>
  </si>
  <si>
    <t>27/05/2018 06/06/2018</t>
  </si>
  <si>
    <t xml:space="preserve"> 31/12/2018</t>
  </si>
  <si>
    <t>VI déjà auditée 
 V2 31/12/2018</t>
  </si>
  <si>
    <t>… /05/2018</t>
  </si>
  <si>
    <t>… /04/2018</t>
  </si>
  <si>
    <t>P-02  | Q2</t>
  </si>
  <si>
    <t>… /03/2018</t>
  </si>
  <si>
    <t>… /06/2018</t>
  </si>
  <si>
    <t>Recus</t>
  </si>
  <si>
    <t>27/03/2018 03/04/2018</t>
  </si>
  <si>
    <t>17/12/2017 18/01/2018</t>
  </si>
  <si>
    <t>11/02/2018 22/02/2018</t>
  </si>
  <si>
    <t>Introduit par mois</t>
  </si>
  <si>
    <t>19/03/2018
25/03/2018</t>
  </si>
  <si>
    <r>
      <rPr>
        <b/>
        <sz val="11"/>
        <color theme="1"/>
        <rFont val="Calibri"/>
        <family val="2"/>
        <scheme val="minor"/>
      </rPr>
      <t>Visa avec réserve :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Il faut faire la MAJ</t>
    </r>
  </si>
  <si>
    <t>03/06/2018 14/06/2018</t>
  </si>
  <si>
    <t>Totale</t>
  </si>
  <si>
    <t>Audit Fait</t>
  </si>
  <si>
    <t xml:space="preserve"> Cloturé</t>
  </si>
  <si>
    <t>Audit en cours</t>
  </si>
  <si>
    <t>Audit Restant</t>
  </si>
  <si>
    <t>ID</t>
  </si>
  <si>
    <t>Audit Annulé</t>
  </si>
  <si>
    <t>Total</t>
  </si>
  <si>
    <t>Audit : PA &amp; Fait</t>
  </si>
  <si>
    <t>Audit d'urgence</t>
  </si>
  <si>
    <t>Audit : NP &amp; Fait</t>
  </si>
  <si>
    <t>Audit des templates</t>
  </si>
  <si>
    <t>Audit : PA &amp; Restant</t>
  </si>
  <si>
    <t>Audit Env Hébergement</t>
  </si>
  <si>
    <t>Audit : NP &amp; Restant</t>
  </si>
  <si>
    <t>Audit Passage en Production</t>
  </si>
  <si>
    <t>Audit : NP &amp; Encours</t>
  </si>
  <si>
    <t>Audit : PA &amp; Encours</t>
  </si>
  <si>
    <t>Max</t>
  </si>
  <si>
    <t xml:space="preserve">Helpdesk </t>
  </si>
  <si>
    <t>Facturation Caseg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</si>
</sst>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36"/>
      <color rgb="FF00B0F0"/>
      <name val="Agency FB"/>
      <family val="2"/>
    </font>
    <font>
      <b/>
      <sz val="11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Aharoni"/>
    </font>
    <font>
      <b/>
      <sz val="12"/>
      <color theme="1"/>
      <name val="Aharoni"/>
    </font>
    <font>
      <b/>
      <sz val="12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2"/>
      <name val="Aharoni"/>
    </font>
    <font>
      <sz val="12"/>
      <color rgb="FFFF0000"/>
      <name val="Calibri"/>
      <family val="2"/>
      <scheme val="minor"/>
    </font>
    <font>
      <strike/>
      <sz val="14"/>
      <color theme="1"/>
      <name val="Aharoni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5" fillId="0" borderId="0" xfId="0" applyFont="1" applyAlignment="1">
      <alignment horizontal="right"/>
    </xf>
    <xf numFmtId="0" fontId="6" fillId="0" borderId="0" xfId="0" applyFont="1"/>
    <xf numFmtId="0" fontId="0" fillId="2" borderId="0" xfId="0" applyFill="1"/>
    <xf numFmtId="0" fontId="7" fillId="3" borderId="0" xfId="0" applyFont="1" applyFill="1" applyAlignment="1">
      <alignment horizontal="center"/>
    </xf>
    <xf numFmtId="0" fontId="0" fillId="0" borderId="0" xfId="0" applyAlignment="1">
      <alignment wrapText="1"/>
    </xf>
    <xf numFmtId="0" fontId="8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textRotation="45" wrapText="1"/>
    </xf>
    <xf numFmtId="0" fontId="11" fillId="4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3" fillId="3" borderId="1" xfId="0" applyFont="1" applyFill="1" applyBorder="1" applyAlignment="1">
      <alignment horizontal="right" vertical="center" wrapText="1"/>
    </xf>
    <xf numFmtId="0" fontId="14" fillId="5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3" borderId="1" xfId="0" applyFill="1" applyBorder="1" applyAlignment="1">
      <alignment horizontal="left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0" fillId="9" borderId="0" xfId="0" applyFill="1"/>
    <xf numFmtId="0" fontId="6" fillId="10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right" vertical="center" wrapText="1"/>
    </xf>
    <xf numFmtId="0" fontId="20" fillId="11" borderId="2" xfId="0" applyFont="1" applyFill="1" applyBorder="1" applyAlignment="1">
      <alignment vertical="center"/>
    </xf>
    <xf numFmtId="0" fontId="20" fillId="2" borderId="3" xfId="0" applyFont="1" applyFill="1" applyBorder="1" applyAlignment="1">
      <alignment vertical="center"/>
    </xf>
    <xf numFmtId="0" fontId="20" fillId="11" borderId="4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9" fontId="5" fillId="0" borderId="0" xfId="1" applyFont="1" applyAlignment="1">
      <alignment horizontal="center" vertical="center"/>
    </xf>
    <xf numFmtId="0" fontId="21" fillId="13" borderId="5" xfId="0" applyFont="1" applyFill="1" applyBorder="1" applyAlignment="1">
      <alignment horizontal="right" vertical="center"/>
    </xf>
    <xf numFmtId="0" fontId="5" fillId="14" borderId="6" xfId="0" applyFont="1" applyFill="1" applyBorder="1" applyAlignment="1">
      <alignment horizontal="right" vertical="center"/>
    </xf>
    <xf numFmtId="9" fontId="5" fillId="14" borderId="7" xfId="1" applyNumberFormat="1" applyFont="1" applyFill="1" applyBorder="1" applyAlignment="1">
      <alignment horizontal="center" vertical="center"/>
    </xf>
    <xf numFmtId="0" fontId="21" fillId="13" borderId="8" xfId="0" applyFont="1" applyFill="1" applyBorder="1" applyAlignment="1">
      <alignment horizontal="right" vertical="center"/>
    </xf>
    <xf numFmtId="9" fontId="5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9" fontId="22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3" fillId="0" borderId="0" xfId="0" applyFont="1" applyAlignment="1">
      <alignment horizontal="right"/>
    </xf>
    <xf numFmtId="0" fontId="23" fillId="0" borderId="0" xfId="0" applyFont="1"/>
    <xf numFmtId="0" fontId="24" fillId="13" borderId="9" xfId="0" applyFont="1" applyFill="1" applyBorder="1" applyAlignment="1">
      <alignment horizontal="right" vertical="center"/>
    </xf>
    <xf numFmtId="0" fontId="23" fillId="14" borderId="6" xfId="0" applyFont="1" applyFill="1" applyBorder="1" applyAlignment="1">
      <alignment horizontal="right" vertical="center"/>
    </xf>
    <xf numFmtId="9" fontId="23" fillId="14" borderId="7" xfId="1" applyNumberFormat="1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right" vertical="center"/>
    </xf>
    <xf numFmtId="0" fontId="23" fillId="2" borderId="0" xfId="0" applyFont="1" applyFill="1"/>
    <xf numFmtId="0" fontId="23" fillId="0" borderId="0" xfId="0" applyFont="1" applyAlignment="1">
      <alignment wrapText="1"/>
    </xf>
    <xf numFmtId="0" fontId="25" fillId="0" borderId="0" xfId="0" applyFont="1" applyAlignment="1">
      <alignment horizontal="right"/>
    </xf>
    <xf numFmtId="0" fontId="25" fillId="0" borderId="0" xfId="0" applyFont="1"/>
    <xf numFmtId="0" fontId="25" fillId="2" borderId="0" xfId="0" applyFont="1" applyFill="1"/>
    <xf numFmtId="9" fontId="25" fillId="0" borderId="0" xfId="1" applyFont="1"/>
    <xf numFmtId="0" fontId="25" fillId="0" borderId="0" xfId="0" applyFont="1" applyAlignment="1">
      <alignment wrapText="1"/>
    </xf>
    <xf numFmtId="0" fontId="26" fillId="10" borderId="0" xfId="0" applyFont="1" applyFill="1" applyAlignment="1">
      <alignment horizontal="left" vertical="center" wrapText="1"/>
    </xf>
    <xf numFmtId="0" fontId="26" fillId="15" borderId="0" xfId="0" applyFont="1" applyFill="1" applyAlignment="1">
      <alignment horizontal="left" vertical="center" wrapText="1"/>
    </xf>
    <xf numFmtId="9" fontId="0" fillId="0" borderId="0" xfId="0" applyNumberFormat="1"/>
  </cellXfs>
  <cellStyles count="2">
    <cellStyle name="Normal" xfId="0" builtinId="0"/>
    <cellStyle name="Pourcentage" xfId="1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323307</xdr:colOff>
      <xdr:row>1</xdr:row>
      <xdr:rowOff>185058</xdr:rowOff>
    </xdr:from>
    <xdr:to>
      <xdr:col>11</xdr:col>
      <xdr:colOff>283029</xdr:colOff>
      <xdr:row>7</xdr:row>
      <xdr:rowOff>116439</xdr:rowOff>
    </xdr:to>
    <xdr:sp macro="" textlink="">
      <xdr:nvSpPr>
        <xdr:cNvPr id="2" name="Rogner un rectangle avec un coin diagonal 1"/>
        <xdr:cNvSpPr/>
      </xdr:nvSpPr>
      <xdr:spPr>
        <a:xfrm>
          <a:off x="1115787" y="383178"/>
          <a:ext cx="13828122" cy="1120101"/>
        </a:xfrm>
        <a:prstGeom prst="snip2DiagRect">
          <a:avLst/>
        </a:prstGeom>
        <a:gradFill flip="none" rotWithShape="1">
          <a:gsLst>
            <a:gs pos="0">
              <a:schemeClr val="accent4">
                <a:lumMod val="0"/>
                <a:lumOff val="100000"/>
              </a:schemeClr>
            </a:gs>
            <a:gs pos="0">
              <a:schemeClr val="accent4">
                <a:lumMod val="0"/>
                <a:lumOff val="100000"/>
              </a:schemeClr>
            </a:gs>
            <a:gs pos="0">
              <a:schemeClr val="accent4">
                <a:lumMod val="100000"/>
              </a:schemeClr>
            </a:gs>
          </a:gsLst>
          <a:lin ang="2700000" scaled="1"/>
          <a:tileRect/>
        </a:gra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perspectiveLeft" fov="3300000">
            <a:rot lat="0" lon="180000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200" b="0" cap="none" spc="0">
              <a:ln w="0"/>
              <a:solidFill>
                <a:schemeClr val="tx1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Aharoni" panose="02010803020104030203" pitchFamily="2" charset="-79"/>
              <a:cs typeface="Aharoni" panose="02010803020104030203" pitchFamily="2" charset="-79"/>
            </a:rPr>
            <a:t>PLAN ANNUEL d'AUDIT 2018</a:t>
          </a:r>
          <a:r>
            <a:rPr lang="fr-FR" sz="3200" b="0" cap="none" spc="0" baseline="0">
              <a:ln w="0"/>
              <a:solidFill>
                <a:schemeClr val="tx1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Aharoni" panose="02010803020104030203" pitchFamily="2" charset="-79"/>
              <a:cs typeface="Aharoni" panose="02010803020104030203" pitchFamily="2" charset="-79"/>
            </a:rPr>
            <a:t> </a:t>
          </a:r>
          <a:endParaRPr lang="fr-FR" sz="3200" b="0" cap="none" spc="0">
            <a:ln w="0"/>
            <a:solidFill>
              <a:schemeClr val="tx1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280147</xdr:colOff>
      <xdr:row>0</xdr:row>
      <xdr:rowOff>67235</xdr:rowOff>
    </xdr:from>
    <xdr:to>
      <xdr:col>4</xdr:col>
      <xdr:colOff>331159</xdr:colOff>
      <xdr:row>9</xdr:row>
      <xdr:rowOff>541580</xdr:rowOff>
    </xdr:to>
    <xdr:grpSp>
      <xdr:nvGrpSpPr>
        <xdr:cNvPr id="3" name="Groupe 2"/>
        <xdr:cNvGrpSpPr/>
      </xdr:nvGrpSpPr>
      <xdr:grpSpPr>
        <a:xfrm>
          <a:off x="280147" y="67235"/>
          <a:ext cx="3308562" cy="2569845"/>
          <a:chOff x="0" y="0"/>
          <a:chExt cx="2824692" cy="2486025"/>
        </a:xfrm>
      </xdr:grpSpPr>
      <xdr:pic>
        <xdr:nvPicPr>
          <xdr:cNvPr id="4" name="Image 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62467"/>
            <a:ext cx="2738967" cy="2223558"/>
          </a:xfrm>
          <a:prstGeom prst="rect">
            <a:avLst/>
          </a:prstGeom>
        </xdr:spPr>
      </xdr:pic>
      <xdr:pic>
        <xdr:nvPicPr>
          <xdr:cNvPr id="5" name="Image 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5943" y="104775"/>
            <a:ext cx="771524" cy="758824"/>
          </a:xfrm>
          <a:prstGeom prst="rect">
            <a:avLst/>
          </a:prstGeom>
        </xdr:spPr>
      </xdr:pic>
      <xdr:pic>
        <xdr:nvPicPr>
          <xdr:cNvPr id="6" name="Image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2942" y="0"/>
            <a:ext cx="897748" cy="885048"/>
          </a:xfrm>
          <a:prstGeom prst="rect">
            <a:avLst/>
          </a:prstGeom>
        </xdr:spPr>
      </xdr:pic>
      <xdr:pic>
        <xdr:nvPicPr>
          <xdr:cNvPr id="7" name="Image 6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65019" y="372533"/>
            <a:ext cx="1059673" cy="764117"/>
          </a:xfrm>
          <a:prstGeom prst="rect">
            <a:avLst/>
          </a:prstGeom>
        </xdr:spPr>
      </xdr:pic>
      <xdr:pic>
        <xdr:nvPicPr>
          <xdr:cNvPr id="8" name="Image 7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8268" y="0"/>
            <a:ext cx="685799" cy="673099"/>
          </a:xfrm>
          <a:prstGeom prst="rect">
            <a:avLst/>
          </a:prstGeom>
        </xdr:spPr>
      </xdr:pic>
    </xdr:grpSp>
    <xdr:clientData/>
  </xdr:twoCellAnchor>
  <xdr:twoCellAnchor editAs="absolute">
    <xdr:from>
      <xdr:col>21</xdr:col>
      <xdr:colOff>697906</xdr:colOff>
      <xdr:row>4</xdr:row>
      <xdr:rowOff>76200</xdr:rowOff>
    </xdr:from>
    <xdr:to>
      <xdr:col>31</xdr:col>
      <xdr:colOff>84220</xdr:colOff>
      <xdr:row>7</xdr:row>
      <xdr:rowOff>165100</xdr:rowOff>
    </xdr:to>
    <xdr:sp macro="" textlink="">
      <xdr:nvSpPr>
        <xdr:cNvPr id="9" name="Illustration Titre" descr="Rectangle à coins arrondis avec remplissage dégradé."/>
        <xdr:cNvSpPr/>
      </xdr:nvSpPr>
      <xdr:spPr>
        <a:xfrm>
          <a:off x="25882006" y="868680"/>
          <a:ext cx="7433034" cy="683260"/>
        </a:xfrm>
        <a:prstGeom prst="round2Same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wrap="square" lIns="64008" tIns="0" rIns="0" bIns="0" rtlCol="0" anchor="ctr"/>
        <a:lstStyle/>
        <a:p>
          <a:pPr algn="ctr"/>
          <a:r>
            <a:rPr lang="en-US" sz="3200" b="1">
              <a:solidFill>
                <a:schemeClr val="bg1"/>
              </a:solidFill>
              <a:latin typeface="Agency FB" panose="020B0503020202020204" pitchFamily="34" charset="0"/>
            </a:rPr>
            <a:t>Codification</a:t>
          </a:r>
          <a:endParaRPr lang="en-US" sz="3600" b="1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au3746" displayName="Tableau3746" ref="AR10:AS21" totalsRowShown="0" headerRowDxfId="16">
  <autoFilter ref="AR10:AS21"/>
  <tableColumns count="2">
    <tableColumn id="1" name="La procédure" dataDxfId="15"/>
    <tableColumn id="2" name="La codification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leau35857" displayName="Tableau35857" ref="AU10:AV13" totalsRowShown="0" headerRowDxfId="14">
  <autoFilter ref="AU10:AV13"/>
  <tableColumns count="2">
    <tableColumn id="1" name="La codification" dataDxfId="13"/>
    <tableColumn id="2" name="La signification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eau7" displayName="Tableau7" ref="I89:K93" headerRowCount="0" totalsRowShown="0">
  <tableColumns count="3">
    <tableColumn id="1" name="Colonne1" headerRowDxfId="12" dataDxfId="11"/>
    <tableColumn id="2" name="Colonne2" headerRowDxfId="10" dataDxfId="9"/>
    <tableColumn id="3" name="Colonne3" headerRowDxfId="8" dataDxfId="7" headerRowCellStyle="Pourcentage" dataCellStyle="Pourcentage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name="Tableau8" displayName="Tableau8" ref="E89:G96" headerRowCount="0">
  <tableColumns count="3">
    <tableColumn id="1" name="Audit Cloturé" totalsRowLabel="Total" headerRowDxfId="5" totalsRowDxfId="6"/>
    <tableColumn id="2" name="18" headerRowDxfId="4" dataDxfId="3"/>
    <tableColumn id="3" name="26%" totalsRowFunction="sum" headerRowDxfId="1" dataDxfId="0" totalsRowDxfId="2" headerRowCellStyle="Pourcentage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V107"/>
  <sheetViews>
    <sheetView showGridLines="0" tabSelected="1" zoomScale="40" zoomScaleNormal="40" workbookViewId="0">
      <pane xSplit="5" ySplit="10" topLeftCell="F11" activePane="bottomRight" state="frozen"/>
      <selection pane="topRight" activeCell="E1" sqref="E1"/>
      <selection pane="bottomLeft" activeCell="A11" sqref="A11"/>
      <selection pane="bottomRight" activeCell="A11" sqref="A11"/>
    </sheetView>
  </sheetViews>
  <sheetFormatPr baseColWidth="10" defaultRowHeight="15.6" outlineLevelCol="2" x14ac:dyDescent="0.3"/>
  <cols>
    <col min="2" max="2" width="5.33203125" customWidth="1"/>
    <col min="3" max="4" width="15.33203125" customWidth="1"/>
    <col min="5" max="5" width="48.33203125" style="1" customWidth="1"/>
    <col min="6" max="6" width="13.88671875" customWidth="1" outlineLevel="1"/>
    <col min="7" max="7" width="26.6640625" style="1" customWidth="1" outlineLevel="2"/>
    <col min="8" max="8" width="18.77734375" style="1" customWidth="1" outlineLevel="2"/>
    <col min="9" max="9" width="21.21875" style="1" customWidth="1" outlineLevel="2"/>
    <col min="10" max="11" width="18.6640625" style="1" customWidth="1" outlineLevel="1"/>
    <col min="12" max="12" width="12.88671875" style="1" customWidth="1" outlineLevel="1"/>
    <col min="13" max="13" width="23" customWidth="1" outlineLevel="2"/>
    <col min="14" max="14" width="25" customWidth="1" outlineLevel="2"/>
    <col min="15" max="15" width="19.21875" style="2" customWidth="1" outlineLevel="2"/>
    <col min="16" max="16" width="12.5546875" customWidth="1" outlineLevel="2"/>
    <col min="17" max="17" width="12.109375" customWidth="1" outlineLevel="2"/>
    <col min="18" max="18" width="15.6640625" customWidth="1" outlineLevel="2"/>
    <col min="19" max="19" width="11.109375" customWidth="1" outlineLevel="2"/>
    <col min="20" max="20" width="2.21875" style="3" customWidth="1" outlineLevel="2"/>
    <col min="21" max="21" width="19.6640625" customWidth="1" outlineLevel="2"/>
    <col min="22" max="26" width="11.5546875" customWidth="1" outlineLevel="2"/>
    <col min="27" max="27" width="2.21875" style="3" customWidth="1" outlineLevel="2"/>
    <col min="28" max="29" width="11.5546875" customWidth="1" outlineLevel="2"/>
    <col min="30" max="31" width="17.109375" customWidth="1" outlineLevel="2"/>
    <col min="32" max="32" width="13.33203125" customWidth="1" outlineLevel="2"/>
    <col min="33" max="33" width="11.5546875" customWidth="1" outlineLevel="2"/>
    <col min="34" max="34" width="13" customWidth="1" outlineLevel="2"/>
    <col min="35" max="35" width="11" customWidth="1" outlineLevel="2"/>
    <col min="36" max="36" width="12.6640625" customWidth="1" outlineLevel="2"/>
    <col min="37" max="38" width="12.109375" customWidth="1" outlineLevel="2"/>
    <col min="39" max="39" width="12.44140625" customWidth="1" outlineLevel="2"/>
    <col min="40" max="40" width="24.44140625" customWidth="1" outlineLevel="2"/>
    <col min="41" max="41" width="17" customWidth="1" outlineLevel="2"/>
    <col min="42" max="42" width="26.6640625" customWidth="1" outlineLevel="1"/>
    <col min="44" max="44" width="64" style="5" customWidth="1"/>
    <col min="45" max="45" width="15.109375" customWidth="1"/>
    <col min="46" max="46" width="3.109375" customWidth="1"/>
    <col min="47" max="47" width="8.5546875" customWidth="1"/>
    <col min="48" max="48" width="48.33203125" customWidth="1"/>
  </cols>
  <sheetData>
    <row r="9" spans="1:48" ht="44.4" x14ac:dyDescent="0.7">
      <c r="U9" s="4" t="s">
        <v>0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8" ht="99" customHeight="1" x14ac:dyDescent="0.3">
      <c r="B10" s="6"/>
      <c r="C10" s="7" t="s">
        <v>1</v>
      </c>
      <c r="D10" s="7"/>
      <c r="E10" s="8" t="s">
        <v>2</v>
      </c>
      <c r="F10" s="9" t="s">
        <v>3</v>
      </c>
      <c r="G10" s="9" t="s">
        <v>4</v>
      </c>
      <c r="H10" s="9" t="s">
        <v>5</v>
      </c>
      <c r="I10" s="8" t="s">
        <v>6</v>
      </c>
      <c r="J10" s="9" t="s">
        <v>7</v>
      </c>
      <c r="K10" s="9" t="s">
        <v>8</v>
      </c>
      <c r="L10" s="9" t="s">
        <v>9</v>
      </c>
      <c r="M10" s="9" t="s">
        <v>10</v>
      </c>
      <c r="N10" s="9"/>
      <c r="O10" s="10" t="s">
        <v>11</v>
      </c>
      <c r="P10" s="7" t="s">
        <v>12</v>
      </c>
      <c r="Q10" s="7" t="s">
        <v>13</v>
      </c>
      <c r="R10" s="7" t="s">
        <v>14</v>
      </c>
      <c r="S10" s="7" t="s">
        <v>15</v>
      </c>
      <c r="T10" s="11"/>
      <c r="U10" s="9" t="s">
        <v>16</v>
      </c>
      <c r="V10" s="9" t="s">
        <v>17</v>
      </c>
      <c r="W10" s="9" t="s">
        <v>18</v>
      </c>
      <c r="X10" s="9" t="s">
        <v>19</v>
      </c>
      <c r="Y10" s="9" t="s">
        <v>20</v>
      </c>
      <c r="Z10" s="9" t="s">
        <v>21</v>
      </c>
      <c r="AA10" s="11"/>
      <c r="AB10" s="12" t="s">
        <v>22</v>
      </c>
      <c r="AC10" s="12" t="s">
        <v>23</v>
      </c>
      <c r="AD10" s="12" t="s">
        <v>24</v>
      </c>
      <c r="AE10" s="12" t="s">
        <v>25</v>
      </c>
      <c r="AF10" s="12" t="s">
        <v>26</v>
      </c>
      <c r="AG10" s="12" t="s">
        <v>27</v>
      </c>
      <c r="AH10" s="12" t="s">
        <v>28</v>
      </c>
      <c r="AI10" s="12" t="s">
        <v>29</v>
      </c>
      <c r="AJ10" s="12" t="s">
        <v>30</v>
      </c>
      <c r="AK10" s="12" t="s">
        <v>31</v>
      </c>
      <c r="AL10" s="12" t="s">
        <v>32</v>
      </c>
      <c r="AM10" s="12" t="s">
        <v>33</v>
      </c>
      <c r="AN10" s="12"/>
      <c r="AO10" s="13" t="s">
        <v>34</v>
      </c>
      <c r="AR10" s="14" t="s">
        <v>35</v>
      </c>
      <c r="AS10" s="15" t="s">
        <v>36</v>
      </c>
      <c r="AU10" s="16" t="s">
        <v>36</v>
      </c>
      <c r="AV10" s="14" t="s">
        <v>37</v>
      </c>
    </row>
    <row r="11" spans="1:48" ht="47.4" customHeight="1" x14ac:dyDescent="0.3">
      <c r="B11" s="6">
        <v>1</v>
      </c>
      <c r="C11" s="17"/>
      <c r="D11" s="17" t="s">
        <v>38</v>
      </c>
      <c r="E11" s="18" t="s">
        <v>39</v>
      </c>
      <c r="F11" s="19" t="s">
        <v>40</v>
      </c>
      <c r="G11" s="20"/>
      <c r="H11" s="20"/>
      <c r="I11" s="20"/>
      <c r="J11" s="21"/>
      <c r="K11" s="21"/>
      <c r="L11" s="21"/>
      <c r="M11" s="17" t="s">
        <v>41</v>
      </c>
      <c r="N11" s="22"/>
      <c r="O11" s="23" t="s">
        <v>42</v>
      </c>
      <c r="P11" s="22"/>
      <c r="Q11" s="22"/>
      <c r="R11" s="24"/>
      <c r="S11" s="22"/>
      <c r="T11" s="25"/>
      <c r="U11" s="21"/>
      <c r="V11" s="21"/>
      <c r="W11" s="21"/>
      <c r="X11" s="21"/>
      <c r="Y11" s="21"/>
      <c r="Z11" s="21"/>
      <c r="AA11" s="25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R11" s="5" t="s">
        <v>43</v>
      </c>
      <c r="AS11" t="s">
        <v>44</v>
      </c>
      <c r="AU11" t="s">
        <v>45</v>
      </c>
      <c r="AV11" t="s">
        <v>46</v>
      </c>
    </row>
    <row r="12" spans="1:48" ht="47.4" customHeight="1" x14ac:dyDescent="0.3">
      <c r="B12" s="6">
        <v>2</v>
      </c>
      <c r="C12" s="17"/>
      <c r="D12" s="17" t="s">
        <v>44</v>
      </c>
      <c r="E12" s="18"/>
      <c r="F12" s="26" t="s">
        <v>47</v>
      </c>
      <c r="G12" s="20"/>
      <c r="H12" s="20"/>
      <c r="I12" s="20">
        <v>43193</v>
      </c>
      <c r="J12" s="21" t="s">
        <v>48</v>
      </c>
      <c r="K12" s="20" t="s">
        <v>49</v>
      </c>
      <c r="L12" s="21"/>
      <c r="M12" s="17" t="s">
        <v>50</v>
      </c>
      <c r="N12" s="27" t="s">
        <v>51</v>
      </c>
      <c r="O12" s="28" t="s">
        <v>52</v>
      </c>
      <c r="P12" s="22"/>
      <c r="Q12" s="29"/>
      <c r="R12" s="22"/>
      <c r="S12" s="22"/>
      <c r="T12" s="25"/>
      <c r="U12" s="21"/>
      <c r="V12" s="21"/>
      <c r="W12" s="21"/>
      <c r="X12" s="21"/>
      <c r="Y12" s="21"/>
      <c r="Z12" s="21"/>
      <c r="AA12" s="25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R12" s="5" t="s">
        <v>53</v>
      </c>
      <c r="AS12" t="s">
        <v>54</v>
      </c>
      <c r="AU12" t="s">
        <v>55</v>
      </c>
      <c r="AV12" t="s">
        <v>56</v>
      </c>
    </row>
    <row r="13" spans="1:48" ht="47.4" customHeight="1" x14ac:dyDescent="0.3">
      <c r="A13" s="30" t="s">
        <v>57</v>
      </c>
      <c r="B13" s="6">
        <v>3</v>
      </c>
      <c r="C13" s="17"/>
      <c r="D13" s="17" t="s">
        <v>44</v>
      </c>
      <c r="E13" s="18"/>
      <c r="F13" s="26" t="s">
        <v>47</v>
      </c>
      <c r="G13" s="20"/>
      <c r="H13" s="20"/>
      <c r="I13" s="20">
        <v>43213</v>
      </c>
      <c r="J13" s="21" t="s">
        <v>58</v>
      </c>
      <c r="K13" s="20">
        <v>43313</v>
      </c>
      <c r="L13" s="21"/>
      <c r="M13" s="17" t="s">
        <v>50</v>
      </c>
      <c r="N13" s="22"/>
      <c r="O13" s="31" t="s">
        <v>59</v>
      </c>
      <c r="P13" s="22"/>
      <c r="Q13" s="29"/>
      <c r="R13" s="22"/>
      <c r="S13" s="22"/>
      <c r="T13" s="25"/>
      <c r="U13" s="21"/>
      <c r="V13" s="21"/>
      <c r="W13" s="21"/>
      <c r="X13" s="21"/>
      <c r="Y13" s="21"/>
      <c r="Z13" s="21"/>
      <c r="AA13" s="25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R13" s="5" t="s">
        <v>60</v>
      </c>
      <c r="AS13" t="s">
        <v>38</v>
      </c>
      <c r="AU13" t="s">
        <v>61</v>
      </c>
      <c r="AV13" t="s">
        <v>62</v>
      </c>
    </row>
    <row r="14" spans="1:48" ht="47.4" customHeight="1" x14ac:dyDescent="0.3">
      <c r="A14" s="30" t="s">
        <v>57</v>
      </c>
      <c r="B14" s="6">
        <v>4</v>
      </c>
      <c r="C14" s="17"/>
      <c r="D14" s="17" t="s">
        <v>54</v>
      </c>
      <c r="E14" s="18"/>
      <c r="F14" s="26" t="s">
        <v>47</v>
      </c>
      <c r="G14" s="20"/>
      <c r="H14" s="20"/>
      <c r="I14" s="20">
        <v>43213</v>
      </c>
      <c r="J14" s="21" t="s">
        <v>58</v>
      </c>
      <c r="K14" s="20">
        <v>43313</v>
      </c>
      <c r="L14" s="21"/>
      <c r="M14" s="17" t="s">
        <v>50</v>
      </c>
      <c r="N14" s="22"/>
      <c r="O14" s="28" t="s">
        <v>52</v>
      </c>
      <c r="P14" s="22"/>
      <c r="Q14" s="29"/>
      <c r="R14" s="22"/>
      <c r="S14" s="22"/>
      <c r="T14" s="25"/>
      <c r="U14" s="21"/>
      <c r="V14" s="21"/>
      <c r="W14" s="21"/>
      <c r="X14" s="21"/>
      <c r="Y14" s="21"/>
      <c r="Z14" s="21"/>
      <c r="AA14" s="25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R14" s="5" t="s">
        <v>60</v>
      </c>
      <c r="AS14" t="s">
        <v>38</v>
      </c>
      <c r="AU14" t="s">
        <v>61</v>
      </c>
      <c r="AV14" t="s">
        <v>62</v>
      </c>
    </row>
    <row r="15" spans="1:48" ht="47.4" customHeight="1" x14ac:dyDescent="0.3">
      <c r="A15" s="30"/>
      <c r="B15" s="6">
        <v>5</v>
      </c>
      <c r="C15" s="17"/>
      <c r="D15" s="17" t="s">
        <v>44</v>
      </c>
      <c r="E15" s="18"/>
      <c r="F15" s="26" t="s">
        <v>47</v>
      </c>
      <c r="G15" s="20"/>
      <c r="H15" s="20"/>
      <c r="I15" s="20">
        <v>43317</v>
      </c>
      <c r="J15" s="21" t="s">
        <v>63</v>
      </c>
      <c r="K15" s="20">
        <v>43339</v>
      </c>
      <c r="L15" s="21"/>
      <c r="M15" s="17" t="s">
        <v>64</v>
      </c>
      <c r="N15" s="22"/>
      <c r="O15" s="28" t="s">
        <v>52</v>
      </c>
      <c r="P15" s="22"/>
      <c r="Q15" s="29"/>
      <c r="R15" s="22"/>
      <c r="S15" s="22"/>
      <c r="T15" s="25"/>
      <c r="U15" s="21"/>
      <c r="V15" s="21"/>
      <c r="W15" s="21"/>
      <c r="X15" s="21"/>
      <c r="Y15" s="21"/>
      <c r="Z15" s="21"/>
      <c r="AA15" s="25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R15" s="5" t="s">
        <v>60</v>
      </c>
      <c r="AS15" t="s">
        <v>38</v>
      </c>
      <c r="AU15" t="s">
        <v>61</v>
      </c>
      <c r="AV15" t="s">
        <v>62</v>
      </c>
    </row>
    <row r="16" spans="1:48" ht="47.4" customHeight="1" x14ac:dyDescent="0.3">
      <c r="A16" s="30"/>
      <c r="B16" s="6">
        <v>6</v>
      </c>
      <c r="C16" s="17"/>
      <c r="D16" s="17" t="s">
        <v>44</v>
      </c>
      <c r="E16" s="18"/>
      <c r="F16" s="26" t="s">
        <v>47</v>
      </c>
      <c r="G16" s="20"/>
      <c r="H16" s="20"/>
      <c r="I16" s="20"/>
      <c r="J16" s="21"/>
      <c r="K16" s="20">
        <v>43233</v>
      </c>
      <c r="L16" s="21"/>
      <c r="M16" s="17" t="s">
        <v>50</v>
      </c>
      <c r="N16" s="17"/>
      <c r="O16" s="28" t="s">
        <v>52</v>
      </c>
      <c r="P16" s="22"/>
      <c r="Q16" s="29"/>
      <c r="R16" s="22"/>
      <c r="S16" s="22"/>
      <c r="T16" s="25"/>
      <c r="U16" s="21"/>
      <c r="V16" s="21"/>
      <c r="W16" s="21"/>
      <c r="X16" s="21"/>
      <c r="Y16" s="21"/>
      <c r="Z16" s="21"/>
      <c r="AA16" s="25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</row>
    <row r="17" spans="2:45" ht="47.4" customHeight="1" x14ac:dyDescent="0.3">
      <c r="B17" s="6">
        <v>7</v>
      </c>
      <c r="C17" s="17"/>
      <c r="D17" s="17" t="s">
        <v>44</v>
      </c>
      <c r="E17" s="18"/>
      <c r="F17" s="26" t="s">
        <v>47</v>
      </c>
      <c r="G17" s="20"/>
      <c r="H17" s="20"/>
      <c r="I17" s="20">
        <v>42999</v>
      </c>
      <c r="J17" s="20" t="s">
        <v>65</v>
      </c>
      <c r="K17" s="20">
        <v>43208</v>
      </c>
      <c r="L17" s="21"/>
      <c r="M17" s="17" t="s">
        <v>50</v>
      </c>
      <c r="N17" s="27" t="s">
        <v>66</v>
      </c>
      <c r="O17" s="28" t="s">
        <v>52</v>
      </c>
      <c r="P17" s="29"/>
      <c r="Q17" s="22"/>
      <c r="R17" s="22"/>
      <c r="S17" s="22"/>
      <c r="T17" s="25"/>
      <c r="U17" s="21"/>
      <c r="V17" s="21"/>
      <c r="W17" s="21"/>
      <c r="X17" s="21"/>
      <c r="Y17" s="21"/>
      <c r="Z17" s="21"/>
      <c r="AA17" s="25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R17" s="5" t="s">
        <v>67</v>
      </c>
      <c r="AS17" t="s">
        <v>68</v>
      </c>
    </row>
    <row r="18" spans="2:45" ht="47.4" customHeight="1" x14ac:dyDescent="0.3">
      <c r="B18" s="6">
        <v>8</v>
      </c>
      <c r="C18" s="17"/>
      <c r="D18" s="17" t="s">
        <v>44</v>
      </c>
      <c r="E18" s="18"/>
      <c r="F18" s="26" t="s">
        <v>47</v>
      </c>
      <c r="G18" s="20"/>
      <c r="H18" s="20"/>
      <c r="I18" s="20">
        <v>43017</v>
      </c>
      <c r="J18" s="21" t="s">
        <v>69</v>
      </c>
      <c r="K18" s="21"/>
      <c r="L18" s="21"/>
      <c r="M18" s="17" t="s">
        <v>70</v>
      </c>
      <c r="N18" s="22"/>
      <c r="O18" s="31" t="s">
        <v>59</v>
      </c>
      <c r="P18" s="29"/>
      <c r="Q18" s="22"/>
      <c r="R18" s="22"/>
      <c r="S18" s="22"/>
      <c r="T18" s="25"/>
      <c r="U18" s="21"/>
      <c r="V18" s="21"/>
      <c r="W18" s="21"/>
      <c r="X18" s="21"/>
      <c r="Y18" s="21"/>
      <c r="Z18" s="21"/>
      <c r="AA18" s="25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R18" s="5" t="s">
        <v>71</v>
      </c>
      <c r="AS18" t="s">
        <v>72</v>
      </c>
    </row>
    <row r="19" spans="2:45" ht="47.4" customHeight="1" x14ac:dyDescent="0.3">
      <c r="B19" s="6">
        <v>9</v>
      </c>
      <c r="C19" s="17"/>
      <c r="D19" s="17" t="s">
        <v>44</v>
      </c>
      <c r="E19" s="18"/>
      <c r="F19" s="19" t="s">
        <v>40</v>
      </c>
      <c r="G19" s="20">
        <v>43406</v>
      </c>
      <c r="H19" s="20">
        <v>43374</v>
      </c>
      <c r="I19" s="20">
        <v>43262</v>
      </c>
      <c r="J19" s="20" t="s">
        <v>73</v>
      </c>
      <c r="K19" s="21"/>
      <c r="L19" s="21"/>
      <c r="M19" s="17" t="s">
        <v>64</v>
      </c>
      <c r="N19" s="22"/>
      <c r="O19" s="32" t="s">
        <v>74</v>
      </c>
      <c r="P19" s="22"/>
      <c r="Q19" s="22"/>
      <c r="R19" s="29"/>
      <c r="S19" s="22"/>
      <c r="T19" s="25"/>
      <c r="U19" s="21"/>
      <c r="V19" s="21"/>
      <c r="W19" s="21"/>
      <c r="X19" s="21"/>
      <c r="Y19" s="21"/>
      <c r="Z19" s="21"/>
      <c r="AA19" s="25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R19" s="5" t="s">
        <v>75</v>
      </c>
      <c r="AS19" t="s">
        <v>76</v>
      </c>
    </row>
    <row r="20" spans="2:45" ht="47.4" customHeight="1" x14ac:dyDescent="0.3">
      <c r="B20" s="6">
        <v>10</v>
      </c>
      <c r="C20" s="17"/>
      <c r="D20" s="17" t="s">
        <v>44</v>
      </c>
      <c r="E20" s="18"/>
      <c r="F20" s="19" t="s">
        <v>40</v>
      </c>
      <c r="G20" s="20">
        <v>43344</v>
      </c>
      <c r="H20" s="20">
        <v>43252</v>
      </c>
      <c r="I20" s="20"/>
      <c r="J20" s="21"/>
      <c r="K20" s="21"/>
      <c r="L20" s="21"/>
      <c r="M20" s="17" t="s">
        <v>64</v>
      </c>
      <c r="N20" s="22"/>
      <c r="O20" s="23" t="s">
        <v>42</v>
      </c>
      <c r="P20" s="22"/>
      <c r="Q20" s="22"/>
      <c r="R20" s="29"/>
      <c r="S20" s="22"/>
      <c r="T20" s="25"/>
      <c r="U20" s="21"/>
      <c r="V20" s="21"/>
      <c r="W20" s="21"/>
      <c r="X20" s="21"/>
      <c r="Y20" s="21"/>
      <c r="Z20" s="21"/>
      <c r="AA20" s="25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R20" s="5" t="s">
        <v>77</v>
      </c>
      <c r="AS20" t="s">
        <v>78</v>
      </c>
    </row>
    <row r="21" spans="2:45" ht="47.4" customHeight="1" x14ac:dyDescent="0.3">
      <c r="B21" s="6">
        <v>11</v>
      </c>
      <c r="C21" s="17"/>
      <c r="D21" s="17" t="s">
        <v>44</v>
      </c>
      <c r="E21" s="18"/>
      <c r="F21" s="19" t="s">
        <v>40</v>
      </c>
      <c r="G21" s="20">
        <v>43344</v>
      </c>
      <c r="H21" s="20">
        <v>43252</v>
      </c>
      <c r="I21" s="20"/>
      <c r="J21" s="21"/>
      <c r="K21" s="21"/>
      <c r="L21" s="21"/>
      <c r="M21" s="17" t="s">
        <v>79</v>
      </c>
      <c r="N21" s="22"/>
      <c r="O21" s="33" t="s">
        <v>80</v>
      </c>
      <c r="P21" s="22"/>
      <c r="Q21" s="22"/>
      <c r="R21" s="29"/>
      <c r="S21" s="22"/>
      <c r="T21" s="25"/>
      <c r="U21" s="21"/>
      <c r="V21" s="21"/>
      <c r="W21" s="21"/>
      <c r="X21" s="21"/>
      <c r="Y21" s="21"/>
      <c r="Z21" s="21"/>
      <c r="AA21" s="25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R21" s="34" t="s">
        <v>81</v>
      </c>
      <c r="AS21" t="s">
        <v>82</v>
      </c>
    </row>
    <row r="22" spans="2:45" ht="47.4" customHeight="1" x14ac:dyDescent="0.3">
      <c r="B22" s="6">
        <v>12</v>
      </c>
      <c r="C22" s="17"/>
      <c r="D22" s="17" t="s">
        <v>82</v>
      </c>
      <c r="E22" s="18"/>
      <c r="F22" s="19" t="s">
        <v>40</v>
      </c>
      <c r="G22" s="20">
        <v>43220</v>
      </c>
      <c r="H22" s="20">
        <v>43191</v>
      </c>
      <c r="I22" s="20">
        <v>43262</v>
      </c>
      <c r="J22" s="20" t="s">
        <v>83</v>
      </c>
      <c r="K22" s="20">
        <v>43313</v>
      </c>
      <c r="L22" s="21"/>
      <c r="M22" s="17" t="s">
        <v>84</v>
      </c>
      <c r="N22" s="22"/>
      <c r="O22" s="28" t="s">
        <v>52</v>
      </c>
      <c r="P22" s="22"/>
      <c r="Q22" s="22"/>
      <c r="R22" s="29"/>
      <c r="S22" s="22"/>
      <c r="T22" s="25"/>
      <c r="U22" s="21"/>
      <c r="V22" s="21"/>
      <c r="W22" s="21"/>
      <c r="X22" s="21"/>
      <c r="Y22" s="21"/>
      <c r="Z22" s="21"/>
      <c r="AA22" s="25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2:45" ht="47.4" customHeight="1" x14ac:dyDescent="0.3">
      <c r="B23" s="6">
        <v>13</v>
      </c>
      <c r="C23" s="17"/>
      <c r="D23" s="17"/>
      <c r="E23" s="18"/>
      <c r="F23" s="19" t="s">
        <v>40</v>
      </c>
      <c r="G23" s="20">
        <v>43160</v>
      </c>
      <c r="H23" s="20" t="s">
        <v>85</v>
      </c>
      <c r="I23" s="20">
        <v>43130</v>
      </c>
      <c r="J23" s="21"/>
      <c r="K23" s="21"/>
      <c r="L23" s="21"/>
      <c r="M23" s="35" t="s">
        <v>86</v>
      </c>
      <c r="N23" s="22"/>
      <c r="O23" s="28" t="s">
        <v>52</v>
      </c>
      <c r="P23" s="22"/>
      <c r="Q23" s="22"/>
      <c r="R23" s="22"/>
      <c r="S23" s="22"/>
      <c r="T23" s="25"/>
      <c r="U23" s="21"/>
      <c r="V23" s="21"/>
      <c r="W23" s="21"/>
      <c r="X23" s="21"/>
      <c r="Y23" s="21"/>
      <c r="Z23" s="21"/>
      <c r="AA23" s="25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2:45" ht="47.4" customHeight="1" x14ac:dyDescent="0.3">
      <c r="B24" s="6">
        <v>14</v>
      </c>
      <c r="C24" s="17"/>
      <c r="D24" s="17" t="s">
        <v>44</v>
      </c>
      <c r="E24" s="18"/>
      <c r="F24" s="19" t="s">
        <v>40</v>
      </c>
      <c r="G24" s="20"/>
      <c r="H24" s="20"/>
      <c r="I24" s="20"/>
      <c r="J24" s="21"/>
      <c r="K24" s="21"/>
      <c r="L24" s="21"/>
      <c r="M24" s="17" t="s">
        <v>64</v>
      </c>
      <c r="N24" s="22"/>
      <c r="O24" s="23" t="s">
        <v>42</v>
      </c>
      <c r="P24" s="22"/>
      <c r="Q24" s="22"/>
      <c r="R24" s="29"/>
      <c r="S24" s="22"/>
      <c r="T24" s="25"/>
      <c r="U24" s="21"/>
      <c r="V24" s="21"/>
      <c r="W24" s="21"/>
      <c r="X24" s="21"/>
      <c r="Y24" s="21"/>
      <c r="Z24" s="21"/>
      <c r="AA24" s="25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2:45" ht="47.4" customHeight="1" x14ac:dyDescent="0.3">
      <c r="B25" s="6">
        <v>15</v>
      </c>
      <c r="C25" s="17"/>
      <c r="D25" s="17" t="s">
        <v>44</v>
      </c>
      <c r="E25" s="18"/>
      <c r="F25" s="19" t="s">
        <v>40</v>
      </c>
      <c r="G25" s="20"/>
      <c r="H25" s="20"/>
      <c r="I25" s="20"/>
      <c r="J25" s="21"/>
      <c r="K25" s="21"/>
      <c r="L25" s="21"/>
      <c r="M25" s="17" t="s">
        <v>64</v>
      </c>
      <c r="N25" s="22"/>
      <c r="O25" s="23" t="s">
        <v>42</v>
      </c>
      <c r="P25" s="22"/>
      <c r="Q25" s="22"/>
      <c r="R25" s="29"/>
      <c r="S25" s="22"/>
      <c r="T25" s="25"/>
      <c r="U25" s="21"/>
      <c r="V25" s="21"/>
      <c r="W25" s="21"/>
      <c r="X25" s="21"/>
      <c r="Y25" s="21"/>
      <c r="Z25" s="21"/>
      <c r="AA25" s="25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2:45" ht="47.4" customHeight="1" x14ac:dyDescent="0.3">
      <c r="B26" s="6">
        <v>16</v>
      </c>
      <c r="C26" s="17"/>
      <c r="D26" s="17" t="s">
        <v>44</v>
      </c>
      <c r="E26" s="18"/>
      <c r="F26" s="26" t="s">
        <v>47</v>
      </c>
      <c r="G26" s="20"/>
      <c r="H26" s="20"/>
      <c r="I26" s="20" t="s">
        <v>87</v>
      </c>
      <c r="J26" s="21" t="s">
        <v>88</v>
      </c>
      <c r="K26" s="21"/>
      <c r="L26" s="21"/>
      <c r="M26" s="17" t="s">
        <v>70</v>
      </c>
      <c r="N26" s="22"/>
      <c r="O26" s="31" t="s">
        <v>59</v>
      </c>
      <c r="P26" s="29"/>
      <c r="Q26" s="22"/>
      <c r="R26" s="22"/>
      <c r="S26" s="22"/>
      <c r="T26" s="25"/>
      <c r="U26" s="21"/>
      <c r="V26" s="21"/>
      <c r="W26" s="21"/>
      <c r="X26" s="21"/>
      <c r="Y26" s="21"/>
      <c r="Z26" s="21"/>
      <c r="AA26" s="25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2:45" ht="47.4" customHeight="1" x14ac:dyDescent="0.3">
      <c r="B27" s="6">
        <v>17</v>
      </c>
      <c r="C27" s="17"/>
      <c r="D27" s="17" t="s">
        <v>44</v>
      </c>
      <c r="E27" s="18"/>
      <c r="F27" s="26" t="s">
        <v>47</v>
      </c>
      <c r="G27" s="20">
        <v>43101</v>
      </c>
      <c r="H27" s="20" t="s">
        <v>85</v>
      </c>
      <c r="I27" s="20">
        <v>43086</v>
      </c>
      <c r="J27" s="21" t="s">
        <v>89</v>
      </c>
      <c r="K27" s="20">
        <v>43234</v>
      </c>
      <c r="L27" s="21"/>
      <c r="M27" s="17" t="s">
        <v>70</v>
      </c>
      <c r="N27" s="27" t="s">
        <v>90</v>
      </c>
      <c r="O27" s="28" t="s">
        <v>52</v>
      </c>
      <c r="P27" s="29"/>
      <c r="Q27" s="22"/>
      <c r="R27" s="22"/>
      <c r="S27" s="22"/>
      <c r="T27" s="25"/>
      <c r="U27" s="21"/>
      <c r="V27" s="21"/>
      <c r="W27" s="21"/>
      <c r="X27" s="21"/>
      <c r="Y27" s="21"/>
      <c r="Z27" s="21"/>
      <c r="AA27" s="25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2:45" ht="47.4" customHeight="1" x14ac:dyDescent="0.3">
      <c r="B28" s="6">
        <v>18</v>
      </c>
      <c r="C28" s="17"/>
      <c r="D28" s="17" t="s">
        <v>44</v>
      </c>
      <c r="E28" s="18"/>
      <c r="F28" s="36" t="s">
        <v>47</v>
      </c>
      <c r="G28" s="20"/>
      <c r="H28" s="20"/>
      <c r="I28" s="20">
        <v>43019</v>
      </c>
      <c r="J28" s="21" t="s">
        <v>89</v>
      </c>
      <c r="K28" s="20">
        <v>43208</v>
      </c>
      <c r="L28" s="21"/>
      <c r="M28" s="17" t="s">
        <v>70</v>
      </c>
      <c r="N28" s="27" t="s">
        <v>66</v>
      </c>
      <c r="O28" s="28" t="s">
        <v>52</v>
      </c>
      <c r="P28" s="29"/>
      <c r="Q28" s="22"/>
      <c r="R28" s="22"/>
      <c r="S28" s="22"/>
      <c r="T28" s="25"/>
      <c r="U28" s="21"/>
      <c r="V28" s="21"/>
      <c r="W28" s="21"/>
      <c r="X28" s="21"/>
      <c r="Y28" s="21"/>
      <c r="Z28" s="21"/>
      <c r="AA28" s="25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</row>
    <row r="29" spans="2:45" ht="47.4" customHeight="1" x14ac:dyDescent="0.3">
      <c r="B29" s="6">
        <v>19</v>
      </c>
      <c r="C29" s="17"/>
      <c r="D29" s="17" t="s">
        <v>44</v>
      </c>
      <c r="E29" s="18"/>
      <c r="F29" s="26" t="s">
        <v>47</v>
      </c>
      <c r="G29" s="20"/>
      <c r="H29" s="20"/>
      <c r="I29" s="20">
        <v>43072</v>
      </c>
      <c r="J29" s="21" t="s">
        <v>91</v>
      </c>
      <c r="K29" s="20">
        <v>43208</v>
      </c>
      <c r="L29" s="21"/>
      <c r="M29" s="17" t="s">
        <v>70</v>
      </c>
      <c r="N29" s="27" t="s">
        <v>66</v>
      </c>
      <c r="O29" s="28" t="s">
        <v>52</v>
      </c>
      <c r="P29" s="29"/>
      <c r="Q29" s="22"/>
      <c r="R29" s="22"/>
      <c r="S29" s="22"/>
      <c r="T29" s="25"/>
      <c r="U29" s="21"/>
      <c r="V29" s="21"/>
      <c r="W29" s="21"/>
      <c r="X29" s="21"/>
      <c r="Y29" s="21"/>
      <c r="Z29" s="21"/>
      <c r="AA29" s="25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</row>
    <row r="30" spans="2:45" ht="47.4" customHeight="1" x14ac:dyDescent="0.3">
      <c r="B30" s="6">
        <v>20</v>
      </c>
      <c r="C30" s="17"/>
      <c r="D30" s="17" t="s">
        <v>44</v>
      </c>
      <c r="E30" s="18"/>
      <c r="F30" s="26" t="s">
        <v>47</v>
      </c>
      <c r="G30" s="20"/>
      <c r="H30" s="20"/>
      <c r="I30" s="20">
        <v>43081</v>
      </c>
      <c r="J30" s="21" t="s">
        <v>92</v>
      </c>
      <c r="K30" s="21"/>
      <c r="L30" s="21"/>
      <c r="M30" s="17" t="s">
        <v>70</v>
      </c>
      <c r="N30" s="22"/>
      <c r="O30" s="31" t="s">
        <v>59</v>
      </c>
      <c r="P30" s="29"/>
      <c r="Q30" s="22"/>
      <c r="R30" s="22"/>
      <c r="S30" s="22"/>
      <c r="T30" s="25"/>
      <c r="U30" s="21"/>
      <c r="V30" s="21"/>
      <c r="W30" s="21"/>
      <c r="X30" s="21"/>
      <c r="Y30" s="21"/>
      <c r="Z30" s="21"/>
      <c r="AA30" s="25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</row>
    <row r="31" spans="2:45" ht="47.4" customHeight="1" x14ac:dyDescent="0.3">
      <c r="B31" s="6">
        <v>21</v>
      </c>
      <c r="C31" s="17"/>
      <c r="D31" s="17" t="s">
        <v>44</v>
      </c>
      <c r="E31" s="18"/>
      <c r="F31" s="26" t="s">
        <v>47</v>
      </c>
      <c r="G31" s="20"/>
      <c r="H31" s="20"/>
      <c r="I31" s="20">
        <v>43081</v>
      </c>
      <c r="J31" s="21" t="s">
        <v>93</v>
      </c>
      <c r="K31" s="21"/>
      <c r="L31" s="21"/>
      <c r="M31" s="17" t="s">
        <v>70</v>
      </c>
      <c r="N31" s="22"/>
      <c r="O31" s="31" t="s">
        <v>59</v>
      </c>
      <c r="P31" s="29"/>
      <c r="Q31" s="22"/>
      <c r="R31" s="22"/>
      <c r="S31" s="22"/>
      <c r="T31" s="25"/>
      <c r="U31" s="21"/>
      <c r="V31" s="21"/>
      <c r="W31" s="21"/>
      <c r="X31" s="21"/>
      <c r="Y31" s="21"/>
      <c r="Z31" s="21"/>
      <c r="AA31" s="25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</row>
    <row r="32" spans="2:45" ht="47.4" customHeight="1" x14ac:dyDescent="0.3">
      <c r="B32" s="6">
        <v>22</v>
      </c>
      <c r="C32" s="17"/>
      <c r="D32" s="17" t="s">
        <v>44</v>
      </c>
      <c r="E32" s="18"/>
      <c r="F32" s="19" t="s">
        <v>40</v>
      </c>
      <c r="G32" s="20">
        <v>43466</v>
      </c>
      <c r="H32" s="20">
        <v>43344</v>
      </c>
      <c r="I32" s="20"/>
      <c r="J32" s="21"/>
      <c r="K32" s="21"/>
      <c r="L32" s="21"/>
      <c r="M32" s="17" t="s">
        <v>64</v>
      </c>
      <c r="N32" s="22"/>
      <c r="O32" s="23" t="s">
        <v>42</v>
      </c>
      <c r="P32" s="22"/>
      <c r="Q32" s="22"/>
      <c r="R32" s="29"/>
      <c r="S32" s="22"/>
      <c r="T32" s="25"/>
      <c r="U32" s="21"/>
      <c r="V32" s="21"/>
      <c r="W32" s="21"/>
      <c r="X32" s="21"/>
      <c r="Y32" s="21"/>
      <c r="Z32" s="21"/>
      <c r="AA32" s="25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</row>
    <row r="33" spans="1:41" ht="47.4" customHeight="1" x14ac:dyDescent="0.3">
      <c r="B33" s="6">
        <v>23</v>
      </c>
      <c r="C33" s="17"/>
      <c r="D33" s="17" t="s">
        <v>44</v>
      </c>
      <c r="E33" s="18"/>
      <c r="F33" s="19" t="s">
        <v>40</v>
      </c>
      <c r="G33" s="20">
        <v>43466</v>
      </c>
      <c r="H33" s="20">
        <v>43344</v>
      </c>
      <c r="I33" s="20"/>
      <c r="J33" s="21"/>
      <c r="K33" s="21"/>
      <c r="L33" s="21"/>
      <c r="M33" s="17" t="s">
        <v>64</v>
      </c>
      <c r="N33" s="22"/>
      <c r="O33" s="23" t="s">
        <v>42</v>
      </c>
      <c r="P33" s="22"/>
      <c r="Q33" s="22"/>
      <c r="R33" s="29"/>
      <c r="S33" s="22"/>
      <c r="T33" s="25"/>
      <c r="U33" s="21"/>
      <c r="V33" s="21"/>
      <c r="W33" s="21"/>
      <c r="X33" s="21"/>
      <c r="Y33" s="21"/>
      <c r="Z33" s="21"/>
      <c r="AA33" s="25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ht="47.4" customHeight="1" x14ac:dyDescent="0.3">
      <c r="B34" s="6">
        <v>24</v>
      </c>
      <c r="C34" s="17"/>
      <c r="D34" s="17" t="s">
        <v>44</v>
      </c>
      <c r="E34" s="18"/>
      <c r="F34" s="19" t="s">
        <v>40</v>
      </c>
      <c r="G34" s="20">
        <v>43252</v>
      </c>
      <c r="H34" s="20">
        <v>43221</v>
      </c>
      <c r="I34" s="20"/>
      <c r="J34" s="21"/>
      <c r="K34" s="21"/>
      <c r="L34" s="21"/>
      <c r="M34" s="17" t="s">
        <v>64</v>
      </c>
      <c r="N34" s="22"/>
      <c r="O34" s="23" t="s">
        <v>42</v>
      </c>
      <c r="P34" s="22"/>
      <c r="Q34" s="22"/>
      <c r="R34" s="29"/>
      <c r="S34" s="22"/>
      <c r="T34" s="25"/>
      <c r="U34" s="21"/>
      <c r="V34" s="21"/>
      <c r="W34" s="21"/>
      <c r="X34" s="21"/>
      <c r="Y34" s="21"/>
      <c r="Z34" s="21"/>
      <c r="AA34" s="25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</row>
    <row r="35" spans="1:41" ht="47.4" customHeight="1" x14ac:dyDescent="0.3">
      <c r="B35" s="6">
        <v>25</v>
      </c>
      <c r="C35" s="17"/>
      <c r="D35" s="17" t="s">
        <v>44</v>
      </c>
      <c r="E35" s="18"/>
      <c r="F35" s="19" t="s">
        <v>40</v>
      </c>
      <c r="G35" s="20">
        <v>43252</v>
      </c>
      <c r="H35" s="20">
        <v>43221</v>
      </c>
      <c r="I35" s="20"/>
      <c r="J35" s="21"/>
      <c r="K35" s="21"/>
      <c r="L35" s="21"/>
      <c r="M35" s="17" t="s">
        <v>64</v>
      </c>
      <c r="N35" s="22"/>
      <c r="O35" s="23" t="s">
        <v>42</v>
      </c>
      <c r="P35" s="22"/>
      <c r="Q35" s="22"/>
      <c r="R35" s="29"/>
      <c r="S35" s="22"/>
      <c r="T35" s="25"/>
      <c r="U35" s="21"/>
      <c r="V35" s="21"/>
      <c r="W35" s="21"/>
      <c r="X35" s="21"/>
      <c r="Y35" s="21"/>
      <c r="Z35" s="21"/>
      <c r="AA35" s="25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</row>
    <row r="36" spans="1:41" ht="47.4" customHeight="1" x14ac:dyDescent="0.3">
      <c r="B36" s="6">
        <v>26</v>
      </c>
      <c r="C36" s="17"/>
      <c r="D36" s="17" t="s">
        <v>44</v>
      </c>
      <c r="E36" s="18"/>
      <c r="F36" s="19" t="s">
        <v>40</v>
      </c>
      <c r="G36" s="20">
        <v>43252</v>
      </c>
      <c r="H36" s="20">
        <v>43221</v>
      </c>
      <c r="I36" s="20"/>
      <c r="J36" s="21"/>
      <c r="K36" s="21"/>
      <c r="L36" s="21"/>
      <c r="M36" s="17" t="s">
        <v>64</v>
      </c>
      <c r="N36" s="22"/>
      <c r="O36" s="23" t="s">
        <v>42</v>
      </c>
      <c r="P36" s="22"/>
      <c r="Q36" s="22"/>
      <c r="R36" s="29"/>
      <c r="S36" s="22"/>
      <c r="T36" s="25"/>
      <c r="U36" s="21"/>
      <c r="V36" s="21"/>
      <c r="W36" s="21"/>
      <c r="X36" s="21"/>
      <c r="Y36" s="21"/>
      <c r="Z36" s="21"/>
      <c r="AA36" s="25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</row>
    <row r="37" spans="1:41" ht="47.4" customHeight="1" x14ac:dyDescent="0.3">
      <c r="B37" s="6">
        <v>27</v>
      </c>
      <c r="C37" s="17"/>
      <c r="D37" s="17" t="s">
        <v>44</v>
      </c>
      <c r="E37" s="18"/>
      <c r="F37" s="19" t="s">
        <v>40</v>
      </c>
      <c r="G37" s="20">
        <v>43344</v>
      </c>
      <c r="H37" s="20">
        <v>43282</v>
      </c>
      <c r="I37" s="20">
        <v>43317</v>
      </c>
      <c r="J37" s="20" t="s">
        <v>94</v>
      </c>
      <c r="K37" s="21"/>
      <c r="L37" s="21"/>
      <c r="M37" s="17" t="s">
        <v>64</v>
      </c>
      <c r="N37" s="22"/>
      <c r="O37" s="31" t="s">
        <v>59</v>
      </c>
      <c r="P37" s="22"/>
      <c r="Q37" s="22"/>
      <c r="R37" s="29"/>
      <c r="S37" s="22"/>
      <c r="T37" s="25"/>
      <c r="U37" s="21"/>
      <c r="V37" s="21"/>
      <c r="W37" s="21"/>
      <c r="X37" s="21"/>
      <c r="Y37" s="21"/>
      <c r="Z37" s="21"/>
      <c r="AA37" s="25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</row>
    <row r="38" spans="1:41" ht="47.4" customHeight="1" x14ac:dyDescent="0.3">
      <c r="B38" s="6">
        <v>28</v>
      </c>
      <c r="C38" s="17"/>
      <c r="D38" s="17" t="s">
        <v>44</v>
      </c>
      <c r="E38" s="18"/>
      <c r="F38" s="26" t="s">
        <v>47</v>
      </c>
      <c r="G38" s="20"/>
      <c r="H38" s="20"/>
      <c r="I38" s="20">
        <v>43026</v>
      </c>
      <c r="J38" s="20" t="s">
        <v>95</v>
      </c>
      <c r="K38" s="20">
        <v>43191</v>
      </c>
      <c r="L38" s="21"/>
      <c r="M38" s="17" t="s">
        <v>70</v>
      </c>
      <c r="N38" s="22"/>
      <c r="O38" s="28" t="s">
        <v>52</v>
      </c>
      <c r="P38" s="29"/>
      <c r="Q38" s="22"/>
      <c r="R38" s="22"/>
      <c r="S38" s="22"/>
      <c r="T38" s="25"/>
      <c r="U38" s="21"/>
      <c r="V38" s="21"/>
      <c r="W38" s="21"/>
      <c r="X38" s="21"/>
      <c r="Y38" s="21"/>
      <c r="Z38" s="21"/>
      <c r="AA38" s="25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</row>
    <row r="39" spans="1:41" ht="47.4" customHeight="1" x14ac:dyDescent="0.3">
      <c r="B39" s="6">
        <v>29</v>
      </c>
      <c r="C39" s="17"/>
      <c r="D39" s="17" t="s">
        <v>44</v>
      </c>
      <c r="E39" s="18"/>
      <c r="F39" s="26" t="s">
        <v>47</v>
      </c>
      <c r="G39" s="20"/>
      <c r="H39" s="20"/>
      <c r="I39" s="20">
        <v>43017</v>
      </c>
      <c r="J39" s="21" t="s">
        <v>96</v>
      </c>
      <c r="K39" s="20">
        <v>43104</v>
      </c>
      <c r="L39" s="21"/>
      <c r="M39" s="17" t="s">
        <v>70</v>
      </c>
      <c r="N39" s="22"/>
      <c r="O39" s="28" t="s">
        <v>52</v>
      </c>
      <c r="P39" s="29"/>
      <c r="Q39" s="22"/>
      <c r="R39" s="22"/>
      <c r="S39" s="22"/>
      <c r="T39" s="25"/>
      <c r="U39" s="21"/>
      <c r="V39" s="21"/>
      <c r="W39" s="21"/>
      <c r="X39" s="21"/>
      <c r="Y39" s="21"/>
      <c r="Z39" s="21"/>
      <c r="AA39" s="25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</row>
    <row r="40" spans="1:41" ht="47.4" customHeight="1" x14ac:dyDescent="0.3">
      <c r="B40" s="6">
        <v>30</v>
      </c>
      <c r="C40" s="17"/>
      <c r="D40" s="17" t="s">
        <v>44</v>
      </c>
      <c r="E40" s="18"/>
      <c r="F40" s="26" t="s">
        <v>47</v>
      </c>
      <c r="G40" s="20"/>
      <c r="H40" s="20"/>
      <c r="I40" s="20"/>
      <c r="J40" s="21" t="s">
        <v>97</v>
      </c>
      <c r="K40" s="20"/>
      <c r="L40" s="21"/>
      <c r="M40" s="17"/>
      <c r="N40" s="22"/>
      <c r="O40" s="28" t="s">
        <v>52</v>
      </c>
      <c r="P40" s="22"/>
      <c r="Q40" s="22"/>
      <c r="R40" s="22"/>
      <c r="S40" s="22"/>
      <c r="T40" s="25"/>
      <c r="U40" s="21"/>
      <c r="V40" s="21"/>
      <c r="W40" s="21"/>
      <c r="X40" s="21"/>
      <c r="Y40" s="21"/>
      <c r="Z40" s="21"/>
      <c r="AA40" s="25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</row>
    <row r="41" spans="1:41" ht="47.4" customHeight="1" x14ac:dyDescent="0.3">
      <c r="B41" s="6">
        <v>31</v>
      </c>
      <c r="C41" s="17"/>
      <c r="D41" s="17" t="s">
        <v>44</v>
      </c>
      <c r="E41" s="18"/>
      <c r="F41" s="26" t="s">
        <v>47</v>
      </c>
      <c r="G41" s="20"/>
      <c r="H41" s="20"/>
      <c r="I41" s="20">
        <v>43003</v>
      </c>
      <c r="J41" s="20" t="s">
        <v>98</v>
      </c>
      <c r="K41" s="21"/>
      <c r="L41" s="21"/>
      <c r="M41" s="17" t="s">
        <v>70</v>
      </c>
      <c r="N41" s="22"/>
      <c r="O41" s="31" t="s">
        <v>59</v>
      </c>
      <c r="P41" s="29"/>
      <c r="Q41" s="22"/>
      <c r="R41" s="22"/>
      <c r="S41" s="22"/>
      <c r="T41" s="25"/>
      <c r="U41" s="21"/>
      <c r="V41" s="21"/>
      <c r="W41" s="21"/>
      <c r="X41" s="21"/>
      <c r="Y41" s="21"/>
      <c r="Z41" s="21"/>
      <c r="AA41" s="25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</row>
    <row r="42" spans="1:41" ht="47.4" customHeight="1" x14ac:dyDescent="0.3">
      <c r="B42" s="6">
        <v>32</v>
      </c>
      <c r="C42" s="17"/>
      <c r="D42" s="17" t="s">
        <v>82</v>
      </c>
      <c r="E42" s="18"/>
      <c r="F42" s="19" t="s">
        <v>40</v>
      </c>
      <c r="G42" s="20" t="s">
        <v>99</v>
      </c>
      <c r="H42" s="20">
        <v>43160</v>
      </c>
      <c r="I42" s="20">
        <v>43157</v>
      </c>
      <c r="J42" s="20">
        <v>43157</v>
      </c>
      <c r="K42" s="20">
        <v>43177</v>
      </c>
      <c r="L42" s="21"/>
      <c r="M42" s="17" t="s">
        <v>50</v>
      </c>
      <c r="N42" s="22"/>
      <c r="O42" s="31" t="s">
        <v>59</v>
      </c>
      <c r="P42" s="22"/>
      <c r="Q42" s="29"/>
      <c r="R42" s="22"/>
      <c r="S42" s="22"/>
      <c r="T42" s="25"/>
      <c r="U42" s="21"/>
      <c r="V42" s="21"/>
      <c r="W42" s="21"/>
      <c r="X42" s="21"/>
      <c r="Y42" s="21"/>
      <c r="Z42" s="21"/>
      <c r="AA42" s="25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</row>
    <row r="43" spans="1:41" ht="47.4" customHeight="1" x14ac:dyDescent="0.3">
      <c r="B43" s="6">
        <v>33</v>
      </c>
      <c r="C43" s="17"/>
      <c r="D43" s="17" t="s">
        <v>82</v>
      </c>
      <c r="E43" s="18"/>
      <c r="F43" s="19" t="s">
        <v>40</v>
      </c>
      <c r="G43" s="20" t="s">
        <v>100</v>
      </c>
      <c r="H43" s="20"/>
      <c r="I43" s="20">
        <v>43200</v>
      </c>
      <c r="J43" s="20">
        <v>43205</v>
      </c>
      <c r="K43" s="20">
        <v>43219</v>
      </c>
      <c r="L43" s="21"/>
      <c r="M43" s="17" t="s">
        <v>50</v>
      </c>
      <c r="N43" s="22"/>
      <c r="O43" s="28" t="s">
        <v>52</v>
      </c>
      <c r="P43" s="22"/>
      <c r="Q43" s="29"/>
      <c r="R43" s="22"/>
      <c r="S43" s="22"/>
      <c r="T43" s="25"/>
      <c r="U43" s="21"/>
      <c r="V43" s="21"/>
      <c r="W43" s="21"/>
      <c r="X43" s="21"/>
      <c r="Y43" s="21"/>
      <c r="Z43" s="21"/>
      <c r="AA43" s="25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</row>
    <row r="44" spans="1:41" ht="47.4" customHeight="1" x14ac:dyDescent="0.3">
      <c r="B44" s="6">
        <v>34</v>
      </c>
      <c r="C44" s="17"/>
      <c r="D44" s="17" t="s">
        <v>82</v>
      </c>
      <c r="E44" s="18"/>
      <c r="F44" s="19" t="s">
        <v>40</v>
      </c>
      <c r="G44" s="20" t="s">
        <v>101</v>
      </c>
      <c r="H44" s="20"/>
      <c r="I44" s="20">
        <v>43193</v>
      </c>
      <c r="J44" s="20">
        <v>43194</v>
      </c>
      <c r="K44" s="21"/>
      <c r="L44" s="21"/>
      <c r="M44" s="17" t="s">
        <v>50</v>
      </c>
      <c r="N44" s="22"/>
      <c r="O44" s="28" t="s">
        <v>52</v>
      </c>
      <c r="P44" s="22"/>
      <c r="Q44" s="29"/>
      <c r="R44" s="22"/>
      <c r="S44" s="22"/>
      <c r="T44" s="25"/>
      <c r="U44" s="21"/>
      <c r="V44" s="21"/>
      <c r="W44" s="21"/>
      <c r="X44" s="21"/>
      <c r="Y44" s="21"/>
      <c r="Z44" s="21"/>
      <c r="AA44" s="25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</row>
    <row r="45" spans="1:41" ht="47.4" customHeight="1" x14ac:dyDescent="0.3">
      <c r="B45" s="6">
        <v>35</v>
      </c>
      <c r="C45" s="17"/>
      <c r="D45" s="17" t="s">
        <v>82</v>
      </c>
      <c r="E45" s="18"/>
      <c r="F45" s="19" t="s">
        <v>40</v>
      </c>
      <c r="G45" s="20">
        <v>43221</v>
      </c>
      <c r="H45" s="20" t="s">
        <v>102</v>
      </c>
      <c r="I45" s="20">
        <v>43244</v>
      </c>
      <c r="J45" s="20">
        <v>43244</v>
      </c>
      <c r="K45" s="20">
        <v>43251</v>
      </c>
      <c r="L45" s="21"/>
      <c r="M45" s="17" t="s">
        <v>50</v>
      </c>
      <c r="N45" s="22"/>
      <c r="O45" s="28" t="s">
        <v>52</v>
      </c>
      <c r="P45" s="22"/>
      <c r="Q45" s="29"/>
      <c r="R45" s="22"/>
      <c r="S45" s="22"/>
      <c r="T45" s="25"/>
      <c r="U45" s="21"/>
      <c r="V45" s="21"/>
      <c r="W45" s="21"/>
      <c r="X45" s="21"/>
      <c r="Y45" s="21"/>
      <c r="Z45" s="21"/>
      <c r="AA45" s="25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</row>
    <row r="46" spans="1:41" ht="47.4" customHeight="1" x14ac:dyDescent="0.3">
      <c r="A46" s="37"/>
      <c r="B46" s="6">
        <v>36</v>
      </c>
      <c r="C46" s="17"/>
      <c r="D46" s="17" t="s">
        <v>82</v>
      </c>
      <c r="E46" s="18"/>
      <c r="F46" s="19" t="s">
        <v>40</v>
      </c>
      <c r="G46" s="20" t="s">
        <v>103</v>
      </c>
      <c r="H46" s="20" t="s">
        <v>104</v>
      </c>
      <c r="I46" s="20"/>
      <c r="J46" s="21"/>
      <c r="K46" s="21"/>
      <c r="L46" s="21"/>
      <c r="M46" s="17" t="s">
        <v>50</v>
      </c>
      <c r="N46" s="22"/>
      <c r="O46" s="28" t="s">
        <v>52</v>
      </c>
      <c r="P46" s="22"/>
      <c r="Q46" s="29"/>
      <c r="R46" s="22"/>
      <c r="S46" s="22"/>
      <c r="T46" s="25"/>
      <c r="U46" s="21"/>
      <c r="V46" s="21"/>
      <c r="W46" s="21"/>
      <c r="X46" s="21"/>
      <c r="Y46" s="21"/>
      <c r="Z46" s="21"/>
      <c r="AA46" s="25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</row>
    <row r="47" spans="1:41" ht="47.4" customHeight="1" x14ac:dyDescent="0.3">
      <c r="B47" s="6">
        <v>37</v>
      </c>
      <c r="C47" s="17"/>
      <c r="D47" s="17" t="s">
        <v>82</v>
      </c>
      <c r="E47" s="18"/>
      <c r="F47" s="19" t="s">
        <v>40</v>
      </c>
      <c r="G47" s="20" t="s">
        <v>100</v>
      </c>
      <c r="H47" s="20"/>
      <c r="I47" s="20">
        <v>43254</v>
      </c>
      <c r="J47" s="20">
        <v>43254</v>
      </c>
      <c r="K47" s="20">
        <v>43262</v>
      </c>
      <c r="L47" s="21"/>
      <c r="M47" s="17" t="s">
        <v>50</v>
      </c>
      <c r="N47" s="22"/>
      <c r="O47" s="28" t="s">
        <v>52</v>
      </c>
      <c r="P47" s="22"/>
      <c r="Q47" s="29"/>
      <c r="R47" s="22"/>
      <c r="S47" s="22"/>
      <c r="T47" s="25"/>
      <c r="U47" s="21"/>
      <c r="V47" s="21"/>
      <c r="W47" s="21"/>
      <c r="X47" s="21"/>
      <c r="Y47" s="21"/>
      <c r="Z47" s="21"/>
      <c r="AA47" s="25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</row>
    <row r="48" spans="1:41" ht="47.4" customHeight="1" x14ac:dyDescent="0.3">
      <c r="B48" s="6">
        <v>38</v>
      </c>
      <c r="C48" s="17"/>
      <c r="D48" s="17" t="s">
        <v>82</v>
      </c>
      <c r="E48" s="18"/>
      <c r="F48" s="26" t="s">
        <v>47</v>
      </c>
      <c r="G48" s="20" t="s">
        <v>100</v>
      </c>
      <c r="H48" s="20"/>
      <c r="I48" s="20" t="s">
        <v>105</v>
      </c>
      <c r="J48" s="20" t="s">
        <v>105</v>
      </c>
      <c r="K48" s="20">
        <v>43314</v>
      </c>
      <c r="L48" s="21"/>
      <c r="M48" s="17" t="s">
        <v>50</v>
      </c>
      <c r="N48" s="22"/>
      <c r="O48" s="28" t="s">
        <v>52</v>
      </c>
      <c r="P48" s="22"/>
      <c r="Q48" s="29"/>
      <c r="R48" s="22"/>
      <c r="S48" s="22"/>
      <c r="T48" s="25"/>
      <c r="U48" s="21"/>
      <c r="V48" s="21"/>
      <c r="W48" s="21"/>
      <c r="X48" s="21"/>
      <c r="Y48" s="21"/>
      <c r="Z48" s="21"/>
      <c r="AA48" s="25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</row>
    <row r="49" spans="1:41" ht="47.4" customHeight="1" x14ac:dyDescent="0.3">
      <c r="B49" s="6">
        <v>39</v>
      </c>
      <c r="C49" s="17"/>
      <c r="D49" s="17" t="s">
        <v>44</v>
      </c>
      <c r="E49" s="18"/>
      <c r="F49" s="26" t="s">
        <v>47</v>
      </c>
      <c r="G49" s="20"/>
      <c r="H49" s="20"/>
      <c r="I49" s="20">
        <v>43153</v>
      </c>
      <c r="J49" s="21" t="s">
        <v>106</v>
      </c>
      <c r="K49" s="20">
        <v>43265</v>
      </c>
      <c r="L49" s="21"/>
      <c r="M49" s="17" t="s">
        <v>50</v>
      </c>
      <c r="N49" s="22"/>
      <c r="O49" s="28" t="s">
        <v>52</v>
      </c>
      <c r="P49" s="22"/>
      <c r="Q49" s="29"/>
      <c r="R49" s="22"/>
      <c r="S49" s="22"/>
      <c r="T49" s="25"/>
      <c r="U49" s="21"/>
      <c r="V49" s="21"/>
      <c r="W49" s="21"/>
      <c r="X49" s="21"/>
      <c r="Y49" s="21"/>
      <c r="Z49" s="21"/>
      <c r="AA49" s="25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</row>
    <row r="50" spans="1:41" ht="47.4" customHeight="1" x14ac:dyDescent="0.3">
      <c r="B50" s="6">
        <v>40</v>
      </c>
      <c r="C50" s="17"/>
      <c r="D50" s="17" t="s">
        <v>44</v>
      </c>
      <c r="E50" s="18"/>
      <c r="F50" s="19" t="s">
        <v>40</v>
      </c>
      <c r="G50" s="20" t="s">
        <v>107</v>
      </c>
      <c r="H50" s="20"/>
      <c r="I50" s="20">
        <v>43300</v>
      </c>
      <c r="J50" s="20" t="s">
        <v>108</v>
      </c>
      <c r="K50" s="21"/>
      <c r="L50" s="21"/>
      <c r="M50" s="17" t="s">
        <v>64</v>
      </c>
      <c r="N50" s="22"/>
      <c r="O50" s="31" t="s">
        <v>59</v>
      </c>
      <c r="P50" s="22"/>
      <c r="Q50" s="22"/>
      <c r="R50" s="29"/>
      <c r="S50" s="22"/>
      <c r="T50" s="25"/>
      <c r="U50" s="21"/>
      <c r="V50" s="21"/>
      <c r="W50" s="21"/>
      <c r="X50" s="21"/>
      <c r="Y50" s="21"/>
      <c r="Z50" s="21"/>
      <c r="AA50" s="25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</row>
    <row r="51" spans="1:41" ht="47.4" customHeight="1" x14ac:dyDescent="0.3">
      <c r="B51" s="6">
        <v>41</v>
      </c>
      <c r="C51" s="17"/>
      <c r="D51" s="17" t="s">
        <v>44</v>
      </c>
      <c r="E51" s="18"/>
      <c r="F51" s="19" t="s">
        <v>40</v>
      </c>
      <c r="G51" s="20" t="s">
        <v>107</v>
      </c>
      <c r="H51" s="20"/>
      <c r="I51" s="20"/>
      <c r="J51" s="20"/>
      <c r="K51" s="21"/>
      <c r="L51" s="21"/>
      <c r="M51" s="17" t="s">
        <v>64</v>
      </c>
      <c r="N51" s="22"/>
      <c r="O51" s="23" t="s">
        <v>42</v>
      </c>
      <c r="P51" s="22"/>
      <c r="Q51" s="22"/>
      <c r="R51" s="29"/>
      <c r="S51" s="22"/>
      <c r="T51" s="25"/>
      <c r="U51" s="21"/>
      <c r="V51" s="21"/>
      <c r="W51" s="21"/>
      <c r="X51" s="21"/>
      <c r="Y51" s="21"/>
      <c r="Z51" s="21"/>
      <c r="AA51" s="25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</row>
    <row r="52" spans="1:41" ht="47.4" customHeight="1" x14ac:dyDescent="0.3">
      <c r="B52" s="6">
        <v>42</v>
      </c>
      <c r="C52" s="17"/>
      <c r="D52" s="17" t="s">
        <v>44</v>
      </c>
      <c r="E52" s="18"/>
      <c r="F52" s="19" t="s">
        <v>40</v>
      </c>
      <c r="G52" s="20">
        <v>43221</v>
      </c>
      <c r="H52" s="20" t="s">
        <v>109</v>
      </c>
      <c r="I52" s="20">
        <v>43272</v>
      </c>
      <c r="J52" s="20">
        <v>43272</v>
      </c>
      <c r="K52" s="21" t="s">
        <v>110</v>
      </c>
      <c r="L52" s="21"/>
      <c r="M52" s="17" t="s">
        <v>64</v>
      </c>
      <c r="N52" s="22"/>
      <c r="O52" s="28" t="s">
        <v>52</v>
      </c>
      <c r="P52" s="22"/>
      <c r="Q52" s="22"/>
      <c r="R52" s="29"/>
      <c r="S52" s="22"/>
      <c r="T52" s="25"/>
      <c r="U52" s="21"/>
      <c r="V52" s="21"/>
      <c r="W52" s="21"/>
      <c r="X52" s="21"/>
      <c r="Y52" s="21"/>
      <c r="Z52" s="21"/>
      <c r="AA52" s="25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</row>
    <row r="53" spans="1:41" ht="47.4" customHeight="1" x14ac:dyDescent="0.3">
      <c r="B53" s="6">
        <v>43</v>
      </c>
      <c r="C53" s="17"/>
      <c r="D53" s="17" t="s">
        <v>44</v>
      </c>
      <c r="E53" s="18"/>
      <c r="F53" s="19" t="s">
        <v>40</v>
      </c>
      <c r="G53" s="20"/>
      <c r="H53" s="20"/>
      <c r="I53" s="20" t="s">
        <v>111</v>
      </c>
      <c r="J53" s="20" t="s">
        <v>111</v>
      </c>
      <c r="K53" s="20">
        <v>43305</v>
      </c>
      <c r="L53" s="21"/>
      <c r="M53" s="17" t="s">
        <v>64</v>
      </c>
      <c r="N53" s="22"/>
      <c r="O53" s="28" t="s">
        <v>52</v>
      </c>
      <c r="P53" s="22"/>
      <c r="Q53" s="22"/>
      <c r="R53" s="29"/>
      <c r="S53" s="22"/>
      <c r="T53" s="25"/>
      <c r="U53" s="21"/>
      <c r="V53" s="21"/>
      <c r="W53" s="21"/>
      <c r="X53" s="21"/>
      <c r="Y53" s="21"/>
      <c r="Z53" s="21"/>
      <c r="AA53" s="25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</row>
    <row r="54" spans="1:41" ht="47.4" customHeight="1" x14ac:dyDescent="0.3">
      <c r="B54" s="6">
        <v>44</v>
      </c>
      <c r="C54" s="17"/>
      <c r="D54" s="17" t="s">
        <v>44</v>
      </c>
      <c r="E54" s="18"/>
      <c r="F54" s="19" t="s">
        <v>40</v>
      </c>
      <c r="G54" s="20">
        <v>43221</v>
      </c>
      <c r="H54" s="20" t="s">
        <v>109</v>
      </c>
      <c r="I54" s="20" t="s">
        <v>112</v>
      </c>
      <c r="J54" s="21"/>
      <c r="K54" s="21"/>
      <c r="L54" s="21"/>
      <c r="M54" s="17" t="s">
        <v>64</v>
      </c>
      <c r="N54" s="22"/>
      <c r="O54" s="38" t="s">
        <v>113</v>
      </c>
      <c r="P54" s="22"/>
      <c r="Q54" s="22"/>
      <c r="R54" s="29"/>
      <c r="S54" s="22"/>
      <c r="T54" s="25"/>
      <c r="U54" s="21"/>
      <c r="V54" s="21"/>
      <c r="W54" s="21"/>
      <c r="X54" s="21"/>
      <c r="Y54" s="21"/>
      <c r="Z54" s="21"/>
      <c r="AA54" s="25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</row>
    <row r="55" spans="1:41" ht="47.4" customHeight="1" x14ac:dyDescent="0.3">
      <c r="A55" s="37"/>
      <c r="B55" s="6">
        <v>45</v>
      </c>
      <c r="C55" s="17"/>
      <c r="D55" s="17" t="s">
        <v>44</v>
      </c>
      <c r="E55" s="18"/>
      <c r="F55" s="19" t="s">
        <v>40</v>
      </c>
      <c r="G55" s="20" t="s">
        <v>114</v>
      </c>
      <c r="H55" s="20" t="s">
        <v>115</v>
      </c>
      <c r="I55" s="20">
        <v>43100</v>
      </c>
      <c r="J55" s="21"/>
      <c r="K55" s="21"/>
      <c r="L55" s="21"/>
      <c r="M55" s="17" t="s">
        <v>64</v>
      </c>
      <c r="N55" s="22"/>
      <c r="O55" s="23" t="s">
        <v>42</v>
      </c>
      <c r="P55" s="22"/>
      <c r="Q55" s="22"/>
      <c r="R55" s="29"/>
      <c r="S55" s="22"/>
      <c r="T55" s="25"/>
      <c r="U55" s="21"/>
      <c r="V55" s="21"/>
      <c r="W55" s="21"/>
      <c r="X55" s="21"/>
      <c r="Y55" s="21"/>
      <c r="Z55" s="21"/>
      <c r="AA55" s="25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</row>
    <row r="56" spans="1:41" ht="47.4" customHeight="1" x14ac:dyDescent="0.3">
      <c r="B56" s="6">
        <v>46</v>
      </c>
      <c r="C56" s="17"/>
      <c r="D56" s="17" t="s">
        <v>44</v>
      </c>
      <c r="E56" s="18"/>
      <c r="F56" s="19" t="s">
        <v>40</v>
      </c>
      <c r="G56" s="20">
        <v>43221</v>
      </c>
      <c r="H56" s="20" t="s">
        <v>109</v>
      </c>
      <c r="I56" s="20">
        <v>43186</v>
      </c>
      <c r="J56" s="21" t="s">
        <v>116</v>
      </c>
      <c r="K56" s="21"/>
      <c r="L56" s="21"/>
      <c r="M56" s="17" t="s">
        <v>50</v>
      </c>
      <c r="N56" s="22"/>
      <c r="O56" s="31" t="s">
        <v>59</v>
      </c>
      <c r="P56" s="22"/>
      <c r="Q56" s="29"/>
      <c r="R56" s="22"/>
      <c r="S56" s="22"/>
      <c r="T56" s="25"/>
      <c r="U56" s="21"/>
      <c r="V56" s="21"/>
      <c r="W56" s="21"/>
      <c r="X56" s="21"/>
      <c r="Y56" s="21"/>
      <c r="Z56" s="21"/>
      <c r="AA56" s="25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</row>
    <row r="57" spans="1:41" ht="47.4" customHeight="1" x14ac:dyDescent="0.3">
      <c r="B57" s="6">
        <v>47</v>
      </c>
      <c r="C57" s="17"/>
      <c r="D57" s="17" t="s">
        <v>44</v>
      </c>
      <c r="E57" s="18"/>
      <c r="F57" s="19" t="s">
        <v>40</v>
      </c>
      <c r="G57" s="20" t="s">
        <v>117</v>
      </c>
      <c r="H57" s="20">
        <v>43266</v>
      </c>
      <c r="I57" s="20">
        <v>43264</v>
      </c>
      <c r="J57" s="21" t="s">
        <v>118</v>
      </c>
      <c r="K57" s="20">
        <v>43272</v>
      </c>
      <c r="L57" s="20">
        <v>43275</v>
      </c>
      <c r="M57" s="17" t="s">
        <v>64</v>
      </c>
      <c r="N57" s="22"/>
      <c r="O57" s="28" t="s">
        <v>52</v>
      </c>
      <c r="P57" s="22"/>
      <c r="Q57" s="22"/>
      <c r="R57" s="29"/>
      <c r="S57" s="22"/>
      <c r="T57" s="25"/>
      <c r="U57" s="21"/>
      <c r="V57" s="21"/>
      <c r="W57" s="21"/>
      <c r="X57" s="21"/>
      <c r="Y57" s="21"/>
      <c r="Z57" s="21"/>
      <c r="AA57" s="25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</row>
    <row r="58" spans="1:41" ht="47.4" customHeight="1" x14ac:dyDescent="0.3">
      <c r="B58" s="6">
        <v>48</v>
      </c>
      <c r="C58" s="17"/>
      <c r="D58" s="17" t="s">
        <v>44</v>
      </c>
      <c r="E58" s="18"/>
      <c r="F58" s="19" t="s">
        <v>40</v>
      </c>
      <c r="G58" s="20">
        <v>43419</v>
      </c>
      <c r="H58" s="20" t="s">
        <v>119</v>
      </c>
      <c r="I58" s="21"/>
      <c r="J58" s="21"/>
      <c r="K58" s="21"/>
      <c r="L58" s="21"/>
      <c r="M58" s="17" t="s">
        <v>41</v>
      </c>
      <c r="N58" s="22"/>
      <c r="O58" s="23" t="s">
        <v>42</v>
      </c>
      <c r="P58" s="22"/>
      <c r="Q58" s="22"/>
      <c r="R58" s="22"/>
      <c r="S58" s="29"/>
      <c r="T58" s="25"/>
      <c r="U58" s="21"/>
      <c r="V58" s="21"/>
      <c r="W58" s="21"/>
      <c r="X58" s="21"/>
      <c r="Y58" s="21"/>
      <c r="Z58" s="21"/>
      <c r="AA58" s="25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</row>
    <row r="59" spans="1:41" ht="47.4" customHeight="1" x14ac:dyDescent="0.3">
      <c r="B59" s="6">
        <v>49</v>
      </c>
      <c r="C59" s="17"/>
      <c r="D59" s="17" t="s">
        <v>44</v>
      </c>
      <c r="E59" s="18"/>
      <c r="F59" s="19" t="s">
        <v>40</v>
      </c>
      <c r="G59" s="20">
        <v>43190</v>
      </c>
      <c r="H59" s="20">
        <v>43070</v>
      </c>
      <c r="I59" s="20" t="s">
        <v>120</v>
      </c>
      <c r="J59" s="21" t="s">
        <v>121</v>
      </c>
      <c r="K59" s="21"/>
      <c r="L59" s="21"/>
      <c r="M59" s="17" t="s">
        <v>50</v>
      </c>
      <c r="N59" s="22"/>
      <c r="O59" s="31" t="s">
        <v>59</v>
      </c>
      <c r="P59" s="22"/>
      <c r="Q59" s="29"/>
      <c r="R59" s="22"/>
      <c r="S59" s="22"/>
      <c r="T59" s="25"/>
      <c r="U59" s="21"/>
      <c r="V59" s="21"/>
      <c r="W59" s="21"/>
      <c r="X59" s="21"/>
      <c r="Y59" s="21"/>
      <c r="Z59" s="21"/>
      <c r="AA59" s="25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</row>
    <row r="60" spans="1:41" ht="47.4" customHeight="1" x14ac:dyDescent="0.3">
      <c r="B60" s="6">
        <v>50</v>
      </c>
      <c r="C60" s="17"/>
      <c r="D60" s="17" t="s">
        <v>44</v>
      </c>
      <c r="E60" s="18"/>
      <c r="F60" s="19" t="s">
        <v>40</v>
      </c>
      <c r="G60" s="20">
        <v>43190</v>
      </c>
      <c r="H60" s="20">
        <v>43070</v>
      </c>
      <c r="I60" s="20">
        <v>43324</v>
      </c>
      <c r="J60" s="21" t="s">
        <v>122</v>
      </c>
      <c r="K60" s="20"/>
      <c r="L60" s="21"/>
      <c r="M60" s="17" t="s">
        <v>50</v>
      </c>
      <c r="N60" s="22"/>
      <c r="O60" s="31" t="s">
        <v>59</v>
      </c>
      <c r="P60" s="22"/>
      <c r="Q60" s="22"/>
      <c r="R60" s="29"/>
      <c r="S60" s="22"/>
      <c r="T60" s="25"/>
      <c r="U60" s="21"/>
      <c r="V60" s="21"/>
      <c r="W60" s="21"/>
      <c r="X60" s="21"/>
      <c r="Y60" s="21"/>
      <c r="Z60" s="21"/>
      <c r="AA60" s="25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</row>
    <row r="61" spans="1:41" ht="47.4" customHeight="1" x14ac:dyDescent="0.3">
      <c r="B61" s="6">
        <v>51</v>
      </c>
      <c r="C61" s="17"/>
      <c r="D61" s="17" t="s">
        <v>44</v>
      </c>
      <c r="E61" s="18"/>
      <c r="F61" s="19" t="s">
        <v>40</v>
      </c>
      <c r="G61" s="20">
        <v>43252</v>
      </c>
      <c r="H61" s="20" t="s">
        <v>123</v>
      </c>
      <c r="I61" s="20"/>
      <c r="J61" s="21" t="s">
        <v>124</v>
      </c>
      <c r="K61" s="21"/>
      <c r="L61" s="21"/>
      <c r="M61" s="17" t="s">
        <v>50</v>
      </c>
      <c r="N61" s="22"/>
      <c r="O61" s="31" t="s">
        <v>59</v>
      </c>
      <c r="P61" s="22"/>
      <c r="Q61" s="22"/>
      <c r="R61" s="29"/>
      <c r="S61" s="22"/>
      <c r="T61" s="25"/>
      <c r="U61" s="21"/>
      <c r="V61" s="21"/>
      <c r="W61" s="21"/>
      <c r="X61" s="21"/>
      <c r="Y61" s="21"/>
      <c r="Z61" s="21"/>
      <c r="AA61" s="25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</row>
    <row r="62" spans="1:41" ht="47.4" customHeight="1" x14ac:dyDescent="0.3">
      <c r="B62" s="6">
        <v>52</v>
      </c>
      <c r="C62" s="17"/>
      <c r="D62" s="17" t="s">
        <v>44</v>
      </c>
      <c r="E62" s="18"/>
      <c r="F62" s="26" t="s">
        <v>47</v>
      </c>
      <c r="G62" s="20" t="s">
        <v>125</v>
      </c>
      <c r="H62" s="20" t="s">
        <v>126</v>
      </c>
      <c r="I62" s="20">
        <v>43228</v>
      </c>
      <c r="J62" s="21" t="s">
        <v>127</v>
      </c>
      <c r="K62" s="21"/>
      <c r="L62" s="21"/>
      <c r="M62" s="17" t="s">
        <v>50</v>
      </c>
      <c r="N62" s="22"/>
      <c r="O62" s="31" t="s">
        <v>59</v>
      </c>
      <c r="P62" s="22"/>
      <c r="Q62" s="29"/>
      <c r="R62" s="22"/>
      <c r="S62" s="22"/>
      <c r="T62" s="25"/>
      <c r="U62" s="21"/>
      <c r="V62" s="21"/>
      <c r="W62" s="21"/>
      <c r="X62" s="21"/>
      <c r="Y62" s="21"/>
      <c r="Z62" s="21"/>
      <c r="AA62" s="25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</row>
    <row r="63" spans="1:41" ht="47.4" customHeight="1" x14ac:dyDescent="0.3">
      <c r="B63" s="6">
        <v>53</v>
      </c>
      <c r="C63" s="17"/>
      <c r="D63" s="17" t="s">
        <v>44</v>
      </c>
      <c r="E63" s="18"/>
      <c r="F63" s="26" t="s">
        <v>47</v>
      </c>
      <c r="G63" s="20" t="s">
        <v>125</v>
      </c>
      <c r="H63" s="20" t="s">
        <v>126</v>
      </c>
      <c r="I63" s="20">
        <v>42879</v>
      </c>
      <c r="J63" s="21"/>
      <c r="K63" s="21"/>
      <c r="L63" s="21"/>
      <c r="M63" s="17" t="s">
        <v>41</v>
      </c>
      <c r="N63" s="22"/>
      <c r="O63" s="23" t="s">
        <v>42</v>
      </c>
      <c r="P63" s="22"/>
      <c r="Q63" s="22"/>
      <c r="R63" s="22"/>
      <c r="S63" s="29"/>
      <c r="T63" s="25"/>
      <c r="U63" s="21"/>
      <c r="V63" s="21"/>
      <c r="W63" s="21"/>
      <c r="X63" s="21"/>
      <c r="Y63" s="21"/>
      <c r="Z63" s="21"/>
      <c r="AA63" s="25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</row>
    <row r="64" spans="1:41" ht="47.4" customHeight="1" x14ac:dyDescent="0.3">
      <c r="B64" s="6">
        <v>54</v>
      </c>
      <c r="C64" s="17"/>
      <c r="D64" s="17" t="s">
        <v>44</v>
      </c>
      <c r="E64" s="18"/>
      <c r="F64" s="19" t="s">
        <v>40</v>
      </c>
      <c r="G64" s="20" t="s">
        <v>128</v>
      </c>
      <c r="H64" s="20" t="s">
        <v>126</v>
      </c>
      <c r="I64" s="20"/>
      <c r="J64" s="21"/>
      <c r="K64" s="21"/>
      <c r="L64" s="21"/>
      <c r="M64" s="17" t="s">
        <v>41</v>
      </c>
      <c r="N64" s="22"/>
      <c r="O64" s="23" t="s">
        <v>42</v>
      </c>
      <c r="P64" s="22"/>
      <c r="Q64" s="22"/>
      <c r="R64" s="22"/>
      <c r="S64" s="29"/>
      <c r="T64" s="25"/>
      <c r="U64" s="21"/>
      <c r="V64" s="21"/>
      <c r="W64" s="21"/>
      <c r="X64" s="21"/>
      <c r="Y64" s="21"/>
      <c r="Z64" s="21"/>
      <c r="AA64" s="25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</row>
    <row r="65" spans="2:41" ht="47.4" customHeight="1" x14ac:dyDescent="0.3">
      <c r="B65" s="6">
        <v>55</v>
      </c>
      <c r="C65" s="17"/>
      <c r="D65" s="17" t="s">
        <v>44</v>
      </c>
      <c r="E65" s="18"/>
      <c r="F65" s="19" t="s">
        <v>40</v>
      </c>
      <c r="G65" s="20" t="s">
        <v>129</v>
      </c>
      <c r="H65" s="20" t="s">
        <v>126</v>
      </c>
      <c r="I65" s="20"/>
      <c r="J65" s="21"/>
      <c r="K65" s="21"/>
      <c r="L65" s="21"/>
      <c r="M65" s="17" t="s">
        <v>41</v>
      </c>
      <c r="N65" s="22"/>
      <c r="O65" s="23" t="s">
        <v>42</v>
      </c>
      <c r="P65" s="22"/>
      <c r="Q65" s="22"/>
      <c r="R65" s="22"/>
      <c r="S65" s="29"/>
      <c r="T65" s="25"/>
      <c r="U65" s="21"/>
      <c r="V65" s="21"/>
      <c r="W65" s="21"/>
      <c r="X65" s="21"/>
      <c r="Y65" s="21"/>
      <c r="Z65" s="21"/>
      <c r="AA65" s="25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</row>
    <row r="66" spans="2:41" ht="47.4" customHeight="1" x14ac:dyDescent="0.3">
      <c r="B66" s="6">
        <v>56</v>
      </c>
      <c r="C66" s="17"/>
      <c r="D66" s="17" t="s">
        <v>44</v>
      </c>
      <c r="E66" s="18"/>
      <c r="F66" s="26" t="s">
        <v>47</v>
      </c>
      <c r="G66" s="20"/>
      <c r="H66" s="20"/>
      <c r="I66" s="20"/>
      <c r="J66" s="21" t="s">
        <v>130</v>
      </c>
      <c r="K66" s="21"/>
      <c r="L66" s="21"/>
      <c r="M66" s="17"/>
      <c r="N66" s="22"/>
      <c r="O66" s="31" t="s">
        <v>59</v>
      </c>
      <c r="P66" s="22"/>
      <c r="Q66" s="22"/>
      <c r="R66" s="22"/>
      <c r="S66" s="29"/>
      <c r="T66" s="25"/>
      <c r="U66" s="21"/>
      <c r="V66" s="21"/>
      <c r="W66" s="21"/>
      <c r="X66" s="21"/>
      <c r="Y66" s="21"/>
      <c r="Z66" s="21"/>
      <c r="AA66" s="25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</row>
    <row r="67" spans="2:41" ht="47.4" customHeight="1" x14ac:dyDescent="0.3">
      <c r="B67" s="6">
        <v>57</v>
      </c>
      <c r="C67" s="17"/>
      <c r="D67" s="17" t="s">
        <v>44</v>
      </c>
      <c r="E67" s="18"/>
      <c r="F67" s="26" t="s">
        <v>47</v>
      </c>
      <c r="G67" s="20">
        <v>43191</v>
      </c>
      <c r="H67" s="20" t="s">
        <v>126</v>
      </c>
      <c r="I67" s="20"/>
      <c r="J67" s="21"/>
      <c r="K67" s="21"/>
      <c r="L67" s="21"/>
      <c r="M67" s="17" t="s">
        <v>50</v>
      </c>
      <c r="N67" s="22"/>
      <c r="O67" s="23" t="s">
        <v>42</v>
      </c>
      <c r="P67" s="22"/>
      <c r="Q67" s="22"/>
      <c r="R67" s="29"/>
      <c r="S67" s="22"/>
      <c r="T67" s="25"/>
      <c r="U67" s="21"/>
      <c r="V67" s="21"/>
      <c r="W67" s="21"/>
      <c r="X67" s="21"/>
      <c r="Y67" s="21"/>
      <c r="Z67" s="21"/>
      <c r="AA67" s="25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</row>
    <row r="68" spans="2:41" ht="47.4" customHeight="1" x14ac:dyDescent="0.3">
      <c r="B68" s="6">
        <v>58</v>
      </c>
      <c r="C68" s="17"/>
      <c r="D68" s="17" t="s">
        <v>44</v>
      </c>
      <c r="E68" s="18"/>
      <c r="F68" s="19" t="s">
        <v>40</v>
      </c>
      <c r="G68" s="20" t="s">
        <v>131</v>
      </c>
      <c r="H68" s="20" t="s">
        <v>126</v>
      </c>
      <c r="I68" s="20"/>
      <c r="J68" s="21"/>
      <c r="K68" s="21"/>
      <c r="L68" s="21"/>
      <c r="M68" s="17" t="s">
        <v>41</v>
      </c>
      <c r="N68" s="22"/>
      <c r="O68" s="23" t="s">
        <v>42</v>
      </c>
      <c r="P68" s="22"/>
      <c r="Q68" s="22"/>
      <c r="R68" s="22"/>
      <c r="S68" s="29"/>
      <c r="T68" s="25"/>
      <c r="U68" s="21"/>
      <c r="V68" s="21"/>
      <c r="W68" s="21"/>
      <c r="X68" s="21"/>
      <c r="Y68" s="21"/>
      <c r="Z68" s="21"/>
      <c r="AA68" s="25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</row>
    <row r="69" spans="2:41" ht="47.4" customHeight="1" x14ac:dyDescent="0.3">
      <c r="B69" s="6">
        <v>59</v>
      </c>
      <c r="C69" s="17"/>
      <c r="D69" s="17" t="s">
        <v>44</v>
      </c>
      <c r="E69" s="18"/>
      <c r="F69" s="19" t="s">
        <v>40</v>
      </c>
      <c r="G69" s="20" t="s">
        <v>132</v>
      </c>
      <c r="H69" s="20" t="s">
        <v>126</v>
      </c>
      <c r="I69" s="20"/>
      <c r="J69" s="21"/>
      <c r="K69" s="21"/>
      <c r="L69" s="21"/>
      <c r="M69" s="17" t="s">
        <v>41</v>
      </c>
      <c r="N69" s="22"/>
      <c r="O69" s="23" t="s">
        <v>42</v>
      </c>
      <c r="P69" s="22"/>
      <c r="Q69" s="22"/>
      <c r="R69" s="22"/>
      <c r="S69" s="29"/>
      <c r="T69" s="25"/>
      <c r="U69" s="21"/>
      <c r="V69" s="21"/>
      <c r="W69" s="21"/>
      <c r="X69" s="21"/>
      <c r="Y69" s="21"/>
      <c r="Z69" s="21"/>
      <c r="AA69" s="25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</row>
    <row r="70" spans="2:41" ht="47.4" customHeight="1" x14ac:dyDescent="0.3">
      <c r="B70" s="6">
        <v>60</v>
      </c>
      <c r="C70" s="17"/>
      <c r="D70" s="17" t="s">
        <v>44</v>
      </c>
      <c r="E70" s="18"/>
      <c r="F70" s="19" t="s">
        <v>40</v>
      </c>
      <c r="G70" s="20">
        <v>43465</v>
      </c>
      <c r="H70" s="20" t="s">
        <v>126</v>
      </c>
      <c r="I70" s="20"/>
      <c r="J70" s="21"/>
      <c r="K70" s="21"/>
      <c r="L70" s="21"/>
      <c r="M70" s="17" t="s">
        <v>41</v>
      </c>
      <c r="N70" s="22"/>
      <c r="O70" s="23" t="s">
        <v>42</v>
      </c>
      <c r="P70" s="22"/>
      <c r="Q70" s="22"/>
      <c r="R70" s="22"/>
      <c r="S70" s="29"/>
      <c r="T70" s="25"/>
      <c r="U70" s="21"/>
      <c r="V70" s="21"/>
      <c r="W70" s="21"/>
      <c r="X70" s="21"/>
      <c r="Y70" s="21"/>
      <c r="Z70" s="21"/>
      <c r="AA70" s="25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</row>
    <row r="71" spans="2:41" ht="61.2" customHeight="1" x14ac:dyDescent="0.3">
      <c r="B71" s="6">
        <v>61</v>
      </c>
      <c r="C71" s="17"/>
      <c r="D71" s="17" t="s">
        <v>44</v>
      </c>
      <c r="E71" s="18"/>
      <c r="F71" s="19" t="s">
        <v>40</v>
      </c>
      <c r="G71" s="20">
        <v>43465</v>
      </c>
      <c r="H71" s="20" t="s">
        <v>126</v>
      </c>
      <c r="I71" s="20"/>
      <c r="J71" s="21"/>
      <c r="K71" s="21"/>
      <c r="L71" s="21"/>
      <c r="M71" s="17" t="s">
        <v>41</v>
      </c>
      <c r="N71" s="22"/>
      <c r="O71" s="23" t="s">
        <v>42</v>
      </c>
      <c r="P71" s="22"/>
      <c r="Q71" s="22"/>
      <c r="R71" s="22"/>
      <c r="S71" s="29"/>
      <c r="T71" s="25"/>
      <c r="U71" s="21"/>
      <c r="V71" s="21"/>
      <c r="W71" s="21"/>
      <c r="X71" s="21"/>
      <c r="Y71" s="21"/>
      <c r="Z71" s="21"/>
      <c r="AA71" s="25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</row>
    <row r="72" spans="2:41" ht="47.4" customHeight="1" x14ac:dyDescent="0.3">
      <c r="B72" s="6">
        <v>62</v>
      </c>
      <c r="C72" s="17"/>
      <c r="D72" s="17" t="s">
        <v>82</v>
      </c>
      <c r="E72" s="18"/>
      <c r="F72" s="19" t="s">
        <v>40</v>
      </c>
      <c r="G72" s="20" t="s">
        <v>133</v>
      </c>
      <c r="H72" s="20" t="s">
        <v>134</v>
      </c>
      <c r="I72" s="20"/>
      <c r="J72" s="21"/>
      <c r="K72" s="21"/>
      <c r="L72" s="21"/>
      <c r="M72" s="17" t="s">
        <v>135</v>
      </c>
      <c r="N72" s="22"/>
      <c r="O72" s="28" t="s">
        <v>52</v>
      </c>
      <c r="P72" s="22"/>
      <c r="Q72" s="22"/>
      <c r="R72" s="22"/>
      <c r="S72" s="22"/>
      <c r="T72" s="25"/>
      <c r="U72" s="21"/>
      <c r="V72" s="21"/>
      <c r="W72" s="21"/>
      <c r="X72" s="21"/>
      <c r="Y72" s="21"/>
      <c r="Z72" s="21"/>
      <c r="AA72" s="25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</row>
    <row r="73" spans="2:41" ht="47.4" customHeight="1" x14ac:dyDescent="0.3">
      <c r="B73" s="6">
        <v>63</v>
      </c>
      <c r="C73" s="17"/>
      <c r="D73" s="17" t="s">
        <v>82</v>
      </c>
      <c r="E73" s="18"/>
      <c r="F73" s="19" t="s">
        <v>40</v>
      </c>
      <c r="G73" s="20" t="s">
        <v>134</v>
      </c>
      <c r="H73" s="20" t="s">
        <v>136</v>
      </c>
      <c r="I73" s="20"/>
      <c r="J73" s="21"/>
      <c r="K73" s="21"/>
      <c r="L73" s="21"/>
      <c r="M73" s="17" t="s">
        <v>135</v>
      </c>
      <c r="N73" s="22"/>
      <c r="O73" s="28" t="s">
        <v>52</v>
      </c>
      <c r="P73" s="22"/>
      <c r="Q73" s="22"/>
      <c r="R73" s="22"/>
      <c r="S73" s="22"/>
      <c r="T73" s="25"/>
      <c r="U73" s="21"/>
      <c r="V73" s="21"/>
      <c r="W73" s="21"/>
      <c r="X73" s="21"/>
      <c r="Y73" s="21"/>
      <c r="Z73" s="21"/>
      <c r="AA73" s="25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</row>
    <row r="74" spans="2:41" ht="47.4" customHeight="1" x14ac:dyDescent="0.3">
      <c r="B74" s="6">
        <v>64</v>
      </c>
      <c r="C74" s="17"/>
      <c r="D74" s="17" t="s">
        <v>82</v>
      </c>
      <c r="E74" s="39"/>
      <c r="F74" s="19" t="s">
        <v>40</v>
      </c>
      <c r="G74" s="20" t="s">
        <v>134</v>
      </c>
      <c r="H74" s="20" t="s">
        <v>136</v>
      </c>
      <c r="I74" s="20"/>
      <c r="J74" s="21"/>
      <c r="K74" s="21"/>
      <c r="L74" s="21"/>
      <c r="M74" s="17" t="s">
        <v>135</v>
      </c>
      <c r="N74" s="22"/>
      <c r="O74" s="28" t="s">
        <v>52</v>
      </c>
      <c r="P74" s="22"/>
      <c r="Q74" s="22"/>
      <c r="R74" s="22"/>
      <c r="S74" s="22"/>
      <c r="T74" s="25"/>
      <c r="U74" s="21"/>
      <c r="V74" s="21"/>
      <c r="W74" s="21"/>
      <c r="X74" s="21"/>
      <c r="Y74" s="21"/>
      <c r="Z74" s="21"/>
      <c r="AA74" s="25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</row>
    <row r="75" spans="2:41" ht="47.4" customHeight="1" x14ac:dyDescent="0.3">
      <c r="B75" s="6">
        <v>65</v>
      </c>
      <c r="C75" s="17"/>
      <c r="D75" s="17" t="s">
        <v>82</v>
      </c>
      <c r="E75" s="39"/>
      <c r="F75" s="19" t="s">
        <v>40</v>
      </c>
      <c r="G75" s="20" t="s">
        <v>137</v>
      </c>
      <c r="H75" s="20" t="s">
        <v>133</v>
      </c>
      <c r="I75" s="20"/>
      <c r="J75" s="21"/>
      <c r="K75" s="21"/>
      <c r="L75" s="21"/>
      <c r="M75" s="17" t="s">
        <v>135</v>
      </c>
      <c r="N75" s="22"/>
      <c r="O75" s="23" t="s">
        <v>42</v>
      </c>
      <c r="P75" s="22"/>
      <c r="Q75" s="22"/>
      <c r="R75" s="22"/>
      <c r="S75" s="22"/>
      <c r="T75" s="25"/>
      <c r="U75" s="21"/>
      <c r="V75" s="21"/>
      <c r="W75" s="21"/>
      <c r="X75" s="21"/>
      <c r="Y75" s="21"/>
      <c r="Z75" s="21"/>
      <c r="AA75" s="25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</row>
    <row r="76" spans="2:41" ht="47.4" customHeight="1" x14ac:dyDescent="0.3">
      <c r="B76" s="6">
        <v>66</v>
      </c>
      <c r="C76" s="17"/>
      <c r="D76" s="17" t="s">
        <v>44</v>
      </c>
      <c r="E76" s="18"/>
      <c r="F76" s="19" t="s">
        <v>40</v>
      </c>
      <c r="G76" s="20"/>
      <c r="H76" s="20"/>
      <c r="I76" s="20"/>
      <c r="J76" s="21"/>
      <c r="K76" s="21"/>
      <c r="L76" s="21"/>
      <c r="M76" s="22"/>
      <c r="N76" s="22"/>
      <c r="O76" s="33" t="s">
        <v>138</v>
      </c>
      <c r="P76" s="22"/>
      <c r="Q76" s="22"/>
      <c r="R76" s="29"/>
      <c r="S76" s="29"/>
      <c r="T76" s="25"/>
      <c r="U76" s="21"/>
      <c r="V76" s="21"/>
      <c r="W76" s="21"/>
      <c r="X76" s="21"/>
      <c r="Y76" s="21"/>
      <c r="Z76" s="21"/>
      <c r="AA76" s="25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</row>
    <row r="77" spans="2:41" ht="47.4" customHeight="1" x14ac:dyDescent="0.3">
      <c r="B77" s="6">
        <v>67</v>
      </c>
      <c r="C77" s="17"/>
      <c r="D77" s="17" t="s">
        <v>44</v>
      </c>
      <c r="E77" s="18"/>
      <c r="F77" s="26" t="s">
        <v>47</v>
      </c>
      <c r="G77" s="20"/>
      <c r="H77" s="20"/>
      <c r="I77" s="20">
        <v>43166</v>
      </c>
      <c r="J77" s="21" t="s">
        <v>139</v>
      </c>
      <c r="K77" s="21"/>
      <c r="L77" s="21"/>
      <c r="M77" s="22"/>
      <c r="N77" s="22"/>
      <c r="O77" s="28" t="s">
        <v>52</v>
      </c>
      <c r="P77" s="22"/>
      <c r="Q77" s="29"/>
      <c r="R77" s="22"/>
      <c r="S77" s="22"/>
      <c r="T77" s="25"/>
      <c r="U77" s="21"/>
      <c r="V77" s="21"/>
      <c r="W77" s="21"/>
      <c r="X77" s="21"/>
      <c r="Y77" s="21"/>
      <c r="Z77" s="21"/>
      <c r="AA77" s="25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</row>
    <row r="78" spans="2:41" ht="47.4" customHeight="1" x14ac:dyDescent="0.3">
      <c r="B78" s="6">
        <v>68</v>
      </c>
      <c r="C78" s="17"/>
      <c r="D78" s="17" t="s">
        <v>44</v>
      </c>
      <c r="E78" s="18"/>
      <c r="F78" s="26" t="s">
        <v>47</v>
      </c>
      <c r="G78" s="20"/>
      <c r="H78" s="20"/>
      <c r="I78" s="20">
        <v>43069</v>
      </c>
      <c r="J78" s="21" t="s">
        <v>140</v>
      </c>
      <c r="K78" s="21"/>
      <c r="L78" s="21"/>
      <c r="M78" s="17" t="s">
        <v>70</v>
      </c>
      <c r="N78" s="22"/>
      <c r="O78" s="31" t="s">
        <v>59</v>
      </c>
      <c r="P78" s="29"/>
      <c r="Q78" s="22"/>
      <c r="R78" s="22"/>
      <c r="S78" s="22"/>
      <c r="T78" s="25"/>
      <c r="U78" s="21"/>
      <c r="V78" s="21"/>
      <c r="W78" s="21"/>
      <c r="X78" s="21"/>
      <c r="Y78" s="21"/>
      <c r="Z78" s="21"/>
      <c r="AA78" s="25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</row>
    <row r="79" spans="2:41" ht="47.4" customHeight="1" x14ac:dyDescent="0.3">
      <c r="B79" s="6">
        <v>69</v>
      </c>
      <c r="C79" s="17"/>
      <c r="D79" s="17" t="s">
        <v>44</v>
      </c>
      <c r="E79" s="18"/>
      <c r="F79" s="26" t="s">
        <v>47</v>
      </c>
      <c r="G79" s="20"/>
      <c r="H79" s="20"/>
      <c r="I79" s="20">
        <v>43074</v>
      </c>
      <c r="J79" s="21" t="s">
        <v>141</v>
      </c>
      <c r="K79" s="21"/>
      <c r="L79" s="21"/>
      <c r="M79" s="17" t="s">
        <v>70</v>
      </c>
      <c r="N79" s="22"/>
      <c r="O79" s="31" t="s">
        <v>59</v>
      </c>
      <c r="P79" s="29"/>
      <c r="Q79" s="22"/>
      <c r="R79" s="22"/>
      <c r="S79" s="22"/>
      <c r="T79" s="25"/>
      <c r="U79" s="21"/>
      <c r="V79" s="21"/>
      <c r="W79" s="21"/>
      <c r="X79" s="21"/>
      <c r="Y79" s="21"/>
      <c r="Z79" s="21"/>
      <c r="AA79" s="25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</row>
    <row r="80" spans="2:41" ht="47.4" customHeight="1" x14ac:dyDescent="0.3">
      <c r="B80" s="6">
        <v>70</v>
      </c>
      <c r="C80" s="17"/>
      <c r="D80" s="17" t="s">
        <v>44</v>
      </c>
      <c r="E80" s="18"/>
      <c r="F80" s="26" t="s">
        <v>47</v>
      </c>
      <c r="G80" s="20"/>
      <c r="H80" s="20"/>
      <c r="I80" s="20"/>
      <c r="J80" s="21"/>
      <c r="K80" s="21"/>
      <c r="L80" s="21"/>
      <c r="M80" s="17"/>
      <c r="N80" s="22"/>
      <c r="O80" s="23" t="s">
        <v>42</v>
      </c>
      <c r="P80" s="29"/>
      <c r="Q80" s="22"/>
      <c r="R80" s="22"/>
      <c r="S80" s="22"/>
      <c r="T80" s="25"/>
      <c r="U80" s="21"/>
      <c r="V80" s="21"/>
      <c r="W80" s="21"/>
      <c r="X80" s="21"/>
      <c r="Y80" s="21"/>
      <c r="Z80" s="21"/>
      <c r="AA80" s="25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</row>
    <row r="81" spans="2:41" ht="47.4" customHeight="1" x14ac:dyDescent="0.3">
      <c r="B81" s="6">
        <v>71</v>
      </c>
      <c r="C81" s="17"/>
      <c r="D81" s="17" t="s">
        <v>44</v>
      </c>
      <c r="E81" s="18"/>
      <c r="F81" s="26" t="s">
        <v>47</v>
      </c>
      <c r="G81" s="20"/>
      <c r="H81" s="20"/>
      <c r="I81" s="20"/>
      <c r="J81" s="21"/>
      <c r="K81" s="21"/>
      <c r="L81" s="21"/>
      <c r="M81" s="17"/>
      <c r="N81" s="22"/>
      <c r="O81" s="23" t="s">
        <v>42</v>
      </c>
      <c r="P81" s="29"/>
      <c r="Q81" s="22"/>
      <c r="R81" s="22"/>
      <c r="S81" s="22"/>
      <c r="T81" s="25"/>
      <c r="U81" s="21"/>
      <c r="V81" s="21"/>
      <c r="W81" s="21"/>
      <c r="X81" s="21"/>
      <c r="Y81" s="21"/>
      <c r="Z81" s="21"/>
      <c r="AA81" s="25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</row>
    <row r="82" spans="2:41" ht="47.4" customHeight="1" x14ac:dyDescent="0.3">
      <c r="B82" s="6">
        <v>72</v>
      </c>
      <c r="C82" s="17"/>
      <c r="D82" s="17" t="s">
        <v>76</v>
      </c>
      <c r="E82" s="18"/>
      <c r="F82" s="19" t="s">
        <v>40</v>
      </c>
      <c r="G82" s="20"/>
      <c r="H82" s="20"/>
      <c r="I82" s="20" t="s">
        <v>142</v>
      </c>
      <c r="J82" s="21"/>
      <c r="K82" s="21"/>
      <c r="L82" s="21"/>
      <c r="M82" s="22"/>
      <c r="N82" s="22"/>
      <c r="O82" s="23" t="s">
        <v>42</v>
      </c>
      <c r="P82" s="22"/>
      <c r="Q82" s="22"/>
      <c r="R82" s="22"/>
      <c r="S82" s="22"/>
      <c r="T82" s="25"/>
      <c r="U82" s="21"/>
      <c r="V82" s="21"/>
      <c r="W82" s="21"/>
      <c r="X82" s="21"/>
      <c r="Y82" s="21"/>
      <c r="Z82" s="21"/>
      <c r="AA82" s="25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</row>
    <row r="83" spans="2:41" ht="47.4" customHeight="1" x14ac:dyDescent="0.3">
      <c r="B83" s="6">
        <v>73</v>
      </c>
      <c r="C83" s="17"/>
      <c r="D83" s="17" t="s">
        <v>54</v>
      </c>
      <c r="E83" s="18"/>
      <c r="F83" s="26" t="s">
        <v>47</v>
      </c>
      <c r="G83" s="20"/>
      <c r="H83" s="20"/>
      <c r="I83" s="20">
        <v>43178</v>
      </c>
      <c r="J83" s="20" t="s">
        <v>143</v>
      </c>
      <c r="K83" s="20">
        <v>43208</v>
      </c>
      <c r="L83" s="21"/>
      <c r="M83" s="17" t="s">
        <v>50</v>
      </c>
      <c r="N83" s="35" t="s">
        <v>144</v>
      </c>
      <c r="O83" s="28" t="s">
        <v>52</v>
      </c>
      <c r="P83" s="22"/>
      <c r="Q83" s="29"/>
      <c r="R83" s="22"/>
      <c r="S83" s="22"/>
      <c r="T83" s="25"/>
      <c r="U83" s="21"/>
      <c r="V83" s="21"/>
      <c r="W83" s="21"/>
      <c r="X83" s="21"/>
      <c r="Y83" s="21"/>
      <c r="Z83" s="21"/>
      <c r="AA83" s="25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</row>
    <row r="84" spans="2:41" ht="47.4" customHeight="1" x14ac:dyDescent="0.3">
      <c r="B84" s="6">
        <v>74</v>
      </c>
      <c r="C84" s="17"/>
      <c r="D84" s="17" t="s">
        <v>44</v>
      </c>
      <c r="E84" s="18"/>
      <c r="F84" s="26" t="s">
        <v>47</v>
      </c>
      <c r="G84" s="20"/>
      <c r="H84" s="20"/>
      <c r="I84" s="20">
        <v>43220</v>
      </c>
      <c r="J84" s="21" t="s">
        <v>145</v>
      </c>
      <c r="K84" s="21"/>
      <c r="L84" s="21"/>
      <c r="M84" s="17" t="s">
        <v>50</v>
      </c>
      <c r="N84" s="22"/>
      <c r="O84" s="31" t="s">
        <v>59</v>
      </c>
      <c r="P84" s="22"/>
      <c r="Q84" s="22"/>
      <c r="R84" s="29"/>
      <c r="S84" s="22"/>
      <c r="T84" s="25"/>
      <c r="U84" s="21"/>
      <c r="V84" s="21"/>
      <c r="W84" s="21"/>
      <c r="X84" s="21"/>
      <c r="Y84" s="21"/>
      <c r="Z84" s="21"/>
      <c r="AA84" s="25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</row>
    <row r="85" spans="2:41" ht="47.4" customHeight="1" x14ac:dyDescent="0.3"/>
    <row r="86" spans="2:41" ht="47.4" customHeight="1" x14ac:dyDescent="0.3">
      <c r="Z86" s="40" t="s">
        <v>146</v>
      </c>
      <c r="AA86" s="41"/>
      <c r="AB86" s="42">
        <f t="shared" ref="AB86:AO86" si="0">SUM(AB11:AB84)</f>
        <v>0</v>
      </c>
      <c r="AC86" s="42">
        <f t="shared" si="0"/>
        <v>0</v>
      </c>
      <c r="AD86" s="42">
        <f t="shared" si="0"/>
        <v>0</v>
      </c>
      <c r="AE86" s="42">
        <f t="shared" si="0"/>
        <v>0</v>
      </c>
      <c r="AF86" s="42">
        <f t="shared" si="0"/>
        <v>0</v>
      </c>
      <c r="AG86" s="42">
        <f t="shared" si="0"/>
        <v>0</v>
      </c>
      <c r="AH86" s="42">
        <f t="shared" si="0"/>
        <v>0</v>
      </c>
      <c r="AI86" s="42">
        <f t="shared" si="0"/>
        <v>0</v>
      </c>
      <c r="AJ86" s="42">
        <f t="shared" si="0"/>
        <v>0</v>
      </c>
      <c r="AK86" s="42">
        <f t="shared" si="0"/>
        <v>0</v>
      </c>
      <c r="AL86" s="42">
        <f t="shared" si="0"/>
        <v>0</v>
      </c>
      <c r="AM86" s="42">
        <f t="shared" si="0"/>
        <v>0</v>
      </c>
      <c r="AN86" s="42">
        <f t="shared" si="0"/>
        <v>0</v>
      </c>
      <c r="AO86" s="42">
        <f t="shared" si="0"/>
        <v>0</v>
      </c>
    </row>
    <row r="87" spans="2:41" ht="47.4" customHeight="1" x14ac:dyDescent="0.3"/>
    <row r="88" spans="2:41" ht="47.4" customHeight="1" x14ac:dyDescent="0.3">
      <c r="E88"/>
      <c r="G88"/>
      <c r="I88"/>
      <c r="J88"/>
      <c r="K88"/>
    </row>
    <row r="89" spans="2:41" ht="47.4" customHeight="1" x14ac:dyDescent="0.3">
      <c r="E89" s="43" t="s">
        <v>59</v>
      </c>
      <c r="F89" s="44">
        <f>COUNTIF(O$11:O$84, "Audit Cloturé")</f>
        <v>18</v>
      </c>
      <c r="G89" s="45">
        <f>F89/F$96</f>
        <v>0.24324324324324326</v>
      </c>
      <c r="I89" s="44" t="s">
        <v>147</v>
      </c>
      <c r="J89" s="44">
        <f>F90</f>
        <v>28</v>
      </c>
      <c r="K89" s="45">
        <f>J89/F$96</f>
        <v>0.3783783783783784</v>
      </c>
      <c r="M89" s="46" t="s">
        <v>40</v>
      </c>
      <c r="N89" s="47">
        <f>COUNTIF(F$11:F$84,"PA")</f>
        <v>44</v>
      </c>
      <c r="O89" s="48">
        <f>N89/$F$96</f>
        <v>0.59459459459459463</v>
      </c>
    </row>
    <row r="90" spans="2:41" ht="47.4" customHeight="1" x14ac:dyDescent="0.3">
      <c r="E90" s="43" t="s">
        <v>148</v>
      </c>
      <c r="F90" s="44">
        <f>COUNTIF(O$11:O$84, "Cloturé")</f>
        <v>28</v>
      </c>
      <c r="G90" s="45">
        <f t="shared" ref="G90:G95" si="1">F90/F$96</f>
        <v>0.3783783783783784</v>
      </c>
      <c r="I90" s="44" t="s">
        <v>149</v>
      </c>
      <c r="J90" s="44">
        <f>F89+F95+F94</f>
        <v>20</v>
      </c>
      <c r="K90" s="45">
        <f>J90/F$96</f>
        <v>0.27027027027027029</v>
      </c>
      <c r="M90" s="49" t="s">
        <v>47</v>
      </c>
      <c r="N90" s="47">
        <f>COUNTIF(F$11:F$84,"NP")</f>
        <v>30</v>
      </c>
      <c r="O90" s="48">
        <f>N90/$F$96</f>
        <v>0.40540540540540543</v>
      </c>
    </row>
    <row r="91" spans="2:41" ht="47.4" customHeight="1" x14ac:dyDescent="0.3">
      <c r="E91" s="43" t="s">
        <v>42</v>
      </c>
      <c r="F91" s="44">
        <f>COUNTIF(O$11:O$84, "Non reçu")</f>
        <v>24</v>
      </c>
      <c r="G91" s="45">
        <f t="shared" si="1"/>
        <v>0.32432432432432434</v>
      </c>
      <c r="I91" s="44" t="s">
        <v>150</v>
      </c>
      <c r="J91" s="44">
        <f>F91+F92</f>
        <v>25</v>
      </c>
      <c r="K91" s="45">
        <f>J91/F$96</f>
        <v>0.33783783783783783</v>
      </c>
      <c r="M91" s="49" t="s">
        <v>151</v>
      </c>
      <c r="N91" s="47">
        <f>COUNTIF(F$11:F$84,"ID")</f>
        <v>0</v>
      </c>
      <c r="O91" s="48">
        <f>N91/$F$96</f>
        <v>0</v>
      </c>
    </row>
    <row r="92" spans="2:41" ht="36.6" customHeight="1" x14ac:dyDescent="0.3">
      <c r="E92" s="43" t="s">
        <v>138</v>
      </c>
      <c r="F92" s="44">
        <f>COUNTIF(O$11:O$84, "Recus")</f>
        <v>1</v>
      </c>
      <c r="G92" s="45">
        <f t="shared" si="1"/>
        <v>1.3513513513513514E-2</v>
      </c>
      <c r="I92" s="44" t="s">
        <v>152</v>
      </c>
      <c r="J92" s="44">
        <f>F93</f>
        <v>1</v>
      </c>
      <c r="K92" s="45">
        <f>J92/F$96</f>
        <v>1.3513513513513514E-2</v>
      </c>
      <c r="M92" s="49" t="s">
        <v>153</v>
      </c>
      <c r="N92" s="47">
        <f>SUM(N89:N91)</f>
        <v>74</v>
      </c>
      <c r="O92" s="48">
        <f>SUM(O89:O91)</f>
        <v>1</v>
      </c>
    </row>
    <row r="93" spans="2:41" ht="45" customHeight="1" x14ac:dyDescent="0.3">
      <c r="E93" s="43" t="s">
        <v>80</v>
      </c>
      <c r="F93" s="44">
        <f>COUNTIF(O$11:O$84, "Annulé ")</f>
        <v>1</v>
      </c>
      <c r="G93" s="45">
        <f t="shared" si="1"/>
        <v>1.3513513513513514E-2</v>
      </c>
      <c r="I93" s="44"/>
      <c r="J93" s="44" t="s">
        <v>153</v>
      </c>
      <c r="K93" s="50">
        <f>SUM(K89:K92)</f>
        <v>1</v>
      </c>
    </row>
    <row r="94" spans="2:41" ht="40.200000000000003" customHeight="1" x14ac:dyDescent="0.3">
      <c r="E94" s="43" t="s">
        <v>74</v>
      </c>
      <c r="F94" s="44">
        <f>COUNTIF(O$11:O$84, "Attendre la bon version")</f>
        <v>1</v>
      </c>
      <c r="G94" s="45">
        <f t="shared" si="1"/>
        <v>1.3513513513513514E-2</v>
      </c>
      <c r="M94" s="46" t="s">
        <v>154</v>
      </c>
      <c r="N94" s="47">
        <f>COUNTIFS(F$11:F$84,"PA",O$11:O$84,"Cloturé")</f>
        <v>13</v>
      </c>
      <c r="O94" s="48">
        <f t="shared" ref="O94:O99" si="2">N94/$F$96</f>
        <v>0.17567567567567569</v>
      </c>
      <c r="P94" s="48">
        <f>N94/J$89</f>
        <v>0.4642857142857143</v>
      </c>
    </row>
    <row r="95" spans="2:41" ht="40.200000000000003" customHeight="1" x14ac:dyDescent="0.3">
      <c r="E95" s="43" t="s">
        <v>113</v>
      </c>
      <c r="F95" s="44">
        <f>COUNTIF(O$11:O$84, "En cours")</f>
        <v>1</v>
      </c>
      <c r="G95" s="45">
        <f t="shared" si="1"/>
        <v>1.3513513513513514E-2</v>
      </c>
      <c r="I95" s="46" t="s">
        <v>155</v>
      </c>
      <c r="J95" s="47">
        <f>COUNTIF(D$11:D$84,"P-08")</f>
        <v>2</v>
      </c>
      <c r="K95" s="48">
        <f>J95/F$96</f>
        <v>2.7027027027027029E-2</v>
      </c>
      <c r="M95" s="49" t="s">
        <v>156</v>
      </c>
      <c r="N95" s="47">
        <f>COUNTIFS(F$11:F$84,"NP",O$11:O$84,"Cloturé")</f>
        <v>15</v>
      </c>
      <c r="O95" s="48">
        <f t="shared" si="2"/>
        <v>0.20270270270270271</v>
      </c>
      <c r="P95" s="48">
        <f>N95/J$89</f>
        <v>0.5357142857142857</v>
      </c>
    </row>
    <row r="96" spans="2:41" ht="34.799999999999997" customHeight="1" x14ac:dyDescent="0.3">
      <c r="E96" s="1" t="s">
        <v>153</v>
      </c>
      <c r="F96" s="51">
        <f>COUNT(B11:B84)</f>
        <v>74</v>
      </c>
      <c r="G96" s="52">
        <f>SUM(G89:G95)</f>
        <v>1</v>
      </c>
      <c r="H96"/>
      <c r="I96" s="49" t="s">
        <v>157</v>
      </c>
      <c r="J96" s="47">
        <f>COUNTIF(D$11:D$84,"P-03")</f>
        <v>1</v>
      </c>
      <c r="K96" s="48">
        <f t="shared" ref="K96:K99" si="3">J96/F$96</f>
        <v>1.3513513513513514E-2</v>
      </c>
      <c r="M96" s="46" t="s">
        <v>158</v>
      </c>
      <c r="N96" s="47">
        <f>COUNTIFS(F$11:F$84,"PA",O$11:O$84,"Non reçu")+COUNTIFS(F$11:F$84,"PA",O$11:O$84,"Recus")</f>
        <v>21</v>
      </c>
      <c r="O96" s="48">
        <f t="shared" si="2"/>
        <v>0.28378378378378377</v>
      </c>
      <c r="P96" s="48">
        <f>N96/J$91</f>
        <v>0.84</v>
      </c>
    </row>
    <row r="97" spans="5:44" ht="36.6" customHeight="1" x14ac:dyDescent="0.3">
      <c r="G97" s="53"/>
      <c r="I97" s="49" t="s">
        <v>159</v>
      </c>
      <c r="J97" s="47">
        <f>COUNTIF(D$11:D$84,"P-02")</f>
        <v>12</v>
      </c>
      <c r="K97" s="48">
        <f t="shared" si="3"/>
        <v>0.16216216216216217</v>
      </c>
      <c r="M97" s="46" t="s">
        <v>160</v>
      </c>
      <c r="N97" s="47">
        <f>COUNTIFS(F$11:F$84,"NP",O$11:O$84,"Non reçu")+COUNTIFS(F$11:F$84,"NP",O$11:O$84,"Recus")</f>
        <v>4</v>
      </c>
      <c r="O97" s="48">
        <f t="shared" si="2"/>
        <v>5.4054054054054057E-2</v>
      </c>
      <c r="P97" s="48">
        <f>N97/J$91</f>
        <v>0.16</v>
      </c>
    </row>
    <row r="98" spans="5:44" ht="214.2" customHeight="1" x14ac:dyDescent="0.3">
      <c r="I98" s="49" t="s">
        <v>161</v>
      </c>
      <c r="J98" s="47">
        <f>COUNTIF(D$11:D$84,"P-01")</f>
        <v>57</v>
      </c>
      <c r="K98" s="48">
        <f t="shared" si="3"/>
        <v>0.77027027027027029</v>
      </c>
      <c r="M98" s="46" t="s">
        <v>162</v>
      </c>
      <c r="N98" s="47">
        <f>COUNTIFS(F$11:F$84,"NP",O$11:O$84,"En cours")+COUNTIFS(F$11:F$84,"NP",O$11:O$84,"Attendre la bon version")+COUNTIFS(F$11:F$84,"NP",O$11:O$84,"Audit Cloturé")</f>
        <v>11</v>
      </c>
      <c r="O98" s="48">
        <f t="shared" si="2"/>
        <v>0.14864864864864866</v>
      </c>
      <c r="P98" s="48">
        <f>N98/J$90</f>
        <v>0.55000000000000004</v>
      </c>
      <c r="U98" t="s">
        <v>146</v>
      </c>
      <c r="V98" s="9" t="s">
        <v>17</v>
      </c>
      <c r="W98" s="9" t="s">
        <v>18</v>
      </c>
      <c r="X98" s="9" t="s">
        <v>19</v>
      </c>
      <c r="Y98" s="9" t="s">
        <v>20</v>
      </c>
      <c r="Z98" s="9" t="s">
        <v>21</v>
      </c>
      <c r="AA98" s="11"/>
      <c r="AB98" s="12" t="s">
        <v>22</v>
      </c>
      <c r="AC98" s="12" t="s">
        <v>23</v>
      </c>
      <c r="AD98" s="12" t="s">
        <v>24</v>
      </c>
      <c r="AE98" s="12" t="s">
        <v>25</v>
      </c>
      <c r="AF98" s="12" t="s">
        <v>26</v>
      </c>
      <c r="AG98" s="12" t="s">
        <v>27</v>
      </c>
      <c r="AH98" s="12" t="s">
        <v>28</v>
      </c>
      <c r="AI98" s="12" t="s">
        <v>29</v>
      </c>
      <c r="AJ98" s="12" t="s">
        <v>30</v>
      </c>
      <c r="AK98" s="12" t="s">
        <v>31</v>
      </c>
      <c r="AL98" s="12" t="s">
        <v>32</v>
      </c>
      <c r="AM98" s="12" t="s">
        <v>33</v>
      </c>
      <c r="AN98" s="12"/>
      <c r="AO98" s="13" t="s">
        <v>34</v>
      </c>
    </row>
    <row r="99" spans="5:44" s="55" customFormat="1" ht="45.6" customHeight="1" x14ac:dyDescent="0.45">
      <c r="E99" s="54"/>
      <c r="G99" s="54"/>
      <c r="H99" s="54"/>
      <c r="I99" s="56"/>
      <c r="J99" s="57">
        <f t="shared" ref="J99" si="4">COUNTIF(D$11:D$84,"P-08")</f>
        <v>2</v>
      </c>
      <c r="K99" s="58">
        <f t="shared" si="3"/>
        <v>2.7027027027027029E-2</v>
      </c>
      <c r="L99" s="54"/>
      <c r="M99" s="59" t="s">
        <v>163</v>
      </c>
      <c r="N99" s="57">
        <f>COUNTIFS(F$11:F$84,"PA",O$11:O$84,"En cours")+COUNTIFS(F$11:F$84,"¨PA",O$11:O$84,"Attendre la bon version")+COUNTIFS(F$11:F$84,"PA",O$11:O$84,"Audit Cloturé")</f>
        <v>8</v>
      </c>
      <c r="O99" s="58">
        <f t="shared" si="2"/>
        <v>0.10810810810810811</v>
      </c>
      <c r="P99" s="58">
        <f>N99/J$90</f>
        <v>0.4</v>
      </c>
      <c r="T99" s="60"/>
      <c r="U99" s="55">
        <f>SUM(V99:Z99)</f>
        <v>0</v>
      </c>
      <c r="V99" s="55">
        <f>SUM(V11:V84)</f>
        <v>0</v>
      </c>
      <c r="W99" s="55">
        <f>SUM(W11:W84)</f>
        <v>0</v>
      </c>
      <c r="X99" s="55">
        <f>SUM(X11:X84)</f>
        <v>0</v>
      </c>
      <c r="Y99" s="55">
        <f>SUM(Y11:Y84)</f>
        <v>0</v>
      </c>
      <c r="Z99" s="55">
        <f>SUM(Z11:Z84)</f>
        <v>0</v>
      </c>
      <c r="AA99" s="60"/>
      <c r="AB99" s="55">
        <f>SUM(AB$11:AB$84)</f>
        <v>0</v>
      </c>
      <c r="AC99" s="55">
        <f>SUM(AC$11:AC$84)</f>
        <v>0</v>
      </c>
      <c r="AD99" s="55">
        <f t="shared" ref="AD99:AO99" si="5">SUM(AD$11:AD$84)</f>
        <v>0</v>
      </c>
      <c r="AE99" s="55">
        <f t="shared" si="5"/>
        <v>0</v>
      </c>
      <c r="AF99" s="55">
        <f t="shared" si="5"/>
        <v>0</v>
      </c>
      <c r="AG99" s="55">
        <f t="shared" si="5"/>
        <v>0</v>
      </c>
      <c r="AH99" s="55">
        <f t="shared" si="5"/>
        <v>0</v>
      </c>
      <c r="AI99" s="55">
        <f t="shared" si="5"/>
        <v>0</v>
      </c>
      <c r="AJ99" s="55">
        <f t="shared" si="5"/>
        <v>0</v>
      </c>
      <c r="AK99" s="55">
        <f t="shared" si="5"/>
        <v>0</v>
      </c>
      <c r="AL99" s="55">
        <f t="shared" si="5"/>
        <v>0</v>
      </c>
      <c r="AM99" s="55">
        <f t="shared" si="5"/>
        <v>0</v>
      </c>
      <c r="AN99" s="55">
        <f t="shared" si="5"/>
        <v>0</v>
      </c>
      <c r="AO99" s="55">
        <f t="shared" si="5"/>
        <v>0</v>
      </c>
      <c r="AR99" s="61"/>
    </row>
    <row r="101" spans="5:44" s="63" customFormat="1" ht="58.8" customHeight="1" x14ac:dyDescent="0.55000000000000004">
      <c r="E101" s="62"/>
      <c r="G101" s="62"/>
      <c r="H101" s="62"/>
      <c r="I101" s="62"/>
      <c r="J101" s="62"/>
      <c r="K101" s="62"/>
      <c r="L101" s="62"/>
      <c r="T101" s="64"/>
      <c r="V101" s="65" t="e">
        <f>V99/$U99</f>
        <v>#DIV/0!</v>
      </c>
      <c r="W101" s="65" t="e">
        <f t="shared" ref="W101:Z101" si="6">W99/$U99</f>
        <v>#DIV/0!</v>
      </c>
      <c r="X101" s="65" t="e">
        <f t="shared" si="6"/>
        <v>#DIV/0!</v>
      </c>
      <c r="Y101" s="65" t="e">
        <f t="shared" si="6"/>
        <v>#DIV/0!</v>
      </c>
      <c r="Z101" s="65" t="e">
        <f t="shared" si="6"/>
        <v>#DIV/0!</v>
      </c>
      <c r="AA101" s="64"/>
      <c r="AB101" s="65" t="e">
        <f>AB99/$U99</f>
        <v>#DIV/0!</v>
      </c>
      <c r="AC101" s="65" t="e">
        <f t="shared" ref="AC101:AO101" si="7">AC99/$U99</f>
        <v>#DIV/0!</v>
      </c>
      <c r="AD101" s="65" t="e">
        <f t="shared" si="7"/>
        <v>#DIV/0!</v>
      </c>
      <c r="AE101" s="65" t="e">
        <f t="shared" si="7"/>
        <v>#DIV/0!</v>
      </c>
      <c r="AF101" s="65" t="e">
        <f t="shared" si="7"/>
        <v>#DIV/0!</v>
      </c>
      <c r="AG101" s="65" t="e">
        <f t="shared" si="7"/>
        <v>#DIV/0!</v>
      </c>
      <c r="AH101" s="65" t="e">
        <f t="shared" si="7"/>
        <v>#DIV/0!</v>
      </c>
      <c r="AI101" s="65" t="e">
        <f t="shared" si="7"/>
        <v>#DIV/0!</v>
      </c>
      <c r="AJ101" s="65" t="e">
        <f t="shared" si="7"/>
        <v>#DIV/0!</v>
      </c>
      <c r="AK101" s="65" t="e">
        <f t="shared" si="7"/>
        <v>#DIV/0!</v>
      </c>
      <c r="AL101" s="65" t="e">
        <f t="shared" si="7"/>
        <v>#DIV/0!</v>
      </c>
      <c r="AM101" s="65" t="e">
        <f t="shared" si="7"/>
        <v>#DIV/0!</v>
      </c>
      <c r="AN101" s="65" t="e">
        <f t="shared" si="7"/>
        <v>#DIV/0!</v>
      </c>
      <c r="AO101" s="65" t="e">
        <f t="shared" si="7"/>
        <v>#DIV/0!</v>
      </c>
      <c r="AR101" s="66"/>
    </row>
    <row r="102" spans="5:44" ht="44.4" customHeight="1" x14ac:dyDescent="0.3">
      <c r="S102" t="s">
        <v>164</v>
      </c>
      <c r="U102" s="67">
        <f>MAX(U11:U84)</f>
        <v>0</v>
      </c>
      <c r="V102" t="e">
        <f>INDEX(E11:E84,MATCH(MAX(U11:U84),U11:U84,0),1)</f>
        <v>#N/A</v>
      </c>
    </row>
    <row r="103" spans="5:44" x14ac:dyDescent="0.3">
      <c r="U103" s="68" t="s">
        <v>165</v>
      </c>
    </row>
    <row r="104" spans="5:44" ht="39.6" customHeight="1" x14ac:dyDescent="0.3">
      <c r="U104" s="67">
        <f>MAX(U11:U83)</f>
        <v>0</v>
      </c>
    </row>
    <row r="105" spans="5:44" ht="34.799999999999997" customHeight="1" x14ac:dyDescent="0.3">
      <c r="U105" s="68" t="s">
        <v>166</v>
      </c>
    </row>
    <row r="107" spans="5:44" x14ac:dyDescent="0.3">
      <c r="AD107" s="69" t="e">
        <f>SUM(AB101:AO101)</f>
        <v>#DIV/0!</v>
      </c>
    </row>
  </sheetData>
  <autoFilter ref="O10:O84"/>
  <mergeCells count="1">
    <mergeCell ref="U9:AO9"/>
  </mergeCell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Plan-Audit-V03-Complet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halima adjailia</dc:creator>
  <cp:lastModifiedBy>halima adjailia</cp:lastModifiedBy>
  <dcterms:created xsi:type="dcterms:W3CDTF">2018-09-03T08:48:56Z</dcterms:created>
  <dcterms:modified xsi:type="dcterms:W3CDTF">2018-09-03T08:51:10Z</dcterms:modified>
</cp:coreProperties>
</file>