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ata science\Portfolio-Website-Template-main\Portfolio-Website-Template-main\images\"/>
    </mc:Choice>
  </mc:AlternateContent>
  <xr:revisionPtr revIDLastSave="0" documentId="13_ncr:1_{1572BD22-E945-49A8-A842-06CC73BE5AB4}" xr6:coauthVersionLast="47" xr6:coauthVersionMax="47" xr10:uidLastSave="{00000000-0000-0000-0000-000000000000}"/>
  <bookViews>
    <workbookView xWindow="-108" yWindow="-108" windowWidth="23256" windowHeight="12456" xr2:uid="{04AA198A-C258-4F55-97BA-4FF215423A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22" i="1"/>
  <c r="F20" i="1"/>
  <c r="F19" i="1"/>
  <c r="F18" i="1"/>
  <c r="F16" i="1"/>
  <c r="F15" i="1"/>
  <c r="F14" i="1"/>
  <c r="F12" i="1"/>
  <c r="F11" i="1"/>
  <c r="F10" i="1"/>
  <c r="F8" i="1"/>
  <c r="F6" i="1"/>
  <c r="F5" i="1"/>
  <c r="F3" i="1"/>
  <c r="E22" i="1"/>
  <c r="E20" i="1"/>
  <c r="E19" i="1"/>
  <c r="E18" i="1"/>
  <c r="E16" i="1"/>
  <c r="E15" i="1"/>
  <c r="E14" i="1"/>
  <c r="E12" i="1"/>
  <c r="E11" i="1"/>
  <c r="E10" i="1"/>
  <c r="E8" i="1"/>
  <c r="E6" i="1"/>
  <c r="E5" i="1"/>
  <c r="E3" i="1"/>
  <c r="D22" i="1"/>
  <c r="D20" i="1"/>
  <c r="D19" i="1"/>
  <c r="D18" i="1"/>
  <c r="D16" i="1"/>
  <c r="D15" i="1"/>
  <c r="D14" i="1"/>
  <c r="D12" i="1"/>
  <c r="D11" i="1"/>
  <c r="D10" i="1"/>
  <c r="D8" i="1"/>
  <c r="D6" i="1"/>
  <c r="D5" i="1"/>
  <c r="D3" i="1"/>
  <c r="C22" i="1"/>
  <c r="C20" i="1"/>
  <c r="C19" i="1"/>
  <c r="C18" i="1"/>
  <c r="C16" i="1"/>
  <c r="C15" i="1"/>
  <c r="C14" i="1"/>
  <c r="C12" i="1"/>
  <c r="C11" i="1"/>
  <c r="C10" i="1"/>
  <c r="C8" i="1"/>
  <c r="C6" i="1"/>
  <c r="C5" i="1"/>
  <c r="C3" i="1"/>
  <c r="F23" i="1"/>
  <c r="E23" i="1"/>
  <c r="D23" i="1"/>
  <c r="F21" i="1"/>
  <c r="E21" i="1"/>
  <c r="D21" i="1"/>
  <c r="F17" i="1"/>
  <c r="E17" i="1"/>
  <c r="D17" i="1"/>
  <c r="F13" i="1"/>
  <c r="E13" i="1"/>
  <c r="D13" i="1"/>
  <c r="F9" i="1"/>
  <c r="E9" i="1"/>
  <c r="D9" i="1"/>
  <c r="F7" i="1"/>
  <c r="E7" i="1"/>
  <c r="D7" i="1"/>
  <c r="F4" i="1"/>
  <c r="E4" i="1"/>
</calcChain>
</file>

<file path=xl/sharedStrings.xml><?xml version="1.0" encoding="utf-8"?>
<sst xmlns="http://schemas.openxmlformats.org/spreadsheetml/2006/main" count="54" uniqueCount="35">
  <si>
    <t xml:space="preserve">Item Type </t>
  </si>
  <si>
    <t xml:space="preserve">Electrical </t>
  </si>
  <si>
    <t xml:space="preserve">Mechanical </t>
  </si>
  <si>
    <t xml:space="preserve">Civil </t>
  </si>
  <si>
    <t xml:space="preserve">Item Description </t>
  </si>
  <si>
    <t xml:space="preserve">UPS </t>
  </si>
  <si>
    <t xml:space="preserve">PDS </t>
  </si>
  <si>
    <t xml:space="preserve">Generator </t>
  </si>
  <si>
    <t xml:space="preserve">Transformers </t>
  </si>
  <si>
    <t xml:space="preserve">Switch Gear </t>
  </si>
  <si>
    <t xml:space="preserve">Panels </t>
  </si>
  <si>
    <t xml:space="preserve">Battery system </t>
  </si>
  <si>
    <t xml:space="preserve">Percentage Variance </t>
  </si>
  <si>
    <t xml:space="preserve">Heater and Air Conditioning </t>
  </si>
  <si>
    <t xml:space="preserve">Pump </t>
  </si>
  <si>
    <t xml:space="preserve">Motor </t>
  </si>
  <si>
    <t xml:space="preserve">Pressure Gauges </t>
  </si>
  <si>
    <t xml:space="preserve">Airflow Management System </t>
  </si>
  <si>
    <t xml:space="preserve">Estimated Pricef for Plant B </t>
  </si>
  <si>
    <t xml:space="preserve">Final Price for Plant A </t>
  </si>
  <si>
    <t xml:space="preserve">Final Price for Plant B </t>
  </si>
  <si>
    <t xml:space="preserve">Total Estimated Price </t>
  </si>
  <si>
    <t xml:space="preserve">Total Final Price </t>
  </si>
  <si>
    <t xml:space="preserve">Chillers </t>
  </si>
  <si>
    <t xml:space="preserve">Fire Compression System </t>
  </si>
  <si>
    <t xml:space="preserve">Cable Management System </t>
  </si>
  <si>
    <t xml:space="preserve">Structural Components </t>
  </si>
  <si>
    <t xml:space="preserve">Lightining Systems </t>
  </si>
  <si>
    <t xml:space="preserve">Security Systems </t>
  </si>
  <si>
    <t>Ceiling work</t>
  </si>
  <si>
    <t xml:space="preserve">Installation </t>
  </si>
  <si>
    <t xml:space="preserve">Labour </t>
  </si>
  <si>
    <t xml:space="preserve">Concrete Structure </t>
  </si>
  <si>
    <t xml:space="preserve">Estimated Price  for Plant A </t>
  </si>
  <si>
    <t xml:space="preserve">Variance(Estimated - Final)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</si>
</sst>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5" formatCode="&quot;₹&quot;\ 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0" applyNumberFormat="1"/>
    <xf numFmtId="44" fontId="0" fillId="0" borderId="0" xfId="1" applyFont="1"/>
    <xf numFmtId="44" fontId="0" fillId="0" borderId="0" xfId="0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6">
    <dxf>
      <numFmt numFmtId="0" formatCode="General"/>
    </dxf>
    <dxf>
      <numFmt numFmtId="165" formatCode="&quot;₹&quot;\ #,##0.00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34" formatCode="_ &quot;₹&quot;\ * #,##0.00_ ;_ &quot;₹&quot;\ * \-#,##0.00_ ;_ &quot;₹&quot;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91D6AE-BED4-445A-B91F-AA5C65326640}" name="Table1" displayName="Table1" ref="A1:J23" totalsRowShown="0">
  <autoFilter ref="A1:J23" xr:uid="{F391D6AE-BED4-445A-B91F-AA5C65326640}"/>
  <tableColumns count="10">
    <tableColumn id="1" xr3:uid="{AF1E10C4-20BC-4D88-8F50-C3F18748A17A}" name="Item Type "/>
    <tableColumn id="2" xr3:uid="{0CB1CCB4-F0B8-4F7F-AF8E-38D7B59014B9}" name="Item Description "/>
    <tableColumn id="3" xr3:uid="{30F2914C-A9A6-4F8B-A4FD-ECDDBA94739D}" name="Estimated Price  for Plant A " dataDxfId="5"/>
    <tableColumn id="4" xr3:uid="{9F3B18B2-6D33-49DA-89CE-F6EFDD9C9F02}" name="Estimated Pricef for Plant B " dataDxfId="4" dataCellStyle="Currency"/>
    <tableColumn id="5" xr3:uid="{750A28A2-D188-4A39-BB67-0EC88F665410}" name="Final Price for Plant A "/>
    <tableColumn id="6" xr3:uid="{4BC5EC8A-707D-49BD-BE1A-0E8083F1E8E2}" name="Final Price for Plant B "/>
    <tableColumn id="7" xr3:uid="{4FB48C05-76E3-4F1E-ABDC-A795DC84D969}" name="Total Estimated Price " dataDxfId="3">
      <calculatedColumnFormula>SUM(C2,D2)</calculatedColumnFormula>
    </tableColumn>
    <tableColumn id="8" xr3:uid="{2E891EC9-9D9A-4D18-AC21-2C2875C1505C}" name="Total Final Price " dataDxfId="1">
      <calculatedColumnFormula>SUM(E2,F2)</calculatedColumnFormula>
    </tableColumn>
    <tableColumn id="9" xr3:uid="{BA2BA2BA-D67F-4D78-B61C-B1091F10818B}" name="Variance(Estimated - Final) " dataDxfId="2">
      <calculatedColumnFormula>Table1[[#This Row],[Total Estimated Price ]]-Table1[[#This Row],[Total Final Price ]]</calculatedColumnFormula>
    </tableColumn>
    <tableColumn id="10" xr3:uid="{13FC6C64-E177-43AC-9155-550930CAB211}" name="Percentage Variance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5E0E-E0D0-42B7-A961-ABA653F1C57D}">
  <dimension ref="A1:J23"/>
  <sheetViews>
    <sheetView tabSelected="1" zoomScale="101" zoomScaleNormal="70" workbookViewId="0">
      <selection activeCell="B4" sqref="B4"/>
    </sheetView>
  </sheetViews>
  <sheetFormatPr defaultRowHeight="14.4" x14ac:dyDescent="0.3"/>
  <cols>
    <col min="1" max="1" width="44.33203125" customWidth="1"/>
    <col min="2" max="2" width="32.77734375" customWidth="1"/>
    <col min="3" max="3" width="32.21875" style="1" customWidth="1"/>
    <col min="4" max="4" width="33.77734375" style="2" customWidth="1"/>
    <col min="5" max="5" width="27.109375" customWidth="1"/>
    <col min="6" max="6" width="31.33203125" customWidth="1"/>
    <col min="7" max="8" width="25" customWidth="1"/>
    <col min="9" max="9" width="26.77734375" customWidth="1"/>
    <col min="10" max="10" width="20.88671875" customWidth="1"/>
  </cols>
  <sheetData>
    <row r="1" spans="1:10" x14ac:dyDescent="0.3">
      <c r="A1" t="s">
        <v>0</v>
      </c>
      <c r="B1" t="s">
        <v>4</v>
      </c>
      <c r="C1" s="1" t="s">
        <v>33</v>
      </c>
      <c r="D1" s="2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34</v>
      </c>
      <c r="J1" t="s">
        <v>12</v>
      </c>
    </row>
    <row r="2" spans="1:10" x14ac:dyDescent="0.3">
      <c r="A2" t="s">
        <v>1</v>
      </c>
      <c r="B2" t="s">
        <v>5</v>
      </c>
      <c r="C2" s="1">
        <v>100000</v>
      </c>
      <c r="D2" s="2">
        <v>123889</v>
      </c>
      <c r="E2">
        <v>1050000</v>
      </c>
      <c r="F2">
        <v>125000</v>
      </c>
      <c r="G2" s="1">
        <f t="shared" ref="G2:G23" si="0">SUM(C2,D2)</f>
        <v>223889</v>
      </c>
      <c r="H2" s="4">
        <f t="shared" ref="H2:H23" si="1">SUM(E2,F2)</f>
        <v>1175000</v>
      </c>
      <c r="I2" s="1">
        <f>Table1[[#This Row],[Total Estimated Price ]]-Table1[[#This Row],[Total Final Price ]]</f>
        <v>-951111</v>
      </c>
    </row>
    <row r="3" spans="1:10" x14ac:dyDescent="0.3">
      <c r="A3" t="s">
        <v>1</v>
      </c>
      <c r="B3" t="s">
        <v>6</v>
      </c>
      <c r="C3" s="1">
        <f>MEDIAN(C2,C4,C7,C9,C13,C17,C21,C23)</f>
        <v>233994</v>
      </c>
      <c r="D3" s="2">
        <f>MEDIAN(D2,D4,D7,D9,D13,D17,D21,D23)</f>
        <v>238005</v>
      </c>
      <c r="E3" s="1">
        <f>MEDIAN(E2,E7,E4,E9,E13,E17,E21,E23)</f>
        <v>696936.5</v>
      </c>
      <c r="F3" s="1">
        <f>MEDIAN(F2,F4,F7,F9,F13,F17,F21,F23)</f>
        <v>257787.5</v>
      </c>
      <c r="G3" s="1">
        <f t="shared" si="0"/>
        <v>471999</v>
      </c>
      <c r="H3" s="4">
        <f t="shared" si="1"/>
        <v>954724</v>
      </c>
      <c r="I3" s="1">
        <f>Table1[[#This Row],[Total Estimated Price ]]-Table1[[#This Row],[Total Final Price ]]</f>
        <v>-482725</v>
      </c>
    </row>
    <row r="4" spans="1:10" x14ac:dyDescent="0.3">
      <c r="A4" t="s">
        <v>1</v>
      </c>
      <c r="B4" t="s">
        <v>7</v>
      </c>
      <c r="C4" s="1">
        <v>34343434</v>
      </c>
      <c r="D4" s="2">
        <v>48967345</v>
      </c>
      <c r="E4" s="1">
        <f>C4-122323</f>
        <v>34221111</v>
      </c>
      <c r="F4" s="1">
        <f>D4-123232</f>
        <v>48844113</v>
      </c>
      <c r="G4" s="1">
        <f t="shared" si="0"/>
        <v>83310779</v>
      </c>
      <c r="H4" s="4">
        <f t="shared" si="1"/>
        <v>83065224</v>
      </c>
      <c r="I4" s="1">
        <f>Table1[[#This Row],[Total Estimated Price ]]-Table1[[#This Row],[Total Final Price ]]</f>
        <v>245555</v>
      </c>
    </row>
    <row r="5" spans="1:10" x14ac:dyDescent="0.3">
      <c r="A5" t="s">
        <v>1</v>
      </c>
      <c r="B5" t="s">
        <v>8</v>
      </c>
      <c r="C5" s="1">
        <f>MEDIAN(C2,C4,C7,C9,C13,C17,C21,C23)</f>
        <v>233994</v>
      </c>
      <c r="D5" s="2">
        <f>MEDIAN(D2,D4,D7,D9,D13,D17,D21,D23)</f>
        <v>238005</v>
      </c>
      <c r="E5" s="1">
        <f>MEDIAN(E2,E7,E4,E9,E13,E17,E21,E23)</f>
        <v>696936.5</v>
      </c>
      <c r="F5" s="1">
        <f>MEDIAN(F2,F4,F7,F9,F13,F17,F21,F23)</f>
        <v>257787.5</v>
      </c>
      <c r="G5" s="1">
        <f t="shared" si="0"/>
        <v>471999</v>
      </c>
      <c r="H5" s="4">
        <f t="shared" si="1"/>
        <v>954724</v>
      </c>
      <c r="I5" s="1">
        <f>Table1[[#This Row],[Total Estimated Price ]]-Table1[[#This Row],[Total Final Price ]]</f>
        <v>-482725</v>
      </c>
    </row>
    <row r="6" spans="1:10" x14ac:dyDescent="0.3">
      <c r="A6" t="s">
        <v>1</v>
      </c>
      <c r="B6" t="s">
        <v>9</v>
      </c>
      <c r="C6" s="1">
        <f>MEDIAN(C2,C4,C7,C9,C13,C17,C21,C23)</f>
        <v>233994</v>
      </c>
      <c r="D6" s="2">
        <f>MEDIAN(D2,D4,D7,D9,D13,D17,D21,D23)</f>
        <v>238005</v>
      </c>
      <c r="E6" s="1">
        <f>MEDIAN(E2,E7,E4,E9,E13,E17,E21,E23)</f>
        <v>696936.5</v>
      </c>
      <c r="F6" s="1">
        <f>MEDIAN(F2,F4,F7,F9,F13,F17,F21,F23)</f>
        <v>257787.5</v>
      </c>
      <c r="G6" s="1">
        <f t="shared" si="0"/>
        <v>471999</v>
      </c>
      <c r="H6" s="4">
        <f t="shared" si="1"/>
        <v>954724</v>
      </c>
      <c r="I6" s="1">
        <f>Table1[[#This Row],[Total Estimated Price ]]-Table1[[#This Row],[Total Final Price ]]</f>
        <v>-482725</v>
      </c>
    </row>
    <row r="7" spans="1:10" x14ac:dyDescent="0.3">
      <c r="A7" t="s">
        <v>1</v>
      </c>
      <c r="B7" t="s">
        <v>10</v>
      </c>
      <c r="C7" s="1">
        <v>45545</v>
      </c>
      <c r="D7" s="2">
        <f>C7+12333</f>
        <v>57878</v>
      </c>
      <c r="E7" s="1">
        <f>C7-12</f>
        <v>45533</v>
      </c>
      <c r="F7" s="1">
        <f>C7-12</f>
        <v>45533</v>
      </c>
      <c r="G7" s="1">
        <f t="shared" si="0"/>
        <v>103423</v>
      </c>
      <c r="H7" s="4">
        <f t="shared" si="1"/>
        <v>91066</v>
      </c>
      <c r="I7" s="1">
        <f>Table1[[#This Row],[Total Estimated Price ]]-Table1[[#This Row],[Total Final Price ]]</f>
        <v>12357</v>
      </c>
    </row>
    <row r="8" spans="1:10" x14ac:dyDescent="0.3">
      <c r="A8" t="s">
        <v>1</v>
      </c>
      <c r="B8" t="s">
        <v>11</v>
      </c>
      <c r="C8" s="1">
        <f>MEDIAN(C2,C4,C7,C9,C13,C17,C21,C23)</f>
        <v>233994</v>
      </c>
      <c r="D8" s="2">
        <f>MEDIAN(D2,D4,D7,D9,D13,D17,D21,D23)</f>
        <v>238005</v>
      </c>
      <c r="E8" s="1">
        <f>MEDIAN(E2,E7,E4,E9,E13,E17,E21,E23)</f>
        <v>696936.5</v>
      </c>
      <c r="F8" s="1">
        <f>MEDIAN(F2,F4,F7,F9,F13,F17,F21,F23)</f>
        <v>257787.5</v>
      </c>
      <c r="G8" s="1">
        <f t="shared" si="0"/>
        <v>471999</v>
      </c>
      <c r="H8" s="4">
        <f t="shared" si="1"/>
        <v>954724</v>
      </c>
      <c r="I8" s="1">
        <f>Table1[[#This Row],[Total Estimated Price ]]-Table1[[#This Row],[Total Final Price ]]</f>
        <v>-482725</v>
      </c>
    </row>
    <row r="9" spans="1:10" x14ac:dyDescent="0.3">
      <c r="A9" t="s">
        <v>2</v>
      </c>
      <c r="B9" t="s">
        <v>14</v>
      </c>
      <c r="C9" s="1">
        <v>343433</v>
      </c>
      <c r="D9" s="2">
        <f>C9+1233</f>
        <v>344666</v>
      </c>
      <c r="E9" s="1">
        <f>C9+440</f>
        <v>343873</v>
      </c>
      <c r="F9" s="1">
        <f>C9+45454</f>
        <v>388887</v>
      </c>
      <c r="G9" s="1">
        <f t="shared" si="0"/>
        <v>688099</v>
      </c>
      <c r="H9" s="4">
        <f t="shared" si="1"/>
        <v>732760</v>
      </c>
      <c r="I9" s="1">
        <f>Table1[[#This Row],[Total Estimated Price ]]-Table1[[#This Row],[Total Final Price ]]</f>
        <v>-44661</v>
      </c>
    </row>
    <row r="10" spans="1:10" x14ac:dyDescent="0.3">
      <c r="A10" t="s">
        <v>2</v>
      </c>
      <c r="B10" t="s">
        <v>13</v>
      </c>
      <c r="C10" s="1">
        <f>MEDIAN(C2,C4,C7,C9,C13,C17,C21,C23)</f>
        <v>233994</v>
      </c>
      <c r="D10" s="2">
        <f>MEDIAN(D2,D4,D7,D9,D13,D17,D21,D23)</f>
        <v>238005</v>
      </c>
      <c r="E10" s="1">
        <f>MEDIAN(E2,E7,E4,E9,E13,E17,E21,E23)</f>
        <v>696936.5</v>
      </c>
      <c r="F10" s="1">
        <f>MEDIAN(F2,F4,F7,F9,F13,F17,F21,F23)</f>
        <v>257787.5</v>
      </c>
      <c r="G10" s="1">
        <f t="shared" si="0"/>
        <v>471999</v>
      </c>
      <c r="H10" s="4">
        <f t="shared" si="1"/>
        <v>954724</v>
      </c>
      <c r="I10" s="1">
        <f>Table1[[#This Row],[Total Estimated Price ]]-Table1[[#This Row],[Total Final Price ]]</f>
        <v>-482725</v>
      </c>
    </row>
    <row r="11" spans="1:10" x14ac:dyDescent="0.3">
      <c r="A11" t="s">
        <v>2</v>
      </c>
      <c r="B11" t="s">
        <v>15</v>
      </c>
      <c r="C11" s="1">
        <f>MEDIAN(C2,C4,C7,C9,C13,C17,C21,C23)</f>
        <v>233994</v>
      </c>
      <c r="D11" s="2">
        <f>MEDIAN(D2,D4,D7,D9,D13,D17,D21,D23)</f>
        <v>238005</v>
      </c>
      <c r="E11" s="1">
        <f>MEDIAN(E2,E7,E4,E9,E13,E17,E21,E23)</f>
        <v>696936.5</v>
      </c>
      <c r="F11" s="1">
        <f>MEDIAN(F2,F4,F7,F9,F13,F17,F21,F23)</f>
        <v>257787.5</v>
      </c>
      <c r="G11" s="1">
        <f t="shared" si="0"/>
        <v>471999</v>
      </c>
      <c r="H11" s="4">
        <f t="shared" si="1"/>
        <v>954724</v>
      </c>
      <c r="I11" s="1">
        <f>Table1[[#This Row],[Total Estimated Price ]]-Table1[[#This Row],[Total Final Price ]]</f>
        <v>-482725</v>
      </c>
    </row>
    <row r="12" spans="1:10" x14ac:dyDescent="0.3">
      <c r="A12" t="s">
        <v>2</v>
      </c>
      <c r="B12" t="s">
        <v>16</v>
      </c>
      <c r="C12" s="1">
        <f>MEDIAN(C2,C4,C7,C9,C13,C17,C21,C23)</f>
        <v>233994</v>
      </c>
      <c r="D12" s="2">
        <f>MEDIAN(D2,D4,D7,D9,D13,D17,D21,D23)</f>
        <v>238005</v>
      </c>
      <c r="E12" s="1">
        <f>MEDIAN(E2,E7,E4,E9,E13,E17,E21,E23)</f>
        <v>696936.5</v>
      </c>
      <c r="F12" s="1">
        <f>MEDIAN(F2,F4,F7,F9,F13,F17,F21,F23)</f>
        <v>257787.5</v>
      </c>
      <c r="G12" s="1">
        <f t="shared" si="0"/>
        <v>471999</v>
      </c>
      <c r="H12" s="4">
        <f t="shared" si="1"/>
        <v>954724</v>
      </c>
      <c r="I12" s="1">
        <f>Table1[[#This Row],[Total Estimated Price ]]-Table1[[#This Row],[Total Final Price ]]</f>
        <v>-482725</v>
      </c>
    </row>
    <row r="13" spans="1:10" x14ac:dyDescent="0.3">
      <c r="A13" t="s">
        <v>2</v>
      </c>
      <c r="B13" t="s">
        <v>17</v>
      </c>
      <c r="C13" s="1">
        <v>45566</v>
      </c>
      <c r="D13" s="2">
        <f>C13+123</f>
        <v>45689</v>
      </c>
      <c r="E13" s="1">
        <f>C13-123</f>
        <v>45443</v>
      </c>
      <c r="F13" s="1">
        <f>C13-122</f>
        <v>45444</v>
      </c>
      <c r="G13" s="1">
        <f t="shared" si="0"/>
        <v>91255</v>
      </c>
      <c r="H13" s="4">
        <f t="shared" si="1"/>
        <v>90887</v>
      </c>
      <c r="I13" s="1">
        <f>Table1[[#This Row],[Total Estimated Price ]]-Table1[[#This Row],[Total Final Price ]]</f>
        <v>368</v>
      </c>
    </row>
    <row r="14" spans="1:10" x14ac:dyDescent="0.3">
      <c r="A14" t="s">
        <v>2</v>
      </c>
      <c r="B14" t="s">
        <v>23</v>
      </c>
      <c r="C14" s="1">
        <f>MEDIAN(C2,C4,C7,C9,C13,C17,C21,C23)</f>
        <v>233994</v>
      </c>
      <c r="D14" s="2">
        <f>MEDIAN(D2,D4,D7,D9,D13,D17,D21,D23)</f>
        <v>238005</v>
      </c>
      <c r="E14" s="1">
        <f>MEDIAN(E2,E7,E4,E9,E13,E17,E21,E23)</f>
        <v>696936.5</v>
      </c>
      <c r="F14" s="1">
        <f>MEDIAN(F2,F4,F7,F9,F13,F17,F21,F23)</f>
        <v>257787.5</v>
      </c>
      <c r="G14" s="1">
        <f t="shared" si="0"/>
        <v>471999</v>
      </c>
      <c r="H14" s="4">
        <f t="shared" si="1"/>
        <v>954724</v>
      </c>
      <c r="I14" s="1">
        <f>Table1[[#This Row],[Total Estimated Price ]]-Table1[[#This Row],[Total Final Price ]]</f>
        <v>-482725</v>
      </c>
    </row>
    <row r="15" spans="1:10" x14ac:dyDescent="0.3">
      <c r="A15" t="s">
        <v>2</v>
      </c>
      <c r="B15" t="s">
        <v>24</v>
      </c>
      <c r="C15" s="1">
        <f>MEDIAN(C2,C4,C7,C9,C13,C17,C21,C23)</f>
        <v>233994</v>
      </c>
      <c r="D15" s="2">
        <f>MEDIAN(D2,D4,D7,D9,D13,D17,D21,D23)</f>
        <v>238005</v>
      </c>
      <c r="E15" s="1">
        <f>MEDIAN(E2,E7,E4,E9,E13,E17,E21,E23)</f>
        <v>696936.5</v>
      </c>
      <c r="F15" s="1">
        <f>MEDIAN(F2,F4,F7,F9,F13,F17,F21,F23)</f>
        <v>257787.5</v>
      </c>
      <c r="G15" s="1">
        <f t="shared" si="0"/>
        <v>471999</v>
      </c>
      <c r="H15" s="4">
        <f t="shared" si="1"/>
        <v>954724</v>
      </c>
      <c r="I15" s="1">
        <f>Table1[[#This Row],[Total Estimated Price ]]-Table1[[#This Row],[Total Final Price ]]</f>
        <v>-482725</v>
      </c>
    </row>
    <row r="16" spans="1:10" x14ac:dyDescent="0.3">
      <c r="A16" t="s">
        <v>3</v>
      </c>
      <c r="B16" t="s">
        <v>25</v>
      </c>
      <c r="C16" s="1">
        <f>MEDIAN(C2,C4,C7,C9,C13,C17,C21,C23)</f>
        <v>233994</v>
      </c>
      <c r="D16" s="2">
        <f>MEDIAN(D2,D4,D7,D9,D13,D17,D21,D23)</f>
        <v>238005</v>
      </c>
      <c r="E16" s="1">
        <f>MEDIAN(E2,E7,E4,E9,E13,E17,E21,E23)</f>
        <v>696936.5</v>
      </c>
      <c r="F16" s="1">
        <f>MEDIAN(F2,F4,F7,F9,F13,F17,F21,F23)</f>
        <v>257787.5</v>
      </c>
      <c r="G16" s="1">
        <f t="shared" si="0"/>
        <v>471999</v>
      </c>
      <c r="H16" s="4">
        <f t="shared" si="1"/>
        <v>954724</v>
      </c>
      <c r="I16" s="1">
        <f>Table1[[#This Row],[Total Estimated Price ]]-Table1[[#This Row],[Total Final Price ]]</f>
        <v>-482725</v>
      </c>
    </row>
    <row r="17" spans="1:9" x14ac:dyDescent="0.3">
      <c r="A17" t="s">
        <v>3</v>
      </c>
      <c r="B17" t="s">
        <v>26</v>
      </c>
      <c r="C17" s="1">
        <v>124555</v>
      </c>
      <c r="D17" s="2">
        <f>C17+6789</f>
        <v>131344</v>
      </c>
      <c r="E17" s="1">
        <f>C17+22344</f>
        <v>146899</v>
      </c>
      <c r="F17" s="1">
        <f>C17+2133</f>
        <v>126688</v>
      </c>
      <c r="G17" s="1">
        <f t="shared" si="0"/>
        <v>255899</v>
      </c>
      <c r="H17" s="4">
        <f t="shared" si="1"/>
        <v>273587</v>
      </c>
      <c r="I17" s="1">
        <f>Table1[[#This Row],[Total Estimated Price ]]-Table1[[#This Row],[Total Final Price ]]</f>
        <v>-17688</v>
      </c>
    </row>
    <row r="18" spans="1:9" x14ac:dyDescent="0.3">
      <c r="A18" t="s">
        <v>3</v>
      </c>
      <c r="B18" t="s">
        <v>27</v>
      </c>
      <c r="C18" s="1">
        <f>MEDIAN(C2,C4,C7,C9,C13,C17,C21,C23)</f>
        <v>233994</v>
      </c>
      <c r="D18" s="2">
        <f>MEDIAN(D2,D4,D7,D9,D13,D17,D21,D23)</f>
        <v>238005</v>
      </c>
      <c r="E18" s="1">
        <f>MEDIAN(E2,E7,E4,E9,E13,E17,E21,E23)</f>
        <v>696936.5</v>
      </c>
      <c r="F18" s="1">
        <f>MEDIAN(F2,F4,F7,F9,F13,F17,F21,F23)</f>
        <v>257787.5</v>
      </c>
      <c r="G18" s="1">
        <f t="shared" si="0"/>
        <v>471999</v>
      </c>
      <c r="H18" s="4">
        <f t="shared" si="1"/>
        <v>954724</v>
      </c>
      <c r="I18" s="1">
        <f>Table1[[#This Row],[Total Estimated Price ]]-Table1[[#This Row],[Total Final Price ]]</f>
        <v>-482725</v>
      </c>
    </row>
    <row r="19" spans="1:9" x14ac:dyDescent="0.3">
      <c r="A19" t="s">
        <v>3</v>
      </c>
      <c r="B19" t="s">
        <v>28</v>
      </c>
      <c r="C19" s="1">
        <f>MEDIAN(C2,C4,C7,C9,C13,C17,C21,C23)</f>
        <v>233994</v>
      </c>
      <c r="D19" s="2">
        <f>MEDIAN(D2,D4,D7,D9,D13,D17,D21,D23)</f>
        <v>238005</v>
      </c>
      <c r="E19" s="1">
        <f>MEDIAN(E2,E7,E4,E9,E13,E17,E21,E23)</f>
        <v>696936.5</v>
      </c>
      <c r="F19" s="1">
        <f>MEDIAN(F2,F4,F7,F9,F13,F17,F21,F23)</f>
        <v>257787.5</v>
      </c>
      <c r="G19" s="1">
        <f t="shared" si="0"/>
        <v>471999</v>
      </c>
      <c r="H19" s="4">
        <f t="shared" si="1"/>
        <v>954724</v>
      </c>
      <c r="I19" s="1">
        <f>Table1[[#This Row],[Total Estimated Price ]]-Table1[[#This Row],[Total Final Price ]]</f>
        <v>-482725</v>
      </c>
    </row>
    <row r="20" spans="1:9" x14ac:dyDescent="0.3">
      <c r="A20" t="s">
        <v>3</v>
      </c>
      <c r="B20" t="s">
        <v>29</v>
      </c>
      <c r="C20" s="1">
        <f>MEDIAN(C2,C4,C7,C9,C13,C17,C21,C23)</f>
        <v>233994</v>
      </c>
      <c r="D20" s="2">
        <f>MEDIAN(D2,D4,D7,D9,D13,D17,D21,D23)</f>
        <v>238005</v>
      </c>
      <c r="E20" s="1">
        <f>MEDIAN(E2,E7,E4,E9,E13,E17,E21,E23)</f>
        <v>696936.5</v>
      </c>
      <c r="F20" s="1">
        <f>MEDIAN(F2,F4,F7,F9,F13,F17,F21,F23)</f>
        <v>257787.5</v>
      </c>
      <c r="G20" s="1">
        <f t="shared" si="0"/>
        <v>471999</v>
      </c>
      <c r="H20" s="4">
        <f t="shared" si="1"/>
        <v>954724</v>
      </c>
      <c r="I20" s="1">
        <f>Table1[[#This Row],[Total Estimated Price ]]-Table1[[#This Row],[Total Final Price ]]</f>
        <v>-482725</v>
      </c>
    </row>
    <row r="21" spans="1:9" x14ac:dyDescent="0.3">
      <c r="A21" t="s">
        <v>3</v>
      </c>
      <c r="B21" t="s">
        <v>30</v>
      </c>
      <c r="C21" s="1">
        <v>34353353</v>
      </c>
      <c r="D21" s="2">
        <f>C21-12323</f>
        <v>34341030</v>
      </c>
      <c r="E21" s="1">
        <f>C21-23232322</f>
        <v>11121031</v>
      </c>
      <c r="F21" s="1">
        <f>C21-12333</f>
        <v>34341020</v>
      </c>
      <c r="G21" s="1">
        <f t="shared" si="0"/>
        <v>68694383</v>
      </c>
      <c r="H21" s="4">
        <f t="shared" si="1"/>
        <v>45462051</v>
      </c>
      <c r="I21" s="1">
        <f>Table1[[#This Row],[Total Estimated Price ]]-Table1[[#This Row],[Total Final Price ]]</f>
        <v>23232332</v>
      </c>
    </row>
    <row r="22" spans="1:9" x14ac:dyDescent="0.3">
      <c r="A22" t="s">
        <v>3</v>
      </c>
      <c r="B22" t="s">
        <v>31</v>
      </c>
      <c r="C22" s="3">
        <f>MEDIAN(C2,C4,C7,C9,C13,C17,C21,C23)</f>
        <v>233994</v>
      </c>
      <c r="D22" s="2">
        <f>MEDIAN(D2,D4,D7,D9,D13,D17,D21,D23)</f>
        <v>238005</v>
      </c>
      <c r="E22" s="1">
        <f>MEDIAN(E2,E7,E4,E9,E13,E17,E21,E23)</f>
        <v>696936.5</v>
      </c>
      <c r="F22" s="1">
        <f>MEDIAN(F2,F4,F7,F9,F13,F17,F21,F23)</f>
        <v>257787.5</v>
      </c>
      <c r="G22" s="1">
        <f t="shared" si="0"/>
        <v>471999</v>
      </c>
      <c r="H22" s="4">
        <f t="shared" si="1"/>
        <v>954724</v>
      </c>
      <c r="I22" s="1">
        <f>Table1[[#This Row],[Total Estimated Price ]]-Table1[[#This Row],[Total Final Price ]]</f>
        <v>-482725</v>
      </c>
    </row>
    <row r="23" spans="1:9" x14ac:dyDescent="0.3">
      <c r="A23" t="s">
        <v>3</v>
      </c>
      <c r="B23" t="s">
        <v>32</v>
      </c>
      <c r="C23" s="1">
        <v>34343433</v>
      </c>
      <c r="D23" s="2">
        <f>C23+123</f>
        <v>34343556</v>
      </c>
      <c r="E23" s="1">
        <f>C23+123</f>
        <v>34343556</v>
      </c>
      <c r="F23" s="1">
        <f>C23-2323</f>
        <v>34341110</v>
      </c>
      <c r="G23" s="1">
        <f t="shared" si="0"/>
        <v>68686989</v>
      </c>
      <c r="H23" s="4">
        <f t="shared" si="1"/>
        <v>68684666</v>
      </c>
      <c r="I23" s="1">
        <f>Table1[[#This Row],[Total Estimated Price ]]-Table1[[#This Row],[Total Final Price ]]</f>
        <v>2323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Kolhe</dc:creator>
  <cp:lastModifiedBy>Minakshi Shiwankar</cp:lastModifiedBy>
  <cp:lastPrinted>2024-09-23T15:07:23Z</cp:lastPrinted>
  <dcterms:created xsi:type="dcterms:W3CDTF">2024-09-23T13:11:22Z</dcterms:created>
  <dcterms:modified xsi:type="dcterms:W3CDTF">2024-09-23T15:50:43Z</dcterms:modified>
</cp:coreProperties>
</file>