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8" i="2" l="1"/>
  <c r="L7" i="2"/>
  <c r="L6" i="2"/>
  <c r="L5" i="2"/>
  <c r="C7" i="2"/>
  <c r="D6" i="2"/>
  <c r="I6" i="2" s="1"/>
  <c r="D7" i="2"/>
  <c r="I7" i="2" s="1"/>
  <c r="D5" i="2"/>
  <c r="I5" i="2" s="1"/>
  <c r="J5" i="2" s="1"/>
  <c r="AI21" i="1"/>
  <c r="AI19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2" i="1"/>
  <c r="AF21" i="1"/>
  <c r="AF23" i="1" s="1"/>
  <c r="AH19" i="1"/>
  <c r="AH5" i="1"/>
  <c r="AH17" i="1"/>
  <c r="AH18" i="1"/>
  <c r="AH16" i="1"/>
  <c r="AH13" i="1"/>
  <c r="AH11" i="1"/>
  <c r="AH9" i="1"/>
  <c r="AH8" i="1"/>
  <c r="AH6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2" i="1"/>
  <c r="AC15" i="1"/>
  <c r="AC16" i="1"/>
  <c r="AC17" i="1"/>
  <c r="AC18" i="1"/>
  <c r="AC2" i="1"/>
  <c r="AC20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2" i="1"/>
  <c r="AA16" i="1"/>
  <c r="AA17" i="1"/>
  <c r="AA18" i="1"/>
  <c r="AA15" i="1"/>
  <c r="AA3" i="1"/>
  <c r="AC3" i="1" s="1"/>
  <c r="AA4" i="1"/>
  <c r="AC4" i="1" s="1"/>
  <c r="AA5" i="1"/>
  <c r="AC5" i="1" s="1"/>
  <c r="AA6" i="1"/>
  <c r="AC6" i="1" s="1"/>
  <c r="AA7" i="1"/>
  <c r="AC7" i="1" s="1"/>
  <c r="AA8" i="1"/>
  <c r="AC8" i="1" s="1"/>
  <c r="AA9" i="1"/>
  <c r="AC9" i="1" s="1"/>
  <c r="AA10" i="1"/>
  <c r="AC10" i="1" s="1"/>
  <c r="AA11" i="1"/>
  <c r="AC11" i="1" s="1"/>
  <c r="AA12" i="1"/>
  <c r="AC12" i="1" s="1"/>
  <c r="AA13" i="1"/>
  <c r="AC13" i="1" s="1"/>
  <c r="AA14" i="1"/>
  <c r="AC14" i="1" s="1"/>
  <c r="AA2" i="1"/>
  <c r="Z15" i="1"/>
  <c r="Z2" i="1"/>
  <c r="Y2" i="1"/>
  <c r="K16" i="1"/>
  <c r="K17" i="1"/>
  <c r="K18" i="1"/>
  <c r="K15" i="1"/>
  <c r="J15" i="1"/>
  <c r="W13" i="1"/>
  <c r="W14" i="1"/>
  <c r="W12" i="1"/>
  <c r="W3" i="1"/>
  <c r="W4" i="1"/>
  <c r="W5" i="1"/>
  <c r="W6" i="1"/>
  <c r="W7" i="1"/>
  <c r="W8" i="1"/>
  <c r="W9" i="1"/>
  <c r="W10" i="1"/>
  <c r="W11" i="1"/>
  <c r="W2" i="1"/>
  <c r="V12" i="1"/>
  <c r="V13" i="1"/>
  <c r="V14" i="1"/>
  <c r="V2" i="1"/>
  <c r="U2" i="1"/>
  <c r="Q2" i="1"/>
  <c r="S10" i="1"/>
  <c r="S11" i="1"/>
  <c r="S8" i="1"/>
  <c r="S2" i="1"/>
  <c r="R8" i="1"/>
  <c r="R2" i="1"/>
  <c r="O11" i="1"/>
  <c r="O10" i="1"/>
  <c r="O8" i="1"/>
  <c r="N10" i="1"/>
  <c r="N8" i="1"/>
  <c r="M8" i="1"/>
  <c r="I3" i="1"/>
  <c r="I4" i="1"/>
  <c r="I5" i="1"/>
  <c r="I6" i="1"/>
  <c r="I7" i="1"/>
  <c r="I8" i="1"/>
  <c r="I9" i="1"/>
  <c r="I10" i="1"/>
  <c r="I11" i="1"/>
  <c r="I15" i="1"/>
  <c r="I16" i="1"/>
  <c r="I17" i="1"/>
  <c r="I18" i="1"/>
  <c r="I2" i="1"/>
  <c r="J7" i="2" l="1"/>
  <c r="J6" i="2"/>
  <c r="E5" i="2"/>
  <c r="E7" i="2"/>
  <c r="E6" i="2"/>
  <c r="F6" i="2" s="1"/>
  <c r="G5" i="2"/>
  <c r="G7" i="2"/>
  <c r="G6" i="2"/>
  <c r="H6" i="2" s="1"/>
  <c r="AC23" i="1"/>
  <c r="AC22" i="1"/>
  <c r="J2" i="1"/>
  <c r="K2" i="1" s="1"/>
  <c r="J8" i="1"/>
  <c r="J10" i="1"/>
  <c r="K11" i="1" s="1"/>
  <c r="K7" i="1"/>
  <c r="S7" i="1" s="1"/>
  <c r="K6" i="1"/>
  <c r="S6" i="1" s="1"/>
  <c r="K5" i="1"/>
  <c r="S5" i="1" s="1"/>
  <c r="K4" i="1"/>
  <c r="S4" i="1" s="1"/>
  <c r="K3" i="1"/>
  <c r="S3" i="1" s="1"/>
  <c r="K8" i="1"/>
  <c r="K9" i="1"/>
  <c r="O9" i="1" s="1"/>
  <c r="S9" i="1" s="1"/>
  <c r="H7" i="2" l="1"/>
  <c r="H5" i="2"/>
  <c r="F7" i="2"/>
  <c r="F5" i="2"/>
  <c r="K10" i="1"/>
</calcChain>
</file>

<file path=xl/sharedStrings.xml><?xml version="1.0" encoding="utf-8"?>
<sst xmlns="http://schemas.openxmlformats.org/spreadsheetml/2006/main" count="59" uniqueCount="40">
  <si>
    <t>Q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</si>
  <si>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</si>
  <si>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</si>
  <si>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</si>
  <si>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</si>
  <si>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</si>
  <si>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</si>
  <si>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</si>
  <si>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</si>
  <si>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</si>
  <si>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</si>
  <si>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</si>
  <si>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</si>
  <si>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</si>
  <si>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</si>
  <si>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P</t>
  </si>
  <si>
    <t>R</t>
  </si>
  <si>
    <t>ratings</t>
  </si>
  <si>
    <t>subtotals</t>
  </si>
  <si>
    <t>percentage</t>
  </si>
  <si>
    <t>individual percentage</t>
  </si>
  <si>
    <t>group  1 ratings</t>
  </si>
  <si>
    <t>group 1 subtotal</t>
  </si>
  <si>
    <t>group 1 percentage</t>
  </si>
  <si>
    <t>group 2 ratings</t>
  </si>
  <si>
    <t>group 2 subtotal</t>
  </si>
  <si>
    <t>group 2 percentages</t>
  </si>
  <si>
    <t>Group 3 Ratings</t>
  </si>
  <si>
    <t>group 3 subtotal</t>
  </si>
  <si>
    <t>individual percentages</t>
  </si>
  <si>
    <t>group 3 percentages</t>
  </si>
  <si>
    <t>group 4 ratings</t>
  </si>
  <si>
    <t>group 4 subtotal</t>
  </si>
  <si>
    <t>group 4 percentages</t>
  </si>
  <si>
    <t>rating within M</t>
  </si>
  <si>
    <t>Base64</t>
  </si>
  <si>
    <t>max</t>
  </si>
  <si>
    <t>min</t>
  </si>
  <si>
    <t>Base1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</si>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</sst>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0.0%"/>
    <numFmt numFmtId="165" formatCode="_-* #,##0.0_-;\-* #,##0.0_-;_-* &quot;-&quot;??_-;_-@_-"/>
    <numFmt numFmtId="166" formatCode="_-* #,##0_-;\-* #,##0_-;_-* &quot;-&quot;??_-;_-@_-"/>
    <numFmt numFmtId="213" formatCode="_-* #,##0.000_-;\-* #,##0.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2" applyFont="1"/>
    <xf numFmtId="164" fontId="0" fillId="0" borderId="0" xfId="2" applyNumberFormat="1" applyFont="1"/>
    <xf numFmtId="166" fontId="0" fillId="0" borderId="0" xfId="1" applyNumberFormat="1" applyFont="1"/>
    <xf numFmtId="0" fontId="0" fillId="0" borderId="0" xfId="0" applyAlignment="1">
      <alignment textRotation="45"/>
    </xf>
    <xf numFmtId="164" fontId="0" fillId="0" borderId="0" xfId="0" applyNumberFormat="1"/>
    <xf numFmtId="43" fontId="0" fillId="0" borderId="0" xfId="0" applyNumberFormat="1"/>
    <xf numFmtId="165" fontId="0" fillId="0" borderId="0" xfId="0" applyNumberFormat="1"/>
    <xf numFmtId="213" fontId="0" fillId="0" borderId="0" xfId="0" applyNumberFormat="1"/>
    <xf numFmtId="166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"/>
  <sheetViews>
    <sheetView tabSelected="1" topLeftCell="U1" workbookViewId="0">
      <selection activeCell="AI5" sqref="AI5"/>
    </sheetView>
  </sheetViews>
  <sheetFormatPr defaultRowHeight="15" x14ac:dyDescent="0.25"/>
  <cols>
    <col min="15" max="15" width="9.28515625" customWidth="1"/>
    <col min="23" max="23" width="9.140625" customWidth="1"/>
    <col min="27" max="27" width="8.7109375" customWidth="1"/>
    <col min="29" max="31" width="10.85546875" customWidth="1"/>
  </cols>
  <sheetData>
    <row r="1" spans="1:35" s="4" customFormat="1" ht="87.75" x14ac:dyDescent="0.25">
      <c r="I1" s="4" t="s">
        <v>17</v>
      </c>
      <c r="J1" s="4" t="s">
        <v>18</v>
      </c>
      <c r="K1" s="4" t="s">
        <v>19</v>
      </c>
      <c r="L1" s="4" t="s">
        <v>21</v>
      </c>
      <c r="M1" s="4" t="s">
        <v>22</v>
      </c>
      <c r="N1" s="4" t="s">
        <v>23</v>
      </c>
      <c r="O1" s="4" t="s">
        <v>20</v>
      </c>
      <c r="P1" s="4" t="s">
        <v>24</v>
      </c>
      <c r="Q1" s="4" t="s">
        <v>25</v>
      </c>
      <c r="R1" s="4" t="s">
        <v>26</v>
      </c>
      <c r="S1" s="4" t="s">
        <v>20</v>
      </c>
      <c r="T1" s="4" t="s">
        <v>27</v>
      </c>
      <c r="U1" s="4" t="s">
        <v>28</v>
      </c>
      <c r="V1" s="4" t="s">
        <v>30</v>
      </c>
      <c r="W1" s="4" t="s">
        <v>29</v>
      </c>
      <c r="X1" s="4" t="s">
        <v>31</v>
      </c>
      <c r="Y1" s="4" t="s">
        <v>32</v>
      </c>
      <c r="Z1" s="4" t="s">
        <v>33</v>
      </c>
      <c r="AA1" s="4" t="s">
        <v>29</v>
      </c>
      <c r="AC1" s="4" t="s">
        <v>34</v>
      </c>
      <c r="AD1" s="4" t="s">
        <v>39</v>
      </c>
      <c r="AE1" s="4" t="s">
        <v>38</v>
      </c>
      <c r="AF1" s="4" t="s">
        <v>35</v>
      </c>
    </row>
    <row r="2" spans="1:35" x14ac:dyDescent="0.25">
      <c r="A2" t="s">
        <v>1</v>
      </c>
      <c r="B2">
        <v>47</v>
      </c>
      <c r="D2">
        <v>1</v>
      </c>
      <c r="E2">
        <v>350</v>
      </c>
      <c r="F2">
        <v>1</v>
      </c>
      <c r="H2" t="s">
        <v>1</v>
      </c>
      <c r="I2">
        <f>+B2</f>
        <v>47</v>
      </c>
      <c r="J2">
        <f>SUM(I2:I7)</f>
        <v>178</v>
      </c>
      <c r="K2" s="1">
        <f>I2/$J$2</f>
        <v>0.2640449438202247</v>
      </c>
      <c r="L2" s="1"/>
      <c r="M2" s="1"/>
      <c r="N2" s="1"/>
      <c r="O2" s="1"/>
      <c r="P2">
        <v>178</v>
      </c>
      <c r="Q2">
        <f>+P2+P8</f>
        <v>350</v>
      </c>
      <c r="R2" s="1">
        <f>+P2/(P2+P8)</f>
        <v>0.50857142857142856</v>
      </c>
      <c r="S2" s="2">
        <f>+K2*$R$2</f>
        <v>0.13428571428571429</v>
      </c>
      <c r="T2">
        <v>350</v>
      </c>
      <c r="U2">
        <f>+T2+SUM(T12:T14)</f>
        <v>503</v>
      </c>
      <c r="V2" s="1">
        <f>T2/$U$2</f>
        <v>0.69582504970178927</v>
      </c>
      <c r="W2" s="5">
        <f>S2*$V$2</f>
        <v>9.3439363817097415E-2</v>
      </c>
      <c r="X2">
        <v>503</v>
      </c>
      <c r="Y2">
        <f>X2+X15</f>
        <v>1894</v>
      </c>
      <c r="Z2" s="1">
        <f>X2/Y2</f>
        <v>0.26557550158394932</v>
      </c>
      <c r="AA2" s="5">
        <f>W2*$Z$2</f>
        <v>2.4815205913410771E-2</v>
      </c>
      <c r="AB2" s="2"/>
      <c r="AC2" s="7">
        <f>AA2*$AC$20</f>
        <v>502.74119338605317</v>
      </c>
      <c r="AD2" s="8">
        <f>(AC2/$AC$22)/($AC$23/$AC$22)*(64*63-1)+1</f>
        <v>138.63581571170744</v>
      </c>
      <c r="AE2" s="9">
        <f>INT(AD2)</f>
        <v>138</v>
      </c>
      <c r="AF2" s="6">
        <f>IF(AE2&gt;63,AE2/64,0)</f>
        <v>2.15625</v>
      </c>
      <c r="AG2" t="str">
        <f>H2</f>
        <v>A</v>
      </c>
      <c r="AI2">
        <f>+INT(AF2/$AF$23)</f>
        <v>1</v>
      </c>
    </row>
    <row r="3" spans="1:35" x14ac:dyDescent="0.25">
      <c r="A3" t="s">
        <v>2</v>
      </c>
      <c r="B3">
        <v>35</v>
      </c>
      <c r="H3" t="s">
        <v>2</v>
      </c>
      <c r="I3">
        <f t="shared" ref="I3:I18" si="0">+B3</f>
        <v>35</v>
      </c>
      <c r="K3" s="1">
        <f t="shared" ref="K3:K7" si="1">I3/$J$2</f>
        <v>0.19662921348314608</v>
      </c>
      <c r="L3" s="1"/>
      <c r="M3" s="1"/>
      <c r="N3" s="1"/>
      <c r="O3" s="1"/>
      <c r="S3" s="2">
        <f>+K3*$R$2</f>
        <v>0.1</v>
      </c>
      <c r="V3" s="1"/>
      <c r="W3" s="5">
        <f t="shared" ref="W3:W11" si="2">S3*$V$2</f>
        <v>6.9582504970178927E-2</v>
      </c>
      <c r="AA3" s="5">
        <f t="shared" ref="AA3:AA14" si="3">W3*$Z$2</f>
        <v>1.8479408658922915E-2</v>
      </c>
      <c r="AB3" s="2"/>
      <c r="AC3" s="7">
        <f t="shared" ref="AC3:AC18" si="4">AA3*$AC$20</f>
        <v>374.38173975557152</v>
      </c>
      <c r="AD3" s="8">
        <f t="shared" ref="AD3:AD18" si="5">(AC3/$AC$22)/($AC$23/$AC$22)*(64*63-1)+1</f>
        <v>103.49475638105874</v>
      </c>
      <c r="AE3" s="9">
        <f t="shared" ref="AE3:AE18" si="6">INT(AD3)</f>
        <v>103</v>
      </c>
      <c r="AF3" s="6">
        <f t="shared" ref="AF3:AF18" si="7">IF(AE3&gt;63,AE3/64,0)</f>
        <v>1.609375</v>
      </c>
      <c r="AG3" t="str">
        <f t="shared" ref="AG3:AG18" si="8">H3</f>
        <v>B</v>
      </c>
      <c r="AI3">
        <f t="shared" ref="AI3:AI19" si="9">+INT(AF3/$AF$23)</f>
        <v>1</v>
      </c>
    </row>
    <row r="4" spans="1:35" x14ac:dyDescent="0.25">
      <c r="A4" t="s">
        <v>3</v>
      </c>
      <c r="B4">
        <v>28</v>
      </c>
      <c r="H4" t="s">
        <v>3</v>
      </c>
      <c r="I4">
        <f t="shared" si="0"/>
        <v>28</v>
      </c>
      <c r="K4" s="1">
        <f t="shared" si="1"/>
        <v>0.15730337078651685</v>
      </c>
      <c r="L4" s="1"/>
      <c r="M4" s="1"/>
      <c r="N4" s="1"/>
      <c r="O4" s="1"/>
      <c r="S4" s="2">
        <f>+K4*$R$2</f>
        <v>0.08</v>
      </c>
      <c r="V4" s="1"/>
      <c r="W4" s="5">
        <f t="shared" si="2"/>
        <v>5.5666003976143144E-2</v>
      </c>
      <c r="AA4" s="5">
        <f t="shared" si="3"/>
        <v>1.4783526927138333E-2</v>
      </c>
      <c r="AB4" s="2"/>
      <c r="AC4" s="7">
        <f t="shared" si="4"/>
        <v>299.50539180445725</v>
      </c>
      <c r="AD4" s="8">
        <f t="shared" si="5"/>
        <v>82.995805104847008</v>
      </c>
      <c r="AE4" s="9">
        <f t="shared" si="6"/>
        <v>82</v>
      </c>
      <c r="AF4" s="6">
        <f t="shared" si="7"/>
        <v>1.28125</v>
      </c>
      <c r="AG4" t="str">
        <f t="shared" si="8"/>
        <v>C</v>
      </c>
      <c r="AI4">
        <f t="shared" si="9"/>
        <v>0</v>
      </c>
    </row>
    <row r="5" spans="1:35" x14ac:dyDescent="0.25">
      <c r="A5" t="s">
        <v>4</v>
      </c>
      <c r="B5">
        <v>21</v>
      </c>
      <c r="H5" t="s">
        <v>4</v>
      </c>
      <c r="I5">
        <f t="shared" si="0"/>
        <v>21</v>
      </c>
      <c r="K5" s="1">
        <f t="shared" si="1"/>
        <v>0.11797752808988764</v>
      </c>
      <c r="L5" s="1"/>
      <c r="M5" s="1"/>
      <c r="N5" s="1"/>
      <c r="O5" s="1"/>
      <c r="S5" s="2">
        <f>+K5*$R$2</f>
        <v>0.06</v>
      </c>
      <c r="V5" s="1"/>
      <c r="W5" s="5">
        <f t="shared" si="2"/>
        <v>4.1749502982107355E-2</v>
      </c>
      <c r="AA5" s="5">
        <f t="shared" si="3"/>
        <v>1.1087645195353749E-2</v>
      </c>
      <c r="AB5" s="2"/>
      <c r="AC5" s="7">
        <f t="shared" si="4"/>
        <v>224.62904385334289</v>
      </c>
      <c r="AD5" s="8">
        <f t="shared" si="5"/>
        <v>62.496853828635231</v>
      </c>
      <c r="AE5" s="9">
        <f t="shared" si="6"/>
        <v>62</v>
      </c>
      <c r="AF5" s="6">
        <f t="shared" si="7"/>
        <v>0</v>
      </c>
      <c r="AG5" t="str">
        <f t="shared" si="8"/>
        <v>D</v>
      </c>
      <c r="AH5" s="9">
        <f>+AE5</f>
        <v>62</v>
      </c>
      <c r="AI5">
        <f t="shared" si="9"/>
        <v>0</v>
      </c>
    </row>
    <row r="6" spans="1:35" x14ac:dyDescent="0.25">
      <c r="A6" t="s">
        <v>5</v>
      </c>
      <c r="B6">
        <v>4</v>
      </c>
      <c r="H6" t="s">
        <v>5</v>
      </c>
      <c r="I6">
        <f t="shared" si="0"/>
        <v>4</v>
      </c>
      <c r="K6" s="1">
        <f t="shared" si="1"/>
        <v>2.247191011235955E-2</v>
      </c>
      <c r="L6" s="1"/>
      <c r="M6" s="1"/>
      <c r="N6" s="1"/>
      <c r="O6" s="1"/>
      <c r="S6" s="2">
        <f>+K6*$R$2</f>
        <v>1.1428571428571429E-2</v>
      </c>
      <c r="V6" s="1"/>
      <c r="W6" s="5">
        <f t="shared" si="2"/>
        <v>7.9522862823061622E-3</v>
      </c>
      <c r="AA6" s="5">
        <f t="shared" si="3"/>
        <v>2.1119324181626186E-3</v>
      </c>
      <c r="AB6" s="2"/>
      <c r="AC6" s="7">
        <f t="shared" si="4"/>
        <v>42.786484543493884</v>
      </c>
      <c r="AD6" s="8">
        <f t="shared" si="5"/>
        <v>12.713686443549568</v>
      </c>
      <c r="AE6" s="9">
        <f t="shared" si="6"/>
        <v>12</v>
      </c>
      <c r="AF6" s="6">
        <f t="shared" si="7"/>
        <v>0</v>
      </c>
      <c r="AG6" t="str">
        <f t="shared" si="8"/>
        <v>E</v>
      </c>
      <c r="AH6" s="9">
        <f>+AE6</f>
        <v>12</v>
      </c>
      <c r="AI6">
        <f t="shared" si="9"/>
        <v>0</v>
      </c>
    </row>
    <row r="7" spans="1:35" x14ac:dyDescent="0.25">
      <c r="A7" t="s">
        <v>6</v>
      </c>
      <c r="B7">
        <v>43</v>
      </c>
      <c r="H7" t="s">
        <v>6</v>
      </c>
      <c r="I7">
        <f t="shared" si="0"/>
        <v>43</v>
      </c>
      <c r="K7" s="1">
        <f t="shared" si="1"/>
        <v>0.24157303370786518</v>
      </c>
      <c r="L7" s="1"/>
      <c r="M7" s="1"/>
      <c r="N7" s="1"/>
      <c r="O7" s="1"/>
      <c r="S7" s="2">
        <f>+K7*$R$2</f>
        <v>0.12285714285714286</v>
      </c>
      <c r="V7" s="1"/>
      <c r="W7" s="5">
        <f t="shared" si="2"/>
        <v>8.5487077534791248E-2</v>
      </c>
      <c r="AA7" s="5">
        <f t="shared" si="3"/>
        <v>2.2703273495248151E-2</v>
      </c>
      <c r="AB7" s="2"/>
      <c r="AC7" s="7">
        <f t="shared" si="4"/>
        <v>459.95470884255923</v>
      </c>
      <c r="AD7" s="8">
        <f t="shared" si="5"/>
        <v>126.92212926815785</v>
      </c>
      <c r="AE7" s="9">
        <f t="shared" si="6"/>
        <v>126</v>
      </c>
      <c r="AF7" s="6">
        <f t="shared" si="7"/>
        <v>1.96875</v>
      </c>
      <c r="AG7" t="str">
        <f t="shared" si="8"/>
        <v>F</v>
      </c>
      <c r="AI7">
        <f t="shared" si="9"/>
        <v>1</v>
      </c>
    </row>
    <row r="8" spans="1:35" x14ac:dyDescent="0.25">
      <c r="A8" t="s">
        <v>7</v>
      </c>
      <c r="B8">
        <v>118</v>
      </c>
      <c r="C8">
        <v>1</v>
      </c>
      <c r="D8">
        <v>1</v>
      </c>
      <c r="H8" t="s">
        <v>7</v>
      </c>
      <c r="I8">
        <f t="shared" si="0"/>
        <v>118</v>
      </c>
      <c r="J8">
        <f>I8+I9</f>
        <v>122</v>
      </c>
      <c r="K8" s="1">
        <f>I8/$J$8</f>
        <v>0.96721311475409832</v>
      </c>
      <c r="L8" s="3">
        <v>4</v>
      </c>
      <c r="M8" s="3">
        <f>L8+L10</f>
        <v>172</v>
      </c>
      <c r="N8" s="1">
        <f>L8/M8</f>
        <v>2.3255813953488372E-2</v>
      </c>
      <c r="O8" s="2">
        <f>N8*K8</f>
        <v>2.2493328250095309E-2</v>
      </c>
      <c r="P8">
        <v>172</v>
      </c>
      <c r="R8" s="1">
        <f>+P8/(P2+P8)</f>
        <v>0.49142857142857144</v>
      </c>
      <c r="S8" s="2">
        <f>+O8*$R$8</f>
        <v>1.1053864168618267E-2</v>
      </c>
      <c r="V8" s="1"/>
      <c r="W8" s="5">
        <f t="shared" si="2"/>
        <v>7.6915555845256329E-3</v>
      </c>
      <c r="AA8" s="5">
        <f t="shared" si="3"/>
        <v>2.0426887323212214E-3</v>
      </c>
      <c r="AB8" s="2"/>
      <c r="AC8" s="7">
        <f t="shared" si="4"/>
        <v>41.383648984690808</v>
      </c>
      <c r="AD8" s="8">
        <f t="shared" si="5"/>
        <v>12.329631150318436</v>
      </c>
      <c r="AE8" s="9">
        <f t="shared" si="6"/>
        <v>12</v>
      </c>
      <c r="AF8" s="6">
        <f t="shared" si="7"/>
        <v>0</v>
      </c>
      <c r="AG8" t="str">
        <f t="shared" si="8"/>
        <v>G</v>
      </c>
      <c r="AH8" s="9">
        <f>+AE8</f>
        <v>12</v>
      </c>
      <c r="AI8">
        <f t="shared" si="9"/>
        <v>0</v>
      </c>
    </row>
    <row r="9" spans="1:35" x14ac:dyDescent="0.25">
      <c r="A9" t="s">
        <v>8</v>
      </c>
      <c r="B9">
        <v>4</v>
      </c>
      <c r="H9" t="s">
        <v>8</v>
      </c>
      <c r="I9">
        <f t="shared" si="0"/>
        <v>4</v>
      </c>
      <c r="K9" s="1">
        <f t="shared" ref="K9" si="10">I9/$J$8</f>
        <v>3.2786885245901641E-2</v>
      </c>
      <c r="L9" s="1"/>
      <c r="M9" s="1"/>
      <c r="N9" s="1"/>
      <c r="O9" s="2">
        <f>N8*K9</f>
        <v>7.6248570339306138E-4</v>
      </c>
      <c r="S9" s="2">
        <f>+O9*$R$8</f>
        <v>3.7470725995316159E-4</v>
      </c>
      <c r="V9" s="1"/>
      <c r="W9" s="5">
        <f t="shared" si="2"/>
        <v>2.6073069778052995E-4</v>
      </c>
      <c r="AA9" s="5">
        <f t="shared" si="3"/>
        <v>6.9243685841397347E-5</v>
      </c>
      <c r="AB9" s="2"/>
      <c r="AC9" s="7">
        <f t="shared" si="4"/>
        <v>1.4028355588030783</v>
      </c>
      <c r="AD9" s="8">
        <f t="shared" si="5"/>
        <v>1.3840552932311334</v>
      </c>
      <c r="AE9" s="9">
        <f t="shared" si="6"/>
        <v>1</v>
      </c>
      <c r="AF9" s="6">
        <f t="shared" si="7"/>
        <v>0</v>
      </c>
      <c r="AG9" t="str">
        <f t="shared" si="8"/>
        <v>H</v>
      </c>
      <c r="AH9" s="9">
        <f>+AE9</f>
        <v>1</v>
      </c>
      <c r="AI9">
        <f t="shared" si="9"/>
        <v>0</v>
      </c>
    </row>
    <row r="10" spans="1:35" x14ac:dyDescent="0.25">
      <c r="A10" t="s">
        <v>9</v>
      </c>
      <c r="B10">
        <v>118</v>
      </c>
      <c r="C10">
        <v>42</v>
      </c>
      <c r="H10" t="s">
        <v>9</v>
      </c>
      <c r="I10">
        <f t="shared" si="0"/>
        <v>118</v>
      </c>
      <c r="J10">
        <f>I10+I11</f>
        <v>122</v>
      </c>
      <c r="K10" s="1">
        <f>I10/$J$10</f>
        <v>0.96721311475409832</v>
      </c>
      <c r="L10" s="3">
        <v>168</v>
      </c>
      <c r="M10" s="3"/>
      <c r="N10" s="1">
        <f>L10/M8</f>
        <v>0.97674418604651159</v>
      </c>
      <c r="O10" s="2">
        <f>N10*K10</f>
        <v>0.94471978650400301</v>
      </c>
      <c r="S10" s="2">
        <f>+O10*$R$8</f>
        <v>0.4642622950819672</v>
      </c>
      <c r="V10" s="1"/>
      <c r="W10" s="5">
        <f t="shared" si="2"/>
        <v>0.32304533455007656</v>
      </c>
      <c r="AA10" s="5">
        <f t="shared" si="3"/>
        <v>8.5792926757491297E-2</v>
      </c>
      <c r="AB10" s="2"/>
      <c r="AC10" s="7">
        <f t="shared" si="4"/>
        <v>1738.1132573570139</v>
      </c>
      <c r="AD10" s="8">
        <f t="shared" si="5"/>
        <v>476.84450831337432</v>
      </c>
      <c r="AE10" s="9">
        <f t="shared" si="6"/>
        <v>476</v>
      </c>
      <c r="AF10" s="6">
        <f t="shared" si="7"/>
        <v>7.4375</v>
      </c>
      <c r="AG10" t="str">
        <f t="shared" si="8"/>
        <v>I</v>
      </c>
      <c r="AI10">
        <f t="shared" si="9"/>
        <v>5</v>
      </c>
    </row>
    <row r="11" spans="1:35" x14ac:dyDescent="0.25">
      <c r="A11" t="s">
        <v>10</v>
      </c>
      <c r="B11">
        <v>4</v>
      </c>
      <c r="H11" t="s">
        <v>10</v>
      </c>
      <c r="I11">
        <f t="shared" si="0"/>
        <v>4</v>
      </c>
      <c r="K11" s="1">
        <f>I11/$J$10</f>
        <v>3.2786885245901641E-2</v>
      </c>
      <c r="L11" s="1"/>
      <c r="M11" s="1"/>
      <c r="N11" s="1"/>
      <c r="O11" s="2">
        <f>N10*K11</f>
        <v>3.2024399542508582E-2</v>
      </c>
      <c r="S11" s="2">
        <f>+O11*$R$8</f>
        <v>1.573770491803279E-2</v>
      </c>
      <c r="V11" s="1"/>
      <c r="W11" s="5">
        <f t="shared" si="2"/>
        <v>1.0950689306782259E-2</v>
      </c>
      <c r="AA11" s="5">
        <f t="shared" si="3"/>
        <v>2.9082348053386885E-3</v>
      </c>
      <c r="AB11" s="2"/>
      <c r="AC11" s="7">
        <f t="shared" si="4"/>
        <v>58.91909346972929</v>
      </c>
      <c r="AD11" s="8">
        <f t="shared" si="5"/>
        <v>17.130322315707602</v>
      </c>
      <c r="AE11" s="9">
        <f t="shared" si="6"/>
        <v>17</v>
      </c>
      <c r="AF11" s="6">
        <f t="shared" si="7"/>
        <v>0</v>
      </c>
      <c r="AG11" t="str">
        <f t="shared" si="8"/>
        <v>J</v>
      </c>
      <c r="AH11" s="9">
        <f>+AE11</f>
        <v>17</v>
      </c>
      <c r="AI11">
        <f t="shared" si="9"/>
        <v>0</v>
      </c>
    </row>
    <row r="12" spans="1:35" x14ac:dyDescent="0.25">
      <c r="A12" t="s">
        <v>11</v>
      </c>
      <c r="E12">
        <v>140</v>
      </c>
      <c r="H12" t="s">
        <v>11</v>
      </c>
      <c r="T12">
        <v>109</v>
      </c>
      <c r="V12" s="1">
        <f t="shared" ref="V3:V14" si="11">T12/$U$2</f>
        <v>0.21669980119284293</v>
      </c>
      <c r="W12" s="5">
        <f>V12</f>
        <v>0.21669980119284293</v>
      </c>
      <c r="AA12" s="5">
        <f t="shared" si="3"/>
        <v>5.7550158394931362E-2</v>
      </c>
      <c r="AB12" s="2"/>
      <c r="AC12" s="7">
        <f t="shared" si="4"/>
        <v>1165.9317038102083</v>
      </c>
      <c r="AD12" s="8">
        <f t="shared" si="5"/>
        <v>320.1979555867257</v>
      </c>
      <c r="AE12" s="9">
        <f t="shared" si="6"/>
        <v>320</v>
      </c>
      <c r="AF12" s="6">
        <f t="shared" si="7"/>
        <v>5</v>
      </c>
      <c r="AG12" t="str">
        <f t="shared" si="8"/>
        <v>K</v>
      </c>
      <c r="AI12">
        <f t="shared" si="9"/>
        <v>3</v>
      </c>
    </row>
    <row r="13" spans="1:35" x14ac:dyDescent="0.25">
      <c r="A13" t="s">
        <v>12</v>
      </c>
      <c r="E13">
        <v>8</v>
      </c>
      <c r="H13" t="s">
        <v>12</v>
      </c>
      <c r="T13">
        <v>8</v>
      </c>
      <c r="V13" s="1">
        <f t="shared" si="11"/>
        <v>1.5904572564612324E-2</v>
      </c>
      <c r="W13" s="5">
        <f t="shared" ref="W13:W14" si="12">V13</f>
        <v>1.5904572564612324E-2</v>
      </c>
      <c r="AA13" s="5">
        <f t="shared" si="3"/>
        <v>4.2238648363252373E-3</v>
      </c>
      <c r="AB13" s="2"/>
      <c r="AC13" s="7">
        <f t="shared" si="4"/>
        <v>85.572969086987769</v>
      </c>
      <c r="AD13" s="8">
        <f t="shared" si="5"/>
        <v>24.427372887099136</v>
      </c>
      <c r="AE13" s="9">
        <f t="shared" si="6"/>
        <v>24</v>
      </c>
      <c r="AF13" s="6">
        <f t="shared" si="7"/>
        <v>0</v>
      </c>
      <c r="AG13" t="str">
        <f t="shared" si="8"/>
        <v>L</v>
      </c>
      <c r="AH13" s="9">
        <f>+AE13</f>
        <v>24</v>
      </c>
      <c r="AI13">
        <f t="shared" si="9"/>
        <v>0</v>
      </c>
    </row>
    <row r="14" spans="1:35" x14ac:dyDescent="0.25">
      <c r="A14" t="s">
        <v>16</v>
      </c>
      <c r="E14">
        <v>36</v>
      </c>
      <c r="H14" t="s">
        <v>16</v>
      </c>
      <c r="T14">
        <v>36</v>
      </c>
      <c r="V14" s="1">
        <f t="shared" si="11"/>
        <v>7.1570576540755465E-2</v>
      </c>
      <c r="W14" s="5">
        <f t="shared" si="12"/>
        <v>7.1570576540755465E-2</v>
      </c>
      <c r="AA14" s="5">
        <f t="shared" si="3"/>
        <v>1.9007391763463569E-2</v>
      </c>
      <c r="AB14" s="2"/>
      <c r="AC14" s="7">
        <f t="shared" si="4"/>
        <v>385.07836089144496</v>
      </c>
      <c r="AD14" s="8">
        <f t="shared" si="5"/>
        <v>106.42317799194613</v>
      </c>
      <c r="AE14" s="9">
        <f t="shared" si="6"/>
        <v>106</v>
      </c>
      <c r="AF14" s="6">
        <f t="shared" si="7"/>
        <v>1.65625</v>
      </c>
      <c r="AG14" t="str">
        <f t="shared" si="8"/>
        <v>R</v>
      </c>
      <c r="AI14">
        <f t="shared" si="9"/>
        <v>1</v>
      </c>
    </row>
    <row r="15" spans="1:35" x14ac:dyDescent="0.25">
      <c r="A15" t="s">
        <v>13</v>
      </c>
      <c r="B15">
        <v>14724</v>
      </c>
      <c r="F15">
        <v>3</v>
      </c>
      <c r="H15" t="s">
        <v>13</v>
      </c>
      <c r="I15">
        <f t="shared" si="0"/>
        <v>14724</v>
      </c>
      <c r="J15">
        <f>SUM(I15:I18)</f>
        <v>14879</v>
      </c>
      <c r="K15" s="2">
        <f>I15/$J$15</f>
        <v>0.98958263324148132</v>
      </c>
      <c r="X15">
        <v>1391</v>
      </c>
      <c r="Z15" s="1">
        <f>X15/Y2</f>
        <v>0.73442449841605073</v>
      </c>
      <c r="AA15" s="5">
        <f>K15*$Z$15</f>
        <v>0.72677372905960957</v>
      </c>
      <c r="AB15" s="2"/>
      <c r="AC15" s="7">
        <f t="shared" si="4"/>
        <v>14724</v>
      </c>
      <c r="AD15" s="8">
        <f t="shared" si="5"/>
        <v>4032</v>
      </c>
      <c r="AE15" s="9">
        <f t="shared" si="6"/>
        <v>4032</v>
      </c>
      <c r="AF15" s="6">
        <f t="shared" si="7"/>
        <v>63</v>
      </c>
      <c r="AG15" t="str">
        <f t="shared" si="8"/>
        <v>M</v>
      </c>
      <c r="AI15">
        <f t="shared" si="9"/>
        <v>47</v>
      </c>
    </row>
    <row r="16" spans="1:35" x14ac:dyDescent="0.25">
      <c r="A16" t="s">
        <v>14</v>
      </c>
      <c r="B16">
        <v>6</v>
      </c>
      <c r="H16" t="s">
        <v>14</v>
      </c>
      <c r="I16">
        <f t="shared" si="0"/>
        <v>6</v>
      </c>
      <c r="K16" s="2">
        <f t="shared" ref="K16:K18" si="13">I16/$J$15</f>
        <v>4.0325290678136971E-4</v>
      </c>
      <c r="AA16" s="5">
        <f t="shared" ref="AA16:AA18" si="14">K16*$Z$15</f>
        <v>2.961588137977219E-4</v>
      </c>
      <c r="AB16" s="2"/>
      <c r="AC16" s="7">
        <f t="shared" si="4"/>
        <v>5.9999999999999991</v>
      </c>
      <c r="AD16" s="8">
        <f t="shared" si="5"/>
        <v>2.642624286878565</v>
      </c>
      <c r="AE16" s="9">
        <f t="shared" si="6"/>
        <v>2</v>
      </c>
      <c r="AF16" s="6">
        <f t="shared" si="7"/>
        <v>0</v>
      </c>
      <c r="AG16" t="str">
        <f t="shared" si="8"/>
        <v>N</v>
      </c>
      <c r="AH16" s="9">
        <f>+AE16</f>
        <v>2</v>
      </c>
      <c r="AI16">
        <f t="shared" si="9"/>
        <v>0</v>
      </c>
    </row>
    <row r="17" spans="1:35" x14ac:dyDescent="0.25">
      <c r="A17" t="s">
        <v>15</v>
      </c>
      <c r="B17">
        <v>85</v>
      </c>
      <c r="H17" t="s">
        <v>15</v>
      </c>
      <c r="I17">
        <f t="shared" si="0"/>
        <v>85</v>
      </c>
      <c r="K17" s="2">
        <f t="shared" si="13"/>
        <v>5.7127495127360711E-3</v>
      </c>
      <c r="AA17" s="5">
        <f t="shared" si="14"/>
        <v>4.1955831954677272E-3</v>
      </c>
      <c r="AB17" s="2"/>
      <c r="AC17" s="7">
        <f t="shared" si="4"/>
        <v>85</v>
      </c>
      <c r="AD17" s="8">
        <f t="shared" si="5"/>
        <v>24.270510730779677</v>
      </c>
      <c r="AE17" s="9">
        <f t="shared" si="6"/>
        <v>24</v>
      </c>
      <c r="AF17" s="6">
        <f t="shared" si="7"/>
        <v>0</v>
      </c>
      <c r="AG17" t="str">
        <f t="shared" si="8"/>
        <v>P</v>
      </c>
      <c r="AH17" s="9">
        <f t="shared" ref="AH17:AH18" si="15">+AE17</f>
        <v>24</v>
      </c>
      <c r="AI17">
        <f t="shared" si="9"/>
        <v>0</v>
      </c>
    </row>
    <row r="18" spans="1:35" x14ac:dyDescent="0.25">
      <c r="A18" t="s">
        <v>0</v>
      </c>
      <c r="B18">
        <v>64</v>
      </c>
      <c r="H18" t="s">
        <v>0</v>
      </c>
      <c r="I18">
        <f t="shared" si="0"/>
        <v>64</v>
      </c>
      <c r="K18" s="2">
        <f t="shared" si="13"/>
        <v>4.3013643390012769E-3</v>
      </c>
      <c r="AA18" s="5">
        <f t="shared" si="14"/>
        <v>3.1590273471757005E-3</v>
      </c>
      <c r="AB18" s="2"/>
      <c r="AC18" s="7">
        <f t="shared" si="4"/>
        <v>64</v>
      </c>
      <c r="AD18" s="8">
        <f t="shared" si="5"/>
        <v>18.521325726704699</v>
      </c>
      <c r="AE18" s="9">
        <f t="shared" si="6"/>
        <v>18</v>
      </c>
      <c r="AF18" s="6">
        <f t="shared" si="7"/>
        <v>0</v>
      </c>
      <c r="AG18" t="str">
        <f t="shared" si="8"/>
        <v>Q</v>
      </c>
      <c r="AH18" s="9">
        <f t="shared" si="15"/>
        <v>18</v>
      </c>
      <c r="AI18">
        <f t="shared" si="9"/>
        <v>0</v>
      </c>
    </row>
    <row r="19" spans="1:35" x14ac:dyDescent="0.25">
      <c r="AH19" s="9">
        <f>+SUM(AH5:AH18)</f>
        <v>172</v>
      </c>
      <c r="AI19">
        <f>+INT(AH19/64/$AF$23)</f>
        <v>2</v>
      </c>
    </row>
    <row r="20" spans="1:35" x14ac:dyDescent="0.25">
      <c r="AC20" s="3">
        <f>I15/AA15</f>
        <v>20259.400431344355</v>
      </c>
      <c r="AD20" s="3"/>
      <c r="AE20" s="3"/>
    </row>
    <row r="21" spans="1:35" x14ac:dyDescent="0.25">
      <c r="AF21">
        <f>+SUM(AF2:AF18)</f>
        <v>84.109375</v>
      </c>
      <c r="AI21" s="9">
        <f>+SUM(AI2:AI19)</f>
        <v>61</v>
      </c>
    </row>
    <row r="22" spans="1:35" x14ac:dyDescent="0.25">
      <c r="AB22" t="s">
        <v>37</v>
      </c>
      <c r="AC22" s="7">
        <f>MIN(AC2:AC18)</f>
        <v>1.4028355588030783</v>
      </c>
      <c r="AD22" s="7"/>
      <c r="AE22" s="7"/>
      <c r="AF22">
        <v>64</v>
      </c>
    </row>
    <row r="23" spans="1:35" x14ac:dyDescent="0.25">
      <c r="AB23" t="s">
        <v>36</v>
      </c>
      <c r="AC23" s="7">
        <f>MAX(AC2:AC18)</f>
        <v>14724</v>
      </c>
      <c r="AD23" s="7"/>
      <c r="AE23" s="7"/>
      <c r="AF23">
        <f>+AF21/AF22</f>
        <v>1.314208984375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8"/>
  <sheetViews>
    <sheetView workbookViewId="0">
      <selection activeCell="K8" sqref="K8"/>
    </sheetView>
  </sheetViews>
  <sheetFormatPr defaultRowHeight="15" x14ac:dyDescent="0.25"/>
  <sheetData>
    <row r="4" spans="3:12" x14ac:dyDescent="0.25">
      <c r="E4">
        <v>16</v>
      </c>
      <c r="G4">
        <v>32</v>
      </c>
      <c r="I4">
        <v>8</v>
      </c>
    </row>
    <row r="5" spans="3:12" x14ac:dyDescent="0.25">
      <c r="C5">
        <v>402</v>
      </c>
      <c r="D5" s="1">
        <f>C5/SUM($C$5:$C$7)</f>
        <v>0.14671532846715329</v>
      </c>
      <c r="E5">
        <f>INT(D5*E$4)</f>
        <v>2</v>
      </c>
      <c r="F5" s="1">
        <f>E5/SUM(E$5:E$7)</f>
        <v>0.14285714285714285</v>
      </c>
      <c r="G5">
        <f>INT(D5*G$4)</f>
        <v>4</v>
      </c>
      <c r="H5" s="1">
        <f>G5/SUM(G$5:G$7)</f>
        <v>0.13333333333333333</v>
      </c>
      <c r="I5">
        <f>INT(D5*I$4)</f>
        <v>1</v>
      </c>
      <c r="J5" s="1">
        <f>I5/SUM(I$5:I$7)</f>
        <v>0.14285714285714285</v>
      </c>
      <c r="K5">
        <v>2</v>
      </c>
      <c r="L5" s="1">
        <f>K5/SUM(K$5:K$7)</f>
        <v>0.125</v>
      </c>
    </row>
    <row r="6" spans="3:12" x14ac:dyDescent="0.25">
      <c r="C6">
        <v>146</v>
      </c>
      <c r="D6" s="1">
        <f t="shared" ref="D6:F7" si="0">C6/SUM($C$5:$C$7)</f>
        <v>5.3284671532846717E-2</v>
      </c>
      <c r="E6">
        <f t="shared" ref="E6:G7" si="1">INT(D6*E$4)</f>
        <v>0</v>
      </c>
      <c r="F6" s="1">
        <f>E6/SUM(E$5:E$7)</f>
        <v>0</v>
      </c>
      <c r="G6">
        <f t="shared" ref="G6:G7" si="2">INT(D6*G$4)</f>
        <v>1</v>
      </c>
      <c r="H6" s="1">
        <f>G6/SUM(G$5:G$7)</f>
        <v>3.3333333333333333E-2</v>
      </c>
      <c r="I6">
        <f t="shared" ref="I6:I7" si="3">INT(D6*I$4)</f>
        <v>0</v>
      </c>
      <c r="J6" s="1">
        <f>I6/SUM(I$5:I$7)</f>
        <v>0</v>
      </c>
      <c r="K6">
        <v>1</v>
      </c>
      <c r="L6" s="1">
        <f>K6/SUM(K$5:K$7)</f>
        <v>6.25E-2</v>
      </c>
    </row>
    <row r="7" spans="3:12" x14ac:dyDescent="0.25">
      <c r="C7">
        <f>+SUM(C5:C6)*4</f>
        <v>2192</v>
      </c>
      <c r="D7" s="1">
        <f t="shared" si="0"/>
        <v>0.8</v>
      </c>
      <c r="E7">
        <f t="shared" si="1"/>
        <v>12</v>
      </c>
      <c r="F7" s="1">
        <f>E7/SUM(E$5:E$7)</f>
        <v>0.8571428571428571</v>
      </c>
      <c r="G7">
        <f t="shared" si="2"/>
        <v>25</v>
      </c>
      <c r="H7" s="1">
        <f>G7/SUM(G$5:G$7)</f>
        <v>0.83333333333333337</v>
      </c>
      <c r="I7">
        <f t="shared" si="3"/>
        <v>6</v>
      </c>
      <c r="J7" s="1">
        <f>I7/SUM(I$5:I$7)</f>
        <v>0.8571428571428571</v>
      </c>
      <c r="K7">
        <v>13</v>
      </c>
      <c r="L7" s="1">
        <f>K7/SUM(K$5:K$7)</f>
        <v>0.8125</v>
      </c>
    </row>
    <row r="8" spans="3:12" x14ac:dyDescent="0.25">
      <c r="K8">
        <f>+SUM(K5:K7)</f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Marcy</dc:creator>
  <cp:lastModifiedBy>Marcy</cp:lastModifiedBy>
  <dcterms:created xsi:type="dcterms:W3CDTF">2011-03-16T20:21:15Z</dcterms:created>
  <dcterms:modified xsi:type="dcterms:W3CDTF">2011-03-16T23:02:39Z</dcterms:modified>
</cp:coreProperties>
</file>