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10" windowWidth="2011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O19" i="1" l="1"/>
  <c r="AO18" i="1"/>
  <c r="AO17" i="1"/>
  <c r="AO16" i="1"/>
  <c r="AO13" i="1"/>
  <c r="AO11" i="1"/>
  <c r="AO9" i="1"/>
  <c r="AO8" i="1"/>
  <c r="AO6" i="1"/>
  <c r="T25" i="2"/>
  <c r="V25" i="2"/>
  <c r="T26" i="2"/>
  <c r="V26" i="2"/>
  <c r="T27" i="2"/>
  <c r="V27" i="2"/>
  <c r="T28" i="2"/>
  <c r="V28" i="2"/>
  <c r="T29" i="2"/>
  <c r="T30" i="2"/>
  <c r="T31" i="2"/>
  <c r="T32" i="2"/>
  <c r="V32" i="2"/>
  <c r="V24" i="2"/>
  <c r="T24" i="2"/>
  <c r="C25" i="2"/>
  <c r="D25" i="2"/>
  <c r="C26" i="2"/>
  <c r="D26" i="2"/>
  <c r="C27" i="2"/>
  <c r="D27" i="2"/>
  <c r="C28" i="2"/>
  <c r="C29" i="2"/>
  <c r="C30" i="2"/>
  <c r="C31" i="2"/>
  <c r="C24" i="2"/>
  <c r="D24" i="2"/>
  <c r="K27" i="2"/>
  <c r="I27" i="2"/>
  <c r="G27" i="2"/>
  <c r="E27" i="2"/>
  <c r="K26" i="2"/>
  <c r="I26" i="2"/>
  <c r="E26" i="2"/>
  <c r="K25" i="2"/>
  <c r="I25" i="2"/>
  <c r="G25" i="2"/>
  <c r="E25" i="2"/>
  <c r="K24" i="2"/>
  <c r="I24" i="2"/>
  <c r="G24" i="2"/>
  <c r="E24" i="2"/>
  <c r="N16" i="2"/>
  <c r="J15" i="1" l="1"/>
  <c r="K16" i="1" s="1"/>
  <c r="AH16" i="1"/>
  <c r="AP16" i="1" s="1"/>
  <c r="K15" i="1" l="1"/>
  <c r="K8" i="2"/>
  <c r="L7" i="2"/>
  <c r="L6" i="2"/>
  <c r="L5" i="2"/>
  <c r="C7" i="2"/>
  <c r="D6" i="2"/>
  <c r="I6" i="2" s="1"/>
  <c r="D7" i="2"/>
  <c r="I7" i="2" s="1"/>
  <c r="D5" i="2"/>
  <c r="I5" i="2" s="1"/>
  <c r="J5" i="2" s="1"/>
  <c r="AH3" i="1"/>
  <c r="AP3" i="1" s="1"/>
  <c r="AH4" i="1"/>
  <c r="AP4" i="1" s="1"/>
  <c r="AH5" i="1"/>
  <c r="AP5" i="1" s="1"/>
  <c r="AH6" i="1"/>
  <c r="AP6" i="1" s="1"/>
  <c r="AH7" i="1"/>
  <c r="AP7" i="1" s="1"/>
  <c r="AH8" i="1"/>
  <c r="AP8" i="1" s="1"/>
  <c r="AH9" i="1"/>
  <c r="AP9" i="1" s="1"/>
  <c r="AH10" i="1"/>
  <c r="AP10" i="1" s="1"/>
  <c r="AH11" i="1"/>
  <c r="AP11" i="1" s="1"/>
  <c r="AH12" i="1"/>
  <c r="AP12" i="1" s="1"/>
  <c r="AH13" i="1"/>
  <c r="AP13" i="1" s="1"/>
  <c r="AH14" i="1"/>
  <c r="AP14" i="1" s="1"/>
  <c r="AH15" i="1"/>
  <c r="AH17" i="1"/>
  <c r="AP17" i="1" s="1"/>
  <c r="AH18" i="1"/>
  <c r="AP18" i="1" s="1"/>
  <c r="AH19" i="1"/>
  <c r="AP19" i="1" s="1"/>
  <c r="AH2" i="1"/>
  <c r="AP2" i="1" s="1"/>
  <c r="Y2" i="1"/>
  <c r="Z15" i="1" s="1"/>
  <c r="U2" i="1"/>
  <c r="V12" i="1" s="1"/>
  <c r="W12" i="1" s="1"/>
  <c r="Q2" i="1"/>
  <c r="R8" i="1"/>
  <c r="R2" i="1"/>
  <c r="M8" i="1"/>
  <c r="N10" i="1" s="1"/>
  <c r="I3" i="1"/>
  <c r="I4" i="1"/>
  <c r="I5" i="1"/>
  <c r="I6" i="1"/>
  <c r="I7" i="1"/>
  <c r="I8" i="1"/>
  <c r="I9" i="1"/>
  <c r="I10" i="1"/>
  <c r="I11" i="1"/>
  <c r="L15" i="1"/>
  <c r="L17" i="1"/>
  <c r="L18" i="1"/>
  <c r="L19" i="1"/>
  <c r="I2" i="1"/>
  <c r="N8" i="1" l="1"/>
  <c r="V2" i="1"/>
  <c r="V14" i="1"/>
  <c r="W14" i="1" s="1"/>
  <c r="V13" i="1"/>
  <c r="W13" i="1" s="1"/>
  <c r="M15" i="1"/>
  <c r="N19" i="1" s="1"/>
  <c r="N15" i="1"/>
  <c r="O16" i="1" s="1"/>
  <c r="AA16" i="1" s="1"/>
  <c r="Z2" i="1"/>
  <c r="AA12" i="1" s="1"/>
  <c r="O15" i="1"/>
  <c r="AA15" i="1" s="1"/>
  <c r="C12" i="2" s="1"/>
  <c r="J7" i="2"/>
  <c r="J6" i="2"/>
  <c r="E5" i="2"/>
  <c r="E7" i="2"/>
  <c r="E6" i="2"/>
  <c r="F6" i="2" s="1"/>
  <c r="G5" i="2"/>
  <c r="G7" i="2"/>
  <c r="G6" i="2"/>
  <c r="H6" i="2" s="1"/>
  <c r="J2" i="1"/>
  <c r="K2" i="1" s="1"/>
  <c r="S2" i="1" s="1"/>
  <c r="W2" i="1" s="1"/>
  <c r="AA2" i="1" s="1"/>
  <c r="J8" i="1"/>
  <c r="J10" i="1"/>
  <c r="K11" i="1" s="1"/>
  <c r="O11" i="1" s="1"/>
  <c r="S11" i="1" s="1"/>
  <c r="W11" i="1" s="1"/>
  <c r="AA11" i="1" s="1"/>
  <c r="K7" i="1"/>
  <c r="S7" i="1" s="1"/>
  <c r="W7" i="1" s="1"/>
  <c r="AA7" i="1" s="1"/>
  <c r="K6" i="1"/>
  <c r="S6" i="1" s="1"/>
  <c r="W6" i="1" s="1"/>
  <c r="AA6" i="1" s="1"/>
  <c r="K5" i="1"/>
  <c r="S5" i="1" s="1"/>
  <c r="W5" i="1" s="1"/>
  <c r="AA5" i="1" s="1"/>
  <c r="K4" i="1"/>
  <c r="S4" i="1" s="1"/>
  <c r="W4" i="1" s="1"/>
  <c r="AA4" i="1" s="1"/>
  <c r="K3" i="1"/>
  <c r="S3" i="1" s="1"/>
  <c r="W3" i="1" s="1"/>
  <c r="AA3" i="1" s="1"/>
  <c r="K8" i="1"/>
  <c r="K9" i="1"/>
  <c r="O9" i="1" s="1"/>
  <c r="S9" i="1" s="1"/>
  <c r="W9" i="1" s="1"/>
  <c r="AA9" i="1" s="1"/>
  <c r="D12" i="2" l="1"/>
  <c r="E12" i="2" s="1"/>
  <c r="C13" i="2"/>
  <c r="D13" i="2" s="1"/>
  <c r="E13" i="2" s="1"/>
  <c r="F12" i="2"/>
  <c r="G12" i="2" s="1"/>
  <c r="F13" i="2"/>
  <c r="G13" i="2" s="1"/>
  <c r="H13" i="2" s="1"/>
  <c r="I13" i="2" s="1"/>
  <c r="O19" i="1"/>
  <c r="AA19" i="1"/>
  <c r="AA13" i="1"/>
  <c r="AA14" i="1"/>
  <c r="O8" i="1"/>
  <c r="S8" i="1" s="1"/>
  <c r="W8" i="1" s="1"/>
  <c r="AA8" i="1" s="1"/>
  <c r="AC21" i="1"/>
  <c r="AC11" i="1" s="1"/>
  <c r="N17" i="1"/>
  <c r="N18" i="1"/>
  <c r="H7" i="2"/>
  <c r="H5" i="2"/>
  <c r="F7" i="2"/>
  <c r="F5" i="2"/>
  <c r="K10" i="1"/>
  <c r="O10" i="1" s="1"/>
  <c r="S10" i="1" s="1"/>
  <c r="W10" i="1" s="1"/>
  <c r="AA10" i="1" s="1"/>
  <c r="AC10" i="1" s="1"/>
  <c r="H12" i="2" l="1"/>
  <c r="I12" i="2" s="1"/>
  <c r="J12" i="2" s="1"/>
  <c r="K12" i="2" s="1"/>
  <c r="AC16" i="1"/>
  <c r="AC15" i="1"/>
  <c r="O18" i="1"/>
  <c r="AA18" i="1"/>
  <c r="AC18" i="1" s="1"/>
  <c r="AA17" i="1"/>
  <c r="AC17" i="1" s="1"/>
  <c r="O17" i="1"/>
  <c r="AC8" i="1"/>
  <c r="AC14" i="1"/>
  <c r="AC13" i="1"/>
  <c r="AC2" i="1"/>
  <c r="AC7" i="1"/>
  <c r="AC6" i="1"/>
  <c r="AC5" i="1"/>
  <c r="AC4" i="1"/>
  <c r="AC3" i="1"/>
  <c r="AC9" i="1"/>
  <c r="AC19" i="1"/>
  <c r="AC12" i="1"/>
  <c r="J13" i="2" l="1"/>
  <c r="K13" i="2" s="1"/>
  <c r="L13" i="2" s="1"/>
  <c r="AC24" i="1"/>
  <c r="AC23" i="1"/>
  <c r="AD16" i="1" s="1"/>
  <c r="AM16" i="1" s="1"/>
  <c r="AD15" i="1"/>
  <c r="AD13" i="1"/>
  <c r="AM13" i="1" s="1"/>
  <c r="AD14" i="1"/>
  <c r="AD8" i="1"/>
  <c r="AM8" i="1" s="1"/>
  <c r="AD17" i="1"/>
  <c r="AM17" i="1" s="1"/>
  <c r="AD18" i="1"/>
  <c r="AM18" i="1" s="1"/>
  <c r="AT18" i="1" l="1"/>
  <c r="AT17" i="1"/>
  <c r="AT8" i="1"/>
  <c r="AT14" i="1"/>
  <c r="AT13" i="1"/>
  <c r="AT16" i="1"/>
  <c r="L12" i="2"/>
  <c r="AE18" i="1"/>
  <c r="AF18" i="1"/>
  <c r="AE17" i="1"/>
  <c r="AF17" i="1"/>
  <c r="AE8" i="1"/>
  <c r="AF8" i="1"/>
  <c r="AE14" i="1"/>
  <c r="AG14" i="1" s="1"/>
  <c r="AF14" i="1"/>
  <c r="AE13" i="1"/>
  <c r="AI13" i="1" s="1"/>
  <c r="AF13" i="1"/>
  <c r="AE15" i="1"/>
  <c r="AG15" i="1" s="1"/>
  <c r="AF15" i="1"/>
  <c r="AE16" i="1"/>
  <c r="AF16" i="1"/>
  <c r="AG16" i="1"/>
  <c r="AI16" i="1"/>
  <c r="AG18" i="1"/>
  <c r="AI18" i="1"/>
  <c r="AG17" i="1"/>
  <c r="AI17" i="1"/>
  <c r="AG8" i="1"/>
  <c r="AI8" i="1"/>
  <c r="AG13" i="1"/>
  <c r="AD11" i="1"/>
  <c r="AM11" i="1" s="1"/>
  <c r="AD10" i="1"/>
  <c r="AD2" i="1"/>
  <c r="AD7" i="1"/>
  <c r="AD6" i="1"/>
  <c r="AM6" i="1" s="1"/>
  <c r="AD5" i="1"/>
  <c r="AD4" i="1"/>
  <c r="AD3" i="1"/>
  <c r="AD9" i="1"/>
  <c r="AM9" i="1" s="1"/>
  <c r="AD19" i="1"/>
  <c r="AM19" i="1" s="1"/>
  <c r="AD12" i="1"/>
  <c r="AT19" i="1" l="1"/>
  <c r="AT9" i="1"/>
  <c r="AT3" i="1"/>
  <c r="AT4" i="1"/>
  <c r="AT5" i="1"/>
  <c r="AT6" i="1"/>
  <c r="AT7" i="1"/>
  <c r="AM22" i="1"/>
  <c r="AM26" i="1"/>
  <c r="AM25" i="1"/>
  <c r="D29" i="2"/>
  <c r="K29" i="2" s="1"/>
  <c r="AT11" i="1"/>
  <c r="AN11" i="1"/>
  <c r="AV16" i="1"/>
  <c r="AV13" i="1"/>
  <c r="AV14" i="1"/>
  <c r="AV8" i="1"/>
  <c r="AV17" i="1"/>
  <c r="AV18" i="1"/>
  <c r="AE12" i="1"/>
  <c r="AG12" i="1" s="1"/>
  <c r="AF12" i="1"/>
  <c r="AE19" i="1"/>
  <c r="AF19" i="1"/>
  <c r="AE9" i="1"/>
  <c r="AF9" i="1"/>
  <c r="AE3" i="1"/>
  <c r="AG3" i="1" s="1"/>
  <c r="AF3" i="1"/>
  <c r="AE4" i="1"/>
  <c r="AG4" i="1" s="1"/>
  <c r="AF4" i="1"/>
  <c r="AE5" i="1"/>
  <c r="AF5" i="1"/>
  <c r="AE6" i="1"/>
  <c r="AF6" i="1"/>
  <c r="AE7" i="1"/>
  <c r="AG7" i="1" s="1"/>
  <c r="AF7" i="1"/>
  <c r="AE2" i="1"/>
  <c r="AG2" i="1" s="1"/>
  <c r="AF2" i="1"/>
  <c r="AE10" i="1"/>
  <c r="AG10" i="1" s="1"/>
  <c r="AF10" i="1"/>
  <c r="AE11" i="1"/>
  <c r="AF11" i="1"/>
  <c r="AG19" i="1"/>
  <c r="AI19" i="1"/>
  <c r="AG9" i="1"/>
  <c r="AI9" i="1"/>
  <c r="AG5" i="1"/>
  <c r="AI5" i="1"/>
  <c r="AG6" i="1"/>
  <c r="AI6" i="1"/>
  <c r="AG11" i="1"/>
  <c r="AI11" i="1"/>
  <c r="M29" i="2" l="1"/>
  <c r="AV11" i="1"/>
  <c r="C17" i="2"/>
  <c r="AV12" i="1"/>
  <c r="AV10" i="1"/>
  <c r="AV2" i="1"/>
  <c r="C19" i="2"/>
  <c r="D19" i="2" s="1"/>
  <c r="AN18" i="1"/>
  <c r="AN17" i="1"/>
  <c r="AN8" i="1"/>
  <c r="D31" i="2"/>
  <c r="K31" i="2" s="1"/>
  <c r="AN13" i="1"/>
  <c r="AN16" i="1"/>
  <c r="D28" i="2"/>
  <c r="AV7" i="1"/>
  <c r="AN6" i="1"/>
  <c r="AV6" i="1"/>
  <c r="AV5" i="1"/>
  <c r="AV4" i="1"/>
  <c r="AV3" i="1"/>
  <c r="AT22" i="1"/>
  <c r="AN9" i="1"/>
  <c r="AV9" i="1"/>
  <c r="AU9" i="1"/>
  <c r="AN19" i="1"/>
  <c r="AV19" i="1"/>
  <c r="AU19" i="1"/>
  <c r="D30" i="2"/>
  <c r="K30" i="2" s="1"/>
  <c r="AI22" i="1"/>
  <c r="AI24" i="1" s="1"/>
  <c r="AG22" i="1"/>
  <c r="AG24" i="1" s="1"/>
  <c r="AK16" i="1" s="1"/>
  <c r="AK6" i="1"/>
  <c r="AK20" i="1"/>
  <c r="AK5" i="1"/>
  <c r="AK9" i="1"/>
  <c r="AK19" i="1"/>
  <c r="M30" i="2" l="1"/>
  <c r="K28" i="2"/>
  <c r="D32" i="2"/>
  <c r="K32" i="2" s="1"/>
  <c r="L32" i="2" s="1"/>
  <c r="M31" i="2"/>
  <c r="L31" i="2"/>
  <c r="V29" i="2"/>
  <c r="M34" i="2"/>
  <c r="N32" i="2"/>
  <c r="P32" i="2" s="1"/>
  <c r="Q32" i="2" s="1"/>
  <c r="N29" i="2"/>
  <c r="P29" i="2" s="1"/>
  <c r="Q29" i="2" s="1"/>
  <c r="N28" i="2"/>
  <c r="P28" i="2" s="1"/>
  <c r="Q28" i="2" s="1"/>
  <c r="N27" i="2"/>
  <c r="P27" i="2" s="1"/>
  <c r="Q27" i="2" s="1"/>
  <c r="N26" i="2"/>
  <c r="P26" i="2" s="1"/>
  <c r="Q26" i="2" s="1"/>
  <c r="N25" i="2"/>
  <c r="P25" i="2" s="1"/>
  <c r="Q25" i="2" s="1"/>
  <c r="N24" i="2"/>
  <c r="P24" i="2" s="1"/>
  <c r="Q24" i="2" s="1"/>
  <c r="C18" i="2"/>
  <c r="D18" i="2" s="1"/>
  <c r="AU3" i="1"/>
  <c r="AU16" i="1"/>
  <c r="AU13" i="1"/>
  <c r="AU14" i="1"/>
  <c r="AU8" i="1"/>
  <c r="AU17" i="1"/>
  <c r="AU18" i="1"/>
  <c r="AU4" i="1"/>
  <c r="AN22" i="1"/>
  <c r="AU5" i="1"/>
  <c r="AU6" i="1"/>
  <c r="AU7" i="1"/>
  <c r="E19" i="2"/>
  <c r="I19" i="2"/>
  <c r="K19" i="2"/>
  <c r="AO22" i="1"/>
  <c r="AQ16" i="1"/>
  <c r="AR16" i="1" s="1"/>
  <c r="AQ13" i="1"/>
  <c r="AR13" i="1" s="1"/>
  <c r="AQ8" i="1"/>
  <c r="AR8" i="1" s="1"/>
  <c r="AQ17" i="1"/>
  <c r="AR17" i="1" s="1"/>
  <c r="AQ18" i="1"/>
  <c r="AR18" i="1" s="1"/>
  <c r="AV22" i="1"/>
  <c r="C20" i="2"/>
  <c r="D20" i="2" s="1"/>
  <c r="D17" i="2"/>
  <c r="AU11" i="1"/>
  <c r="AJ8" i="1"/>
  <c r="AJ17" i="1"/>
  <c r="AJ18" i="1"/>
  <c r="AJ16" i="1"/>
  <c r="AJ13" i="1"/>
  <c r="AJ19" i="1"/>
  <c r="AJ9" i="1"/>
  <c r="AJ5" i="1"/>
  <c r="AJ6" i="1"/>
  <c r="AJ11" i="1"/>
  <c r="AK14" i="1"/>
  <c r="AK15" i="1"/>
  <c r="AK12" i="1"/>
  <c r="AK3" i="1"/>
  <c r="AK4" i="1"/>
  <c r="AK7" i="1"/>
  <c r="AK2" i="1"/>
  <c r="AK10" i="1"/>
  <c r="AK13" i="1"/>
  <c r="AK8" i="1"/>
  <c r="AK17" i="1"/>
  <c r="AK18" i="1"/>
  <c r="AK11" i="1"/>
  <c r="V31" i="2" l="1"/>
  <c r="N31" i="2"/>
  <c r="P31" i="2" s="1"/>
  <c r="Q31" i="2" s="1"/>
  <c r="L28" i="2"/>
  <c r="K34" i="2"/>
  <c r="L25" i="2"/>
  <c r="L26" i="2"/>
  <c r="L27" i="2"/>
  <c r="L24" i="2"/>
  <c r="L29" i="2"/>
  <c r="L30" i="2"/>
  <c r="V30" i="2"/>
  <c r="N30" i="2"/>
  <c r="P30" i="2" s="1"/>
  <c r="Q30" i="2" s="1"/>
  <c r="K17" i="2"/>
  <c r="E17" i="2"/>
  <c r="G17" i="2"/>
  <c r="I17" i="2"/>
  <c r="K20" i="2"/>
  <c r="E20" i="2"/>
  <c r="G20" i="2"/>
  <c r="I20" i="2"/>
  <c r="AQ11" i="1"/>
  <c r="AR11" i="1" s="1"/>
  <c r="AQ6" i="1"/>
  <c r="AR6" i="1" s="1"/>
  <c r="AQ9" i="1"/>
  <c r="AR9" i="1" s="1"/>
  <c r="AQ19" i="1"/>
  <c r="AR19" i="1" s="1"/>
  <c r="K18" i="2"/>
  <c r="L18" i="2" s="1"/>
  <c r="E18" i="2"/>
  <c r="F18" i="2" s="1"/>
  <c r="G18" i="2"/>
  <c r="H18" i="2" s="1"/>
  <c r="I18" i="2"/>
  <c r="J19" i="2" s="1"/>
  <c r="AJ22" i="1"/>
  <c r="AK22" i="1"/>
  <c r="J24" i="2" l="1"/>
  <c r="J25" i="2"/>
  <c r="J26" i="2"/>
  <c r="J27" i="2"/>
  <c r="H26" i="2"/>
  <c r="H24" i="2"/>
  <c r="H25" i="2"/>
  <c r="H27" i="2"/>
  <c r="F24" i="2"/>
  <c r="F25" i="2"/>
  <c r="F26" i="2"/>
  <c r="F27" i="2"/>
  <c r="AQ23" i="1"/>
  <c r="J18" i="2"/>
  <c r="F19" i="2"/>
  <c r="L19" i="2"/>
  <c r="AR22" i="1"/>
  <c r="AR23" i="1" s="1"/>
  <c r="J20" i="2"/>
  <c r="H20" i="2"/>
  <c r="F20" i="2"/>
  <c r="L20" i="2"/>
  <c r="J17" i="2"/>
  <c r="L17" i="2" s="1"/>
  <c r="H19" i="2"/>
  <c r="F17" i="2"/>
  <c r="H17" i="2" s="1"/>
</calcChain>
</file>

<file path=xl/sharedStrings.xml><?xml version="1.0" encoding="utf-8"?>
<sst xmlns="http://schemas.openxmlformats.org/spreadsheetml/2006/main" count="98" uniqueCount="52">
  <si>
    <t>Q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</si>
  <si>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</si>
  <si>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</si>
  <si>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</si>
  <si>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</si>
  <si>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</si>
  <si>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</si>
  <si>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</si>
  <si>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</si>
  <si>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</si>
  <si>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</si>
  <si>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</si>
  <si>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</si>
  <si>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</si>
  <si>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</si>
  <si>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</si>
  <si>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R</t>
  </si>
  <si>
    <t>ratings</t>
  </si>
  <si>
    <t>subtotals</t>
  </si>
  <si>
    <t>percentage</t>
  </si>
  <si>
    <t>individual percentage</t>
  </si>
  <si>
    <t>group  1 ratings</t>
  </si>
  <si>
    <t>group 1 subtotal</t>
  </si>
  <si>
    <t>group 1 percentage</t>
  </si>
  <si>
    <t>group 2 ratings</t>
  </si>
  <si>
    <t>group 2 subtotal</t>
  </si>
  <si>
    <t>group 2 percentages</t>
  </si>
  <si>
    <t>Group 3 Ratings</t>
  </si>
  <si>
    <t>group 3 subtotal</t>
  </si>
  <si>
    <t>individual percentages</t>
  </si>
  <si>
    <t>group 3 percentages</t>
  </si>
  <si>
    <t>group 4 ratings</t>
  </si>
  <si>
    <t>group 4 subtotal</t>
  </si>
  <si>
    <t>group 4 percentages</t>
  </si>
  <si>
    <t>rating within M</t>
  </si>
  <si>
    <t>Base64</t>
  </si>
  <si>
    <t>max</t>
  </si>
  <si>
    <t>min</t>
  </si>
  <si>
    <t>Base1</t>
  </si>
  <si>
    <t>Score</t>
  </si>
  <si>
    <t>M_1</t>
  </si>
  <si>
    <t>ReBase64</t>
  </si>
  <si>
    <t>Rebased1</t>
  </si>
  <si>
    <t>Base8</t>
  </si>
  <si>
    <t>Percentage</t>
  </si>
  <si>
    <t>Cut3</t>
  </si>
  <si>
    <t>difference</t>
  </si>
  <si>
    <t>Average</t>
  </si>
  <si>
    <t>REST</t>
  </si>
  <si>
    <t>town_names(PATH_</t>
  </si>
  <si>
    <t xml:space="preserve">, </t>
  </si>
  <si>
    <t>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</si>
</sst>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%"/>
    <numFmt numFmtId="165" formatCode="_-* #,##0.0_-;\-* #,##0.0_-;_-* &quot;-&quot;??_-;_-@_-"/>
    <numFmt numFmtId="166" formatCode="_-* #,##0_-;\-* #,##0_-;_-* &quot;-&quot;??_-;_-@_-"/>
    <numFmt numFmtId="167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2" applyFont="1"/>
    <xf numFmtId="164" fontId="0" fillId="0" borderId="0" xfId="2" applyNumberFormat="1" applyFont="1"/>
    <xf numFmtId="166" fontId="0" fillId="0" borderId="0" xfId="1" applyNumberFormat="1" applyFont="1"/>
    <xf numFmtId="0" fontId="0" fillId="0" borderId="0" xfId="0" applyAlignment="1">
      <alignment textRotation="45"/>
    </xf>
    <xf numFmtId="164" fontId="0" fillId="0" borderId="0" xfId="0" applyNumberFormat="1"/>
    <xf numFmtId="43" fontId="0" fillId="0" borderId="0" xfId="0" applyNumberFormat="1"/>
    <xf numFmtId="165" fontId="0" fillId="0" borderId="0" xfId="0" applyNumberFormat="1"/>
    <xf numFmtId="167" fontId="0" fillId="0" borderId="0" xfId="0" applyNumberFormat="1"/>
    <xf numFmtId="166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7"/>
  <sheetViews>
    <sheetView tabSelected="1" topLeftCell="Z4" workbookViewId="0">
      <selection activeCell="AO27" sqref="AO27"/>
    </sheetView>
  </sheetViews>
  <sheetFormatPr defaultRowHeight="15" x14ac:dyDescent="0.25"/>
  <cols>
    <col min="15" max="15" width="9.28515625" customWidth="1"/>
    <col min="23" max="23" width="9.140625" customWidth="1"/>
    <col min="27" max="27" width="8.7109375" customWidth="1"/>
    <col min="29" max="32" width="10.85546875" customWidth="1"/>
  </cols>
  <sheetData>
    <row r="1" spans="1:48" s="4" customFormat="1" ht="87.75" x14ac:dyDescent="0.25">
      <c r="I1" s="4" t="s">
        <v>17</v>
      </c>
      <c r="J1" s="4" t="s">
        <v>18</v>
      </c>
      <c r="K1" s="4" t="s">
        <v>19</v>
      </c>
      <c r="L1" s="4" t="s">
        <v>21</v>
      </c>
      <c r="M1" s="4" t="s">
        <v>22</v>
      </c>
      <c r="N1" s="4" t="s">
        <v>23</v>
      </c>
      <c r="O1" s="4" t="s">
        <v>20</v>
      </c>
      <c r="P1" s="4" t="s">
        <v>24</v>
      </c>
      <c r="Q1" s="4" t="s">
        <v>25</v>
      </c>
      <c r="R1" s="4" t="s">
        <v>26</v>
      </c>
      <c r="S1" s="4" t="s">
        <v>20</v>
      </c>
      <c r="T1" s="4" t="s">
        <v>27</v>
      </c>
      <c r="U1" s="4" t="s">
        <v>28</v>
      </c>
      <c r="V1" s="4" t="s">
        <v>30</v>
      </c>
      <c r="W1" s="4" t="s">
        <v>29</v>
      </c>
      <c r="X1" s="4" t="s">
        <v>31</v>
      </c>
      <c r="Y1" s="4" t="s">
        <v>32</v>
      </c>
      <c r="Z1" s="4" t="s">
        <v>33</v>
      </c>
      <c r="AA1" s="4" t="s">
        <v>29</v>
      </c>
      <c r="AC1" s="4" t="s">
        <v>34</v>
      </c>
      <c r="AD1" s="4" t="s">
        <v>39</v>
      </c>
      <c r="AE1" s="4" t="s">
        <v>38</v>
      </c>
      <c r="AF1" s="4" t="s">
        <v>43</v>
      </c>
      <c r="AG1" s="4" t="s">
        <v>35</v>
      </c>
      <c r="AJ1" s="4" t="s">
        <v>42</v>
      </c>
      <c r="AK1" s="4" t="s">
        <v>41</v>
      </c>
      <c r="AN1" s="4" t="s">
        <v>44</v>
      </c>
      <c r="AO1" s="4" t="s">
        <v>42</v>
      </c>
      <c r="AR1" s="4" t="s">
        <v>46</v>
      </c>
      <c r="AT1" s="4" t="s">
        <v>45</v>
      </c>
      <c r="AU1" s="4" t="s">
        <v>44</v>
      </c>
      <c r="AV1" s="4" t="s">
        <v>42</v>
      </c>
    </row>
    <row r="2" spans="1:48" x14ac:dyDescent="0.25">
      <c r="A2" t="s">
        <v>1</v>
      </c>
      <c r="B2">
        <v>47</v>
      </c>
      <c r="D2">
        <v>1</v>
      </c>
      <c r="E2">
        <v>350</v>
      </c>
      <c r="F2">
        <v>1</v>
      </c>
      <c r="H2" t="s">
        <v>1</v>
      </c>
      <c r="I2">
        <f>+B2</f>
        <v>47</v>
      </c>
      <c r="J2">
        <f>SUM(I2:I7)</f>
        <v>178</v>
      </c>
      <c r="K2" s="1">
        <f>I2/$J$2</f>
        <v>0.2640449438202247</v>
      </c>
      <c r="L2" s="1"/>
      <c r="M2" s="1"/>
      <c r="N2" s="1"/>
      <c r="O2" s="1"/>
      <c r="P2">
        <v>178</v>
      </c>
      <c r="Q2">
        <f>+P2+P8</f>
        <v>350</v>
      </c>
      <c r="R2" s="1">
        <f>+P2/(P2+P8)</f>
        <v>0.50857142857142856</v>
      </c>
      <c r="S2" s="2">
        <f t="shared" ref="S2:S7" si="0">+K2*$R$2</f>
        <v>0.13428571428571429</v>
      </c>
      <c r="T2">
        <v>350</v>
      </c>
      <c r="U2">
        <f>+T2+SUM(T12:T14)</f>
        <v>503</v>
      </c>
      <c r="V2" s="1">
        <f>T2/$U$2</f>
        <v>0.69582504970178927</v>
      </c>
      <c r="W2" s="5">
        <f>S2*$V$2</f>
        <v>9.3439363817097415E-2</v>
      </c>
      <c r="X2">
        <v>503</v>
      </c>
      <c r="Y2">
        <f>X2+X15</f>
        <v>1894</v>
      </c>
      <c r="Z2" s="1">
        <f>X2/Y2</f>
        <v>0.26557550158394932</v>
      </c>
      <c r="AA2" s="5">
        <f>W2*$Z$2</f>
        <v>2.4815205913410771E-2</v>
      </c>
      <c r="AB2" s="2"/>
      <c r="AC2" s="7">
        <f>AA2*$AC$21</f>
        <v>504.03512678921231</v>
      </c>
      <c r="AD2" s="8">
        <f>(AC2/$AC$23)/($AC$24/$AC$23)*(64*63-1)+1</f>
        <v>138.99005678397955</v>
      </c>
      <c r="AE2" s="9">
        <f>INT(AD2)</f>
        <v>138</v>
      </c>
      <c r="AF2" s="6">
        <f>IF(AD2&gt;7,AD2/8,0)</f>
        <v>17.373757097997444</v>
      </c>
      <c r="AG2" s="6">
        <f>IF(AE2&gt;63,AE2/64,0)</f>
        <v>2.15625</v>
      </c>
      <c r="AH2" t="str">
        <f>H2</f>
        <v>A</v>
      </c>
      <c r="AK2">
        <f>+INT(AG2/$AG$24)</f>
        <v>1</v>
      </c>
      <c r="AM2" s="8"/>
      <c r="AN2" s="2"/>
      <c r="AO2" s="9"/>
      <c r="AP2" t="str">
        <f>AH2</f>
        <v>A</v>
      </c>
      <c r="AQ2" s="2"/>
      <c r="AR2" s="2"/>
      <c r="AU2" s="2"/>
      <c r="AV2" s="9">
        <f>INT((1-(AT2-$AM$26)/($AM$25-$AM$26))*($AO$26-1)+1)</f>
        <v>0</v>
      </c>
    </row>
    <row r="3" spans="1:48" x14ac:dyDescent="0.25">
      <c r="A3" t="s">
        <v>2</v>
      </c>
      <c r="B3">
        <v>35</v>
      </c>
      <c r="H3" t="s">
        <v>2</v>
      </c>
      <c r="I3">
        <f t="shared" ref="I3:I11" si="1">+B3</f>
        <v>35</v>
      </c>
      <c r="K3" s="1">
        <f t="shared" ref="K3:K7" si="2">I3/$J$2</f>
        <v>0.19662921348314608</v>
      </c>
      <c r="L3" s="1"/>
      <c r="M3" s="1"/>
      <c r="N3" s="1"/>
      <c r="O3" s="1"/>
      <c r="S3" s="2">
        <f t="shared" si="0"/>
        <v>0.1</v>
      </c>
      <c r="V3" s="1"/>
      <c r="W3" s="5">
        <f t="shared" ref="W3:W11" si="3">S3*$V$2</f>
        <v>6.9582504970178927E-2</v>
      </c>
      <c r="AA3" s="5">
        <f t="shared" ref="AA3:AA14" si="4">W3*$Z$2</f>
        <v>1.8479408658922915E-2</v>
      </c>
      <c r="AB3" s="2"/>
      <c r="AC3" s="7">
        <f t="shared" ref="AC3:AC19" si="5">AA3*$AC$21</f>
        <v>375.34530718345599</v>
      </c>
      <c r="AD3" s="8">
        <f t="shared" ref="AD3:AD19" si="6">(AC3/$AC$23)/($AC$24/$AC$23)*(64*63-1)+1</f>
        <v>103.75855292424008</v>
      </c>
      <c r="AE3" s="9">
        <f t="shared" ref="AE3:AE19" si="7">INT(AD3)</f>
        <v>103</v>
      </c>
      <c r="AF3" s="6">
        <f t="shared" ref="AF3:AF19" si="8">IF(AD3&gt;7,AD3/8,0)</f>
        <v>12.96981911553001</v>
      </c>
      <c r="AG3" s="6">
        <f t="shared" ref="AG3:AG19" si="9">IF(AE3&gt;63,AE3/64,0)</f>
        <v>1.609375</v>
      </c>
      <c r="AH3" t="str">
        <f t="shared" ref="AH3:AH19" si="10">H3</f>
        <v>B</v>
      </c>
      <c r="AK3">
        <f t="shared" ref="AK3:AK19" si="11">+INT(AG3/$AG$24)</f>
        <v>1</v>
      </c>
      <c r="AM3" s="8"/>
      <c r="AN3" s="2"/>
      <c r="AO3" s="9"/>
      <c r="AP3" t="str">
        <f>AH3</f>
        <v>B</v>
      </c>
      <c r="AQ3" s="2"/>
      <c r="AR3" s="2"/>
      <c r="AT3" s="8">
        <f>AM3</f>
        <v>0</v>
      </c>
      <c r="AU3" s="2">
        <f>AT3/$AT$22</f>
        <v>0</v>
      </c>
      <c r="AV3" s="9">
        <f t="shared" ref="AV3:AV19" si="12">INT((1-(AT3-$AM$26)/($AM$25-$AM$26))*($AO$26-1)+1)</f>
        <v>0</v>
      </c>
    </row>
    <row r="4" spans="1:48" x14ac:dyDescent="0.25">
      <c r="A4" t="s">
        <v>3</v>
      </c>
      <c r="B4">
        <v>28</v>
      </c>
      <c r="H4" t="s">
        <v>3</v>
      </c>
      <c r="I4">
        <f t="shared" si="1"/>
        <v>28</v>
      </c>
      <c r="K4" s="1">
        <f t="shared" si="2"/>
        <v>0.15730337078651685</v>
      </c>
      <c r="L4" s="1"/>
      <c r="M4" s="1"/>
      <c r="N4" s="1"/>
      <c r="O4" s="1"/>
      <c r="S4" s="2">
        <f t="shared" si="0"/>
        <v>0.08</v>
      </c>
      <c r="V4" s="1"/>
      <c r="W4" s="5">
        <f t="shared" si="3"/>
        <v>5.5666003976143144E-2</v>
      </c>
      <c r="AA4" s="5">
        <f t="shared" si="4"/>
        <v>1.4783526927138333E-2</v>
      </c>
      <c r="AB4" s="2"/>
      <c r="AC4" s="7">
        <f t="shared" si="5"/>
        <v>300.2762457467648</v>
      </c>
      <c r="AD4" s="8">
        <f t="shared" si="6"/>
        <v>83.206842339392068</v>
      </c>
      <c r="AE4" s="9">
        <f t="shared" si="7"/>
        <v>83</v>
      </c>
      <c r="AF4" s="6">
        <f t="shared" si="8"/>
        <v>10.400855292424009</v>
      </c>
      <c r="AG4" s="6">
        <f t="shared" si="9"/>
        <v>1.296875</v>
      </c>
      <c r="AH4" t="str">
        <f t="shared" si="10"/>
        <v>C</v>
      </c>
      <c r="AK4">
        <f t="shared" si="11"/>
        <v>0</v>
      </c>
      <c r="AM4" s="8"/>
      <c r="AN4" s="2"/>
      <c r="AO4" s="9"/>
      <c r="AP4" t="str">
        <f>AH4</f>
        <v>C</v>
      </c>
      <c r="AQ4" s="2"/>
      <c r="AR4" s="2"/>
      <c r="AT4" s="8">
        <f>AM4</f>
        <v>0</v>
      </c>
      <c r="AU4" s="2">
        <f>AT4/$AT$22</f>
        <v>0</v>
      </c>
      <c r="AV4" s="9">
        <f t="shared" si="12"/>
        <v>0</v>
      </c>
    </row>
    <row r="5" spans="1:48" x14ac:dyDescent="0.25">
      <c r="A5" t="s">
        <v>4</v>
      </c>
      <c r="B5">
        <v>21</v>
      </c>
      <c r="H5" t="s">
        <v>4</v>
      </c>
      <c r="I5">
        <f t="shared" si="1"/>
        <v>21</v>
      </c>
      <c r="K5" s="1">
        <f t="shared" si="2"/>
        <v>0.11797752808988764</v>
      </c>
      <c r="L5" s="1"/>
      <c r="M5" s="1"/>
      <c r="N5" s="1"/>
      <c r="O5" s="1"/>
      <c r="S5" s="2">
        <f t="shared" si="0"/>
        <v>0.06</v>
      </c>
      <c r="V5" s="1"/>
      <c r="W5" s="5">
        <f t="shared" si="3"/>
        <v>4.1749502982107355E-2</v>
      </c>
      <c r="AA5" s="5">
        <f t="shared" si="4"/>
        <v>1.1087645195353749E-2</v>
      </c>
      <c r="AB5" s="2"/>
      <c r="AC5" s="7">
        <f t="shared" si="5"/>
        <v>225.20718431007359</v>
      </c>
      <c r="AD5" s="8">
        <f t="shared" si="6"/>
        <v>62.655131754544051</v>
      </c>
      <c r="AE5" s="9">
        <f t="shared" si="7"/>
        <v>62</v>
      </c>
      <c r="AF5" s="6">
        <f t="shared" si="8"/>
        <v>7.8318914693180064</v>
      </c>
      <c r="AG5" s="6">
        <f t="shared" si="9"/>
        <v>0</v>
      </c>
      <c r="AH5" t="str">
        <f t="shared" si="10"/>
        <v>D</v>
      </c>
      <c r="AI5" s="9">
        <f>+AE5</f>
        <v>62</v>
      </c>
      <c r="AJ5" s="9">
        <f>INT(AI5/$AI$24)</f>
        <v>21</v>
      </c>
      <c r="AK5">
        <f t="shared" si="11"/>
        <v>0</v>
      </c>
      <c r="AM5" s="8"/>
      <c r="AN5" s="2"/>
      <c r="AO5" s="9"/>
      <c r="AP5" t="str">
        <f>AH5</f>
        <v>D</v>
      </c>
      <c r="AQ5" s="2"/>
      <c r="AR5" s="2"/>
      <c r="AT5" s="8">
        <f>AM5</f>
        <v>0</v>
      </c>
      <c r="AU5" s="2">
        <f>AT5/$AT$22</f>
        <v>0</v>
      </c>
      <c r="AV5" s="9">
        <f t="shared" si="12"/>
        <v>0</v>
      </c>
    </row>
    <row r="6" spans="1:48" x14ac:dyDescent="0.25">
      <c r="A6" t="s">
        <v>5</v>
      </c>
      <c r="B6">
        <v>4</v>
      </c>
      <c r="H6" t="s">
        <v>5</v>
      </c>
      <c r="I6">
        <f t="shared" si="1"/>
        <v>4</v>
      </c>
      <c r="K6" s="1">
        <f t="shared" si="2"/>
        <v>2.247191011235955E-2</v>
      </c>
      <c r="L6" s="1"/>
      <c r="M6" s="1"/>
      <c r="N6" s="1"/>
      <c r="O6" s="1"/>
      <c r="S6" s="2">
        <f t="shared" si="0"/>
        <v>1.1428571428571429E-2</v>
      </c>
      <c r="V6" s="1"/>
      <c r="W6" s="5">
        <f t="shared" si="3"/>
        <v>7.9522862823061622E-3</v>
      </c>
      <c r="AA6" s="5">
        <f t="shared" si="4"/>
        <v>2.1119324181626186E-3</v>
      </c>
      <c r="AB6" s="2"/>
      <c r="AC6" s="7">
        <f t="shared" si="5"/>
        <v>42.896606535252104</v>
      </c>
      <c r="AD6" s="8">
        <f t="shared" si="6"/>
        <v>12.74383461991315</v>
      </c>
      <c r="AE6" s="9">
        <f t="shared" si="7"/>
        <v>12</v>
      </c>
      <c r="AF6" s="6">
        <f t="shared" si="8"/>
        <v>1.5929793274891437</v>
      </c>
      <c r="AG6" s="6">
        <f t="shared" si="9"/>
        <v>0</v>
      </c>
      <c r="AH6" t="str">
        <f t="shared" si="10"/>
        <v>E</v>
      </c>
      <c r="AI6" s="9">
        <f>+AE6</f>
        <v>12</v>
      </c>
      <c r="AJ6" s="9">
        <f>INT(AI6/$AI$24)</f>
        <v>4</v>
      </c>
      <c r="AK6">
        <f t="shared" si="11"/>
        <v>0</v>
      </c>
      <c r="AM6" s="8">
        <f t="shared" ref="AM3:AM19" si="13">AD6</f>
        <v>12.74383461991315</v>
      </c>
      <c r="AN6" s="2">
        <f t="shared" ref="AN3:AN19" si="14">AM6/$AM$22</f>
        <v>0.10189714803018945</v>
      </c>
      <c r="AO6" s="9">
        <f>ROUND((1-(AM6-$AM$26)/($AM$25-$AM$26))*($AO$26)+$AO$27,0)</f>
        <v>3</v>
      </c>
      <c r="AP6" t="str">
        <f>AH6</f>
        <v>E</v>
      </c>
      <c r="AQ6" s="2">
        <f t="shared" ref="AQ3:AQ19" si="15">AO6/AO$22</f>
        <v>9.375E-2</v>
      </c>
      <c r="AR6" s="2">
        <f t="shared" ref="AR3:AR19" si="16">ABS(AN6-AQ6)</f>
        <v>8.147148030189455E-3</v>
      </c>
      <c r="AT6" s="8">
        <f>AM6</f>
        <v>12.74383461991315</v>
      </c>
      <c r="AU6" s="2">
        <f>AT6/$AT$22</f>
        <v>0.10189714803018945</v>
      </c>
      <c r="AV6" s="9">
        <f t="shared" si="12"/>
        <v>3</v>
      </c>
    </row>
    <row r="7" spans="1:48" x14ac:dyDescent="0.25">
      <c r="A7" t="s">
        <v>6</v>
      </c>
      <c r="B7">
        <v>43</v>
      </c>
      <c r="H7" t="s">
        <v>6</v>
      </c>
      <c r="I7">
        <f t="shared" si="1"/>
        <v>43</v>
      </c>
      <c r="K7" s="1">
        <f t="shared" si="2"/>
        <v>0.24157303370786518</v>
      </c>
      <c r="L7" s="1"/>
      <c r="M7" s="1"/>
      <c r="N7" s="1"/>
      <c r="O7" s="1"/>
      <c r="S7" s="2">
        <f t="shared" si="0"/>
        <v>0.12285714285714286</v>
      </c>
      <c r="V7" s="1"/>
      <c r="W7" s="5">
        <f t="shared" si="3"/>
        <v>8.5487077534791248E-2</v>
      </c>
      <c r="AA7" s="5">
        <f t="shared" si="4"/>
        <v>2.2703273495248151E-2</v>
      </c>
      <c r="AB7" s="2"/>
      <c r="AC7" s="7">
        <f t="shared" si="5"/>
        <v>461.13852025396017</v>
      </c>
      <c r="AD7" s="8">
        <f t="shared" si="6"/>
        <v>127.2462221640664</v>
      </c>
      <c r="AE7" s="9">
        <f t="shared" si="7"/>
        <v>127</v>
      </c>
      <c r="AF7" s="6">
        <f t="shared" si="8"/>
        <v>15.905777770508299</v>
      </c>
      <c r="AG7" s="6">
        <f t="shared" si="9"/>
        <v>1.984375</v>
      </c>
      <c r="AH7" t="str">
        <f t="shared" si="10"/>
        <v>F</v>
      </c>
      <c r="AJ7" s="9"/>
      <c r="AK7">
        <f t="shared" si="11"/>
        <v>1</v>
      </c>
      <c r="AM7" s="8"/>
      <c r="AN7" s="2"/>
      <c r="AO7" s="9"/>
      <c r="AP7" t="str">
        <f>AH7</f>
        <v>F</v>
      </c>
      <c r="AQ7" s="2"/>
      <c r="AR7" s="2"/>
      <c r="AT7" s="8">
        <f>AM7</f>
        <v>0</v>
      </c>
      <c r="AU7" s="2">
        <f>AT7/$AT$22</f>
        <v>0</v>
      </c>
      <c r="AV7" s="9">
        <f t="shared" si="12"/>
        <v>0</v>
      </c>
    </row>
    <row r="8" spans="1:48" x14ac:dyDescent="0.25">
      <c r="A8" t="s">
        <v>7</v>
      </c>
      <c r="B8">
        <v>118</v>
      </c>
      <c r="C8">
        <v>1</v>
      </c>
      <c r="D8">
        <v>1</v>
      </c>
      <c r="H8" t="s">
        <v>7</v>
      </c>
      <c r="I8">
        <f t="shared" si="1"/>
        <v>118</v>
      </c>
      <c r="J8">
        <f>I8+I9</f>
        <v>122</v>
      </c>
      <c r="K8" s="1">
        <f>I8/$J$8</f>
        <v>0.96721311475409832</v>
      </c>
      <c r="L8" s="3">
        <v>4</v>
      </c>
      <c r="M8" s="3">
        <f>L8+L10</f>
        <v>172</v>
      </c>
      <c r="N8" s="1">
        <f>L8/M8</f>
        <v>2.3255813953488372E-2</v>
      </c>
      <c r="O8" s="2">
        <f>N8*K8</f>
        <v>2.2493328250095309E-2</v>
      </c>
      <c r="P8">
        <v>172</v>
      </c>
      <c r="R8" s="1">
        <f>+P8/(P2+P8)</f>
        <v>0.49142857142857144</v>
      </c>
      <c r="S8" s="2">
        <f>+O8*$R$8</f>
        <v>1.1053864168618267E-2</v>
      </c>
      <c r="V8" s="1"/>
      <c r="W8" s="5">
        <f t="shared" si="3"/>
        <v>7.6915555845256329E-3</v>
      </c>
      <c r="AA8" s="5">
        <f t="shared" si="4"/>
        <v>2.0426887323212214E-3</v>
      </c>
      <c r="AB8" s="2"/>
      <c r="AC8" s="7">
        <f t="shared" si="5"/>
        <v>41.490160419342203</v>
      </c>
      <c r="AD8" s="8">
        <f t="shared" si="6"/>
        <v>12.358790861883213</v>
      </c>
      <c r="AE8" s="9">
        <f t="shared" si="7"/>
        <v>12</v>
      </c>
      <c r="AF8" s="6">
        <f t="shared" si="8"/>
        <v>1.5448488577354016</v>
      </c>
      <c r="AG8" s="6">
        <f t="shared" si="9"/>
        <v>0</v>
      </c>
      <c r="AH8" t="str">
        <f t="shared" si="10"/>
        <v>G</v>
      </c>
      <c r="AI8" s="9">
        <f>+AE8</f>
        <v>12</v>
      </c>
      <c r="AJ8" s="9">
        <f>INT(AI8/$AI$24)</f>
        <v>4</v>
      </c>
      <c r="AK8">
        <f t="shared" si="11"/>
        <v>0</v>
      </c>
      <c r="AM8" s="8">
        <f t="shared" si="13"/>
        <v>12.358790861883213</v>
      </c>
      <c r="AN8" s="2">
        <f t="shared" si="14"/>
        <v>9.8818415295477913E-2</v>
      </c>
      <c r="AO8" s="9">
        <f t="shared" ref="AO8:AO9" si="17">ROUND((1-(AM8-$AM$26)/($AM$25-$AM$26))*($AO$26)+$AO$27,0)</f>
        <v>3</v>
      </c>
      <c r="AP8" t="str">
        <f>AH8</f>
        <v>G</v>
      </c>
      <c r="AQ8" s="2">
        <f t="shared" si="15"/>
        <v>9.375E-2</v>
      </c>
      <c r="AR8" s="2">
        <f t="shared" si="16"/>
        <v>5.0684152954779127E-3</v>
      </c>
      <c r="AT8" s="8">
        <f>AM8</f>
        <v>12.358790861883213</v>
      </c>
      <c r="AU8" s="2">
        <f>AT8/$AT$22</f>
        <v>9.8818415295477913E-2</v>
      </c>
      <c r="AV8" s="9">
        <f t="shared" si="12"/>
        <v>3</v>
      </c>
    </row>
    <row r="9" spans="1:48" x14ac:dyDescent="0.25">
      <c r="A9" t="s">
        <v>8</v>
      </c>
      <c r="B9">
        <v>4</v>
      </c>
      <c r="H9" t="s">
        <v>8</v>
      </c>
      <c r="I9">
        <f t="shared" si="1"/>
        <v>4</v>
      </c>
      <c r="K9" s="1">
        <f t="shared" ref="K9" si="18">I9/$J$8</f>
        <v>3.2786885245901641E-2</v>
      </c>
      <c r="L9" s="1"/>
      <c r="M9" s="1"/>
      <c r="N9" s="1"/>
      <c r="O9" s="2">
        <f>N8*K9</f>
        <v>7.6248570339306138E-4</v>
      </c>
      <c r="S9" s="2">
        <f>+O9*$R$8</f>
        <v>3.7470725995316159E-4</v>
      </c>
      <c r="V9" s="1"/>
      <c r="W9" s="5">
        <f t="shared" si="3"/>
        <v>2.6073069778052995E-4</v>
      </c>
      <c r="AA9" s="5">
        <f t="shared" si="4"/>
        <v>6.9243685841397347E-5</v>
      </c>
      <c r="AB9" s="2"/>
      <c r="AC9" s="7">
        <f t="shared" si="5"/>
        <v>1.4064461159099055</v>
      </c>
      <c r="AD9" s="8">
        <f t="shared" si="6"/>
        <v>1.3850437580299395</v>
      </c>
      <c r="AE9" s="9">
        <f t="shared" si="7"/>
        <v>1</v>
      </c>
      <c r="AF9" s="6">
        <f t="shared" si="8"/>
        <v>0</v>
      </c>
      <c r="AG9" s="6">
        <f t="shared" si="9"/>
        <v>0</v>
      </c>
      <c r="AH9" t="str">
        <f t="shared" si="10"/>
        <v>H</v>
      </c>
      <c r="AI9" s="9">
        <f>+AE9</f>
        <v>1</v>
      </c>
      <c r="AJ9" s="9">
        <f>INT(AI9/$AI$24)</f>
        <v>0</v>
      </c>
      <c r="AK9">
        <f t="shared" si="11"/>
        <v>0</v>
      </c>
      <c r="AM9" s="8">
        <f t="shared" si="13"/>
        <v>1.3850437580299395</v>
      </c>
      <c r="AN9" s="2">
        <f t="shared" si="14"/>
        <v>1.1074532356198175E-2</v>
      </c>
      <c r="AO9" s="9">
        <f t="shared" si="17"/>
        <v>1</v>
      </c>
      <c r="AP9" t="str">
        <f>AH9</f>
        <v>H</v>
      </c>
      <c r="AQ9" s="2">
        <f t="shared" si="15"/>
        <v>3.125E-2</v>
      </c>
      <c r="AR9" s="2">
        <f t="shared" si="16"/>
        <v>2.0175467643801827E-2</v>
      </c>
      <c r="AT9" s="8">
        <f>AM9</f>
        <v>1.3850437580299395</v>
      </c>
      <c r="AU9" s="2">
        <f>AT9/$AT$22</f>
        <v>1.1074532356198175E-2</v>
      </c>
      <c r="AV9" s="9">
        <f t="shared" si="12"/>
        <v>1</v>
      </c>
    </row>
    <row r="10" spans="1:48" x14ac:dyDescent="0.25">
      <c r="A10" t="s">
        <v>9</v>
      </c>
      <c r="B10">
        <v>118</v>
      </c>
      <c r="C10">
        <v>42</v>
      </c>
      <c r="H10" t="s">
        <v>9</v>
      </c>
      <c r="I10">
        <f t="shared" si="1"/>
        <v>118</v>
      </c>
      <c r="J10">
        <f>I10+I11</f>
        <v>122</v>
      </c>
      <c r="K10" s="1">
        <f>I10/$J$10</f>
        <v>0.96721311475409832</v>
      </c>
      <c r="L10" s="3">
        <v>168</v>
      </c>
      <c r="M10" s="3"/>
      <c r="N10" s="1">
        <f>L10/M8</f>
        <v>0.97674418604651159</v>
      </c>
      <c r="O10" s="2">
        <f>N10*K10</f>
        <v>0.94471978650400301</v>
      </c>
      <c r="S10" s="2">
        <f>+O10*$R$8</f>
        <v>0.4642622950819672</v>
      </c>
      <c r="V10" s="1"/>
      <c r="W10" s="5">
        <f t="shared" si="3"/>
        <v>0.32304533455007656</v>
      </c>
      <c r="AA10" s="5">
        <f t="shared" si="4"/>
        <v>8.5792926757491297E-2</v>
      </c>
      <c r="AB10" s="2"/>
      <c r="AC10" s="7">
        <f t="shared" si="5"/>
        <v>1742.5867376123726</v>
      </c>
      <c r="AD10" s="8">
        <f t="shared" si="6"/>
        <v>478.06921619909497</v>
      </c>
      <c r="AE10" s="9">
        <f t="shared" si="7"/>
        <v>478</v>
      </c>
      <c r="AF10" s="6">
        <f t="shared" si="8"/>
        <v>59.758652024886871</v>
      </c>
      <c r="AG10" s="6">
        <f t="shared" si="9"/>
        <v>7.46875</v>
      </c>
      <c r="AH10" t="str">
        <f t="shared" si="10"/>
        <v>I</v>
      </c>
      <c r="AJ10" s="9"/>
      <c r="AK10">
        <f t="shared" si="11"/>
        <v>5</v>
      </c>
      <c r="AM10" s="8"/>
      <c r="AN10" s="2"/>
      <c r="AO10" s="9"/>
      <c r="AP10" t="str">
        <f>AH10</f>
        <v>I</v>
      </c>
      <c r="AQ10" s="2"/>
      <c r="AR10" s="2"/>
      <c r="AT10" s="8"/>
      <c r="AU10" s="2"/>
      <c r="AV10" s="9">
        <f t="shared" si="12"/>
        <v>0</v>
      </c>
    </row>
    <row r="11" spans="1:48" x14ac:dyDescent="0.25">
      <c r="A11" t="s">
        <v>10</v>
      </c>
      <c r="B11">
        <v>4</v>
      </c>
      <c r="H11" t="s">
        <v>10</v>
      </c>
      <c r="I11">
        <f t="shared" si="1"/>
        <v>4</v>
      </c>
      <c r="K11" s="1">
        <f>I11/$J$10</f>
        <v>3.2786885245901641E-2</v>
      </c>
      <c r="L11" s="1"/>
      <c r="M11" s="1"/>
      <c r="N11" s="1"/>
      <c r="O11" s="2">
        <f>N10*K11</f>
        <v>3.2024399542508582E-2</v>
      </c>
      <c r="S11" s="2">
        <f>+O11*$R$8</f>
        <v>1.573770491803279E-2</v>
      </c>
      <c r="V11" s="1"/>
      <c r="W11" s="5">
        <f t="shared" si="3"/>
        <v>1.0950689306782259E-2</v>
      </c>
      <c r="AA11" s="5">
        <f t="shared" si="4"/>
        <v>2.9082348053386885E-3</v>
      </c>
      <c r="AB11" s="2"/>
      <c r="AC11" s="7">
        <f t="shared" si="5"/>
        <v>59.070736868216031</v>
      </c>
      <c r="AD11" s="8">
        <f t="shared" si="6"/>
        <v>17.171837837257456</v>
      </c>
      <c r="AE11" s="9">
        <f t="shared" si="7"/>
        <v>17</v>
      </c>
      <c r="AF11" s="6">
        <f t="shared" si="8"/>
        <v>2.146479729657182</v>
      </c>
      <c r="AG11" s="6">
        <f t="shared" si="9"/>
        <v>0</v>
      </c>
      <c r="AH11" t="str">
        <f t="shared" si="10"/>
        <v>J</v>
      </c>
      <c r="AI11" s="9">
        <f>+AE11</f>
        <v>17</v>
      </c>
      <c r="AJ11" s="9">
        <f>INT(AI11/$AI$24)</f>
        <v>5</v>
      </c>
      <c r="AK11">
        <f t="shared" si="11"/>
        <v>0</v>
      </c>
      <c r="AM11" s="8">
        <f t="shared" si="13"/>
        <v>17.171837837257456</v>
      </c>
      <c r="AN11" s="2">
        <f t="shared" si="14"/>
        <v>0.13730257447937252</v>
      </c>
      <c r="AO11" s="9">
        <f>ROUND((1-(AM11-$AM$26)/($AM$25-$AM$26))*($AO$26)+$AO$27,0)</f>
        <v>4</v>
      </c>
      <c r="AP11" t="str">
        <f>AH11</f>
        <v>J</v>
      </c>
      <c r="AQ11" s="2">
        <f t="shared" si="15"/>
        <v>0.125</v>
      </c>
      <c r="AR11" s="2">
        <f t="shared" si="16"/>
        <v>1.2302574479372524E-2</v>
      </c>
      <c r="AT11" s="8">
        <f>AM11</f>
        <v>17.171837837257456</v>
      </c>
      <c r="AU11" s="2">
        <f>AT11/$AT$22</f>
        <v>0.13730257447937252</v>
      </c>
      <c r="AV11" s="9">
        <f t="shared" si="12"/>
        <v>4</v>
      </c>
    </row>
    <row r="12" spans="1:48" x14ac:dyDescent="0.25">
      <c r="A12" t="s">
        <v>11</v>
      </c>
      <c r="E12">
        <v>140</v>
      </c>
      <c r="H12" t="s">
        <v>11</v>
      </c>
      <c r="T12">
        <v>109</v>
      </c>
      <c r="V12" s="1">
        <f t="shared" ref="V12:V14" si="19">T12/$U$2</f>
        <v>0.21669980119284293</v>
      </c>
      <c r="W12" s="5">
        <f>V12</f>
        <v>0.21669980119284293</v>
      </c>
      <c r="AA12" s="5">
        <f t="shared" si="4"/>
        <v>5.7550158394931362E-2</v>
      </c>
      <c r="AB12" s="2"/>
      <c r="AC12" s="7">
        <f t="shared" si="5"/>
        <v>1168.9325280856201</v>
      </c>
      <c r="AD12" s="8">
        <f t="shared" si="6"/>
        <v>321.01949339263342</v>
      </c>
      <c r="AE12" s="9">
        <f t="shared" si="7"/>
        <v>321</v>
      </c>
      <c r="AF12" s="6">
        <f t="shared" si="8"/>
        <v>40.127436674079178</v>
      </c>
      <c r="AG12" s="6">
        <f t="shared" si="9"/>
        <v>5.015625</v>
      </c>
      <c r="AH12" t="str">
        <f t="shared" si="10"/>
        <v>K</v>
      </c>
      <c r="AJ12" s="9"/>
      <c r="AK12">
        <f t="shared" si="11"/>
        <v>3</v>
      </c>
      <c r="AM12" s="8"/>
      <c r="AN12" s="2"/>
      <c r="AO12" s="9"/>
      <c r="AP12" t="str">
        <f>AH12</f>
        <v>K</v>
      </c>
      <c r="AQ12" s="2"/>
      <c r="AR12" s="2"/>
      <c r="AT12" s="8"/>
      <c r="AU12" s="2"/>
      <c r="AV12" s="9">
        <f t="shared" si="12"/>
        <v>0</v>
      </c>
    </row>
    <row r="13" spans="1:48" x14ac:dyDescent="0.25">
      <c r="A13" t="s">
        <v>12</v>
      </c>
      <c r="E13">
        <v>8</v>
      </c>
      <c r="H13" t="s">
        <v>12</v>
      </c>
      <c r="T13">
        <v>8</v>
      </c>
      <c r="V13" s="1">
        <f t="shared" si="19"/>
        <v>1.5904572564612324E-2</v>
      </c>
      <c r="W13" s="5">
        <f t="shared" ref="W13:W14" si="20">V13</f>
        <v>1.5904572564612324E-2</v>
      </c>
      <c r="AA13" s="5">
        <f t="shared" si="4"/>
        <v>4.2238648363252373E-3</v>
      </c>
      <c r="AB13" s="2"/>
      <c r="AC13" s="7">
        <f t="shared" si="5"/>
        <v>85.793213070504208</v>
      </c>
      <c r="AD13" s="8">
        <f t="shared" si="6"/>
        <v>24.4876692398263</v>
      </c>
      <c r="AE13" s="9">
        <f t="shared" si="7"/>
        <v>24</v>
      </c>
      <c r="AF13" s="6">
        <f t="shared" si="8"/>
        <v>3.0609586549782875</v>
      </c>
      <c r="AG13" s="6">
        <f t="shared" si="9"/>
        <v>0</v>
      </c>
      <c r="AH13" t="str">
        <f t="shared" si="10"/>
        <v>L</v>
      </c>
      <c r="AI13" s="9">
        <f>+AE13</f>
        <v>24</v>
      </c>
      <c r="AJ13" s="9">
        <f>INT(AI13/$AI$24)</f>
        <v>8</v>
      </c>
      <c r="AK13">
        <f t="shared" si="11"/>
        <v>0</v>
      </c>
      <c r="AM13" s="8">
        <f t="shared" si="13"/>
        <v>24.4876692398263</v>
      </c>
      <c r="AN13" s="2">
        <f t="shared" si="14"/>
        <v>0.1957984964388923</v>
      </c>
      <c r="AO13" s="9">
        <f>ROUND((1-(AM13-$AM$26)/($AM$25-$AM$26))*($AO$26)+$AO$27,0)</f>
        <v>6</v>
      </c>
      <c r="AP13" t="str">
        <f>AH13</f>
        <v>L</v>
      </c>
      <c r="AQ13" s="2">
        <f t="shared" si="15"/>
        <v>0.1875</v>
      </c>
      <c r="AR13" s="2">
        <f t="shared" si="16"/>
        <v>8.2984964388922999E-3</v>
      </c>
      <c r="AT13" s="8">
        <f>AM13</f>
        <v>24.4876692398263</v>
      </c>
      <c r="AU13" s="2">
        <f>AT13/$AT$22</f>
        <v>0.1957984964388923</v>
      </c>
      <c r="AV13" s="9">
        <f t="shared" si="12"/>
        <v>5</v>
      </c>
    </row>
    <row r="14" spans="1:48" x14ac:dyDescent="0.25">
      <c r="A14" t="s">
        <v>16</v>
      </c>
      <c r="E14">
        <v>36</v>
      </c>
      <c r="H14" t="s">
        <v>16</v>
      </c>
      <c r="T14">
        <v>36</v>
      </c>
      <c r="V14" s="1">
        <f t="shared" si="19"/>
        <v>7.1570576540755465E-2</v>
      </c>
      <c r="W14" s="5">
        <f t="shared" si="20"/>
        <v>7.1570576540755465E-2</v>
      </c>
      <c r="AA14" s="5">
        <f t="shared" si="4"/>
        <v>1.9007391763463569E-2</v>
      </c>
      <c r="AB14" s="2"/>
      <c r="AC14" s="7">
        <f t="shared" si="5"/>
        <v>386.06945881726898</v>
      </c>
      <c r="AD14" s="8">
        <f t="shared" si="6"/>
        <v>106.69451157921836</v>
      </c>
      <c r="AE14" s="9">
        <f t="shared" si="7"/>
        <v>106</v>
      </c>
      <c r="AF14" s="6">
        <f t="shared" si="8"/>
        <v>13.336813947402295</v>
      </c>
      <c r="AG14" s="6">
        <f t="shared" si="9"/>
        <v>1.65625</v>
      </c>
      <c r="AH14" t="str">
        <f t="shared" si="10"/>
        <v>R</v>
      </c>
      <c r="AJ14" s="9"/>
      <c r="AK14">
        <f t="shared" si="11"/>
        <v>1</v>
      </c>
      <c r="AM14" s="8"/>
      <c r="AN14" s="2"/>
      <c r="AO14" s="9"/>
      <c r="AP14" t="str">
        <f>AH14</f>
        <v>R</v>
      </c>
      <c r="AQ14" s="2"/>
      <c r="AR14" s="2"/>
      <c r="AT14" s="8">
        <f>AM14</f>
        <v>0</v>
      </c>
      <c r="AU14" s="2">
        <f>AT14/$AT$22</f>
        <v>0</v>
      </c>
      <c r="AV14" s="9">
        <f t="shared" si="12"/>
        <v>0</v>
      </c>
    </row>
    <row r="15" spans="1:48" x14ac:dyDescent="0.25">
      <c r="A15" t="s">
        <v>13</v>
      </c>
      <c r="B15">
        <v>14724</v>
      </c>
      <c r="F15">
        <v>3</v>
      </c>
      <c r="H15" t="s">
        <v>13</v>
      </c>
      <c r="I15">
        <v>977948</v>
      </c>
      <c r="J15">
        <f>+I15+I16</f>
        <v>980465</v>
      </c>
      <c r="K15" s="2">
        <f>I15/J15</f>
        <v>0.99743285073919008</v>
      </c>
      <c r="L15">
        <f>+B15</f>
        <v>14724</v>
      </c>
      <c r="M15">
        <f>SUM(L15:L19)</f>
        <v>14879</v>
      </c>
      <c r="N15" s="2">
        <f>L15/$M$15</f>
        <v>0.98958263324148132</v>
      </c>
      <c r="O15" s="5">
        <f>K15*N15</f>
        <v>0.98704222691604515</v>
      </c>
      <c r="X15">
        <v>1391</v>
      </c>
      <c r="Z15" s="1">
        <f>X15/Y2</f>
        <v>0.73442449841605073</v>
      </c>
      <c r="AA15" s="5">
        <f>O15*$Z$15</f>
        <v>0.72490799241827819</v>
      </c>
      <c r="AB15" s="2"/>
      <c r="AC15" s="7">
        <f>AA15*$AC$21</f>
        <v>14724</v>
      </c>
      <c r="AD15" s="8">
        <f t="shared" si="6"/>
        <v>4032</v>
      </c>
      <c r="AE15" s="9">
        <f t="shared" si="7"/>
        <v>4032</v>
      </c>
      <c r="AF15" s="6">
        <f t="shared" si="8"/>
        <v>504</v>
      </c>
      <c r="AG15" s="6">
        <f t="shared" si="9"/>
        <v>63</v>
      </c>
      <c r="AH15" t="str">
        <f t="shared" si="10"/>
        <v>M</v>
      </c>
      <c r="AJ15" s="9"/>
      <c r="AK15">
        <f t="shared" si="11"/>
        <v>47</v>
      </c>
      <c r="AM15" s="8"/>
      <c r="AN15" s="2"/>
      <c r="AO15" s="9"/>
      <c r="AQ15" s="2"/>
      <c r="AR15" s="2"/>
      <c r="AT15" s="8"/>
      <c r="AU15" s="2"/>
      <c r="AV15" s="9"/>
    </row>
    <row r="16" spans="1:48" x14ac:dyDescent="0.25">
      <c r="H16" t="s">
        <v>40</v>
      </c>
      <c r="I16">
        <v>2517</v>
      </c>
      <c r="K16" s="2">
        <f>I16/J15</f>
        <v>2.5671492608099217E-3</v>
      </c>
      <c r="N16" s="2"/>
      <c r="O16" s="5">
        <f>N15*K16</f>
        <v>2.5404063254362047E-3</v>
      </c>
      <c r="Z16" s="1"/>
      <c r="AA16" s="5">
        <f>O16*$Z$15</f>
        <v>1.8657366413314472E-3</v>
      </c>
      <c r="AB16" s="2"/>
      <c r="AC16" s="7">
        <f>AA16*$AC$21</f>
        <v>37.895990379856599</v>
      </c>
      <c r="AD16" s="8">
        <f t="shared" ref="AD16" si="21">(AC16/$AC$23)/($AC$24/$AC$23)*(64*63-1)+1</f>
        <v>11.374812362211488</v>
      </c>
      <c r="AE16" s="9">
        <f t="shared" ref="AE16" si="22">INT(AD16)</f>
        <v>11</v>
      </c>
      <c r="AF16" s="6">
        <f t="shared" si="8"/>
        <v>1.421851545276436</v>
      </c>
      <c r="AG16" s="6">
        <f t="shared" ref="AG16" si="23">IF(AE16&gt;63,AE16/64,0)</f>
        <v>0</v>
      </c>
      <c r="AH16" t="str">
        <f t="shared" si="10"/>
        <v>M_1</v>
      </c>
      <c r="AI16" s="9">
        <f>+AE16</f>
        <v>11</v>
      </c>
      <c r="AJ16" s="9">
        <f>INT(AI16/$AI$24)</f>
        <v>3</v>
      </c>
      <c r="AK16">
        <f t="shared" si="11"/>
        <v>0</v>
      </c>
      <c r="AM16" s="8">
        <f t="shared" si="13"/>
        <v>11.374812362211488</v>
      </c>
      <c r="AN16" s="2">
        <f t="shared" si="14"/>
        <v>9.0950720380251773E-2</v>
      </c>
      <c r="AO16" s="9">
        <f t="shared" ref="AO16:AO19" si="24">ROUND((1-(AM16-$AM$26)/($AM$25-$AM$26))*($AO$26)+$AO$27,0)</f>
        <v>3</v>
      </c>
      <c r="AP16" t="str">
        <f>AH16</f>
        <v>M_1</v>
      </c>
      <c r="AQ16" s="2">
        <f t="shared" si="15"/>
        <v>9.375E-2</v>
      </c>
      <c r="AR16" s="2">
        <f t="shared" si="16"/>
        <v>2.7992796197482267E-3</v>
      </c>
      <c r="AT16" s="8">
        <f>AM16</f>
        <v>11.374812362211488</v>
      </c>
      <c r="AU16" s="2">
        <f>AT16/$AT$22</f>
        <v>9.0950720380251773E-2</v>
      </c>
      <c r="AV16" s="9">
        <f t="shared" si="12"/>
        <v>2</v>
      </c>
    </row>
    <row r="17" spans="1:48" x14ac:dyDescent="0.25">
      <c r="A17" t="s">
        <v>14</v>
      </c>
      <c r="B17">
        <v>6</v>
      </c>
      <c r="H17" t="s">
        <v>14</v>
      </c>
      <c r="L17">
        <f>+B17</f>
        <v>6</v>
      </c>
      <c r="N17" s="2">
        <f>L17/$M$15</f>
        <v>4.0325290678136971E-4</v>
      </c>
      <c r="O17" s="5">
        <f>N17</f>
        <v>4.0325290678136971E-4</v>
      </c>
      <c r="AA17" s="5">
        <f>N17*$Z$15</f>
        <v>2.961588137977219E-4</v>
      </c>
      <c r="AB17" s="2"/>
      <c r="AC17" s="7">
        <f t="shared" si="5"/>
        <v>6.015442538867096</v>
      </c>
      <c r="AD17" s="8">
        <f t="shared" si="6"/>
        <v>2.6468520017775923</v>
      </c>
      <c r="AE17" s="9">
        <f t="shared" si="7"/>
        <v>2</v>
      </c>
      <c r="AF17" s="6">
        <f t="shared" si="8"/>
        <v>0</v>
      </c>
      <c r="AG17" s="6">
        <f t="shared" si="9"/>
        <v>0</v>
      </c>
      <c r="AH17" t="str">
        <f t="shared" si="10"/>
        <v>N</v>
      </c>
      <c r="AI17" s="9">
        <f>+AE17</f>
        <v>2</v>
      </c>
      <c r="AJ17" s="9">
        <f>INT(AI17/$AI$24)</f>
        <v>0</v>
      </c>
      <c r="AK17">
        <f t="shared" si="11"/>
        <v>0</v>
      </c>
      <c r="AM17" s="8">
        <f t="shared" si="13"/>
        <v>2.6468520017775923</v>
      </c>
      <c r="AN17" s="2">
        <f t="shared" si="14"/>
        <v>2.1163698233944334E-2</v>
      </c>
      <c r="AO17" s="9">
        <f t="shared" si="24"/>
        <v>1</v>
      </c>
      <c r="AP17" t="str">
        <f>AH17</f>
        <v>N</v>
      </c>
      <c r="AQ17" s="2">
        <f t="shared" si="15"/>
        <v>3.125E-2</v>
      </c>
      <c r="AR17" s="2">
        <f t="shared" si="16"/>
        <v>1.0086301766055666E-2</v>
      </c>
      <c r="AT17" s="8">
        <f>AM17</f>
        <v>2.6468520017775923</v>
      </c>
      <c r="AU17" s="2">
        <f>AT17/$AT$22</f>
        <v>2.1163698233944334E-2</v>
      </c>
      <c r="AV17" s="9">
        <f t="shared" si="12"/>
        <v>1</v>
      </c>
    </row>
    <row r="18" spans="1:48" x14ac:dyDescent="0.25">
      <c r="A18" t="s">
        <v>15</v>
      </c>
      <c r="B18">
        <v>85</v>
      </c>
      <c r="H18" t="s">
        <v>15</v>
      </c>
      <c r="L18">
        <f>+B18</f>
        <v>85</v>
      </c>
      <c r="N18" s="2">
        <f>L18/$M$15</f>
        <v>5.7127495127360711E-3</v>
      </c>
      <c r="O18" s="5">
        <f>N18</f>
        <v>5.7127495127360711E-3</v>
      </c>
      <c r="AA18" s="5">
        <f>N18*$Z$15</f>
        <v>4.1955831954677272E-3</v>
      </c>
      <c r="AB18" s="2"/>
      <c r="AC18" s="7">
        <f t="shared" si="5"/>
        <v>85.218769300617211</v>
      </c>
      <c r="AD18" s="8">
        <f t="shared" si="6"/>
        <v>24.330403358515891</v>
      </c>
      <c r="AE18" s="9">
        <f t="shared" si="7"/>
        <v>24</v>
      </c>
      <c r="AF18" s="6">
        <f t="shared" si="8"/>
        <v>3.0413004198144864</v>
      </c>
      <c r="AG18" s="6">
        <f t="shared" si="9"/>
        <v>0</v>
      </c>
      <c r="AH18" t="str">
        <f t="shared" si="10"/>
        <v>P</v>
      </c>
      <c r="AI18" s="9">
        <f t="shared" ref="AI18:AI19" si="25">+AE18</f>
        <v>24</v>
      </c>
      <c r="AJ18" s="9">
        <f>INT(AI18/$AI$24)</f>
        <v>8</v>
      </c>
      <c r="AK18">
        <f t="shared" si="11"/>
        <v>0</v>
      </c>
      <c r="AM18" s="8">
        <f t="shared" si="13"/>
        <v>24.330403358515891</v>
      </c>
      <c r="AN18" s="2">
        <f t="shared" si="14"/>
        <v>0.19454102996463779</v>
      </c>
      <c r="AO18" s="9">
        <f t="shared" si="24"/>
        <v>6</v>
      </c>
      <c r="AP18" t="str">
        <f>AH18</f>
        <v>P</v>
      </c>
      <c r="AQ18" s="2">
        <f t="shared" si="15"/>
        <v>0.1875</v>
      </c>
      <c r="AR18" s="2">
        <f t="shared" si="16"/>
        <v>7.0410299646377905E-3</v>
      </c>
      <c r="AT18" s="8">
        <f>AM18</f>
        <v>24.330403358515891</v>
      </c>
      <c r="AU18" s="2">
        <f>AT18/$AT$22</f>
        <v>0.19454102996463779</v>
      </c>
      <c r="AV18" s="9">
        <f t="shared" si="12"/>
        <v>5</v>
      </c>
    </row>
    <row r="19" spans="1:48" x14ac:dyDescent="0.25">
      <c r="A19" t="s">
        <v>0</v>
      </c>
      <c r="B19">
        <v>64</v>
      </c>
      <c r="H19" t="s">
        <v>0</v>
      </c>
      <c r="L19">
        <f>+B19</f>
        <v>64</v>
      </c>
      <c r="N19" s="2">
        <f>L19/$M$15</f>
        <v>4.3013643390012769E-3</v>
      </c>
      <c r="O19" s="5">
        <f t="shared" ref="O19" si="26">N19</f>
        <v>4.3013643390012769E-3</v>
      </c>
      <c r="AA19" s="5">
        <f>N19*$Z$15</f>
        <v>3.1590273471757005E-3</v>
      </c>
      <c r="AB19" s="2"/>
      <c r="AC19" s="7">
        <f t="shared" si="5"/>
        <v>64.164720414582362</v>
      </c>
      <c r="AD19" s="8">
        <f t="shared" si="6"/>
        <v>18.566421352294313</v>
      </c>
      <c r="AE19" s="9">
        <f t="shared" si="7"/>
        <v>18</v>
      </c>
      <c r="AF19" s="6">
        <f t="shared" si="8"/>
        <v>2.3208026690367891</v>
      </c>
      <c r="AG19" s="6">
        <f t="shared" si="9"/>
        <v>0</v>
      </c>
      <c r="AH19" t="str">
        <f t="shared" si="10"/>
        <v>Q</v>
      </c>
      <c r="AI19" s="9">
        <f t="shared" si="25"/>
        <v>18</v>
      </c>
      <c r="AJ19" s="9">
        <f>INT(AI19/$AI$24)</f>
        <v>6</v>
      </c>
      <c r="AK19">
        <f t="shared" si="11"/>
        <v>0</v>
      </c>
      <c r="AM19" s="8">
        <f t="shared" si="13"/>
        <v>18.566421352294313</v>
      </c>
      <c r="AN19" s="2">
        <f t="shared" si="14"/>
        <v>0.14845338482103571</v>
      </c>
      <c r="AO19" s="9">
        <f t="shared" si="24"/>
        <v>5</v>
      </c>
      <c r="AP19" t="str">
        <f>AH19</f>
        <v>Q</v>
      </c>
      <c r="AQ19" s="2">
        <f t="shared" si="15"/>
        <v>0.15625</v>
      </c>
      <c r="AR19" s="2">
        <f t="shared" si="16"/>
        <v>7.7966151789642946E-3</v>
      </c>
      <c r="AT19" s="8">
        <f>AM19</f>
        <v>18.566421352294313</v>
      </c>
      <c r="AU19" s="2">
        <f>AT19/$AT$22</f>
        <v>0.14845338482103571</v>
      </c>
      <c r="AV19" s="9">
        <f t="shared" si="12"/>
        <v>4</v>
      </c>
    </row>
    <row r="20" spans="1:48" x14ac:dyDescent="0.25">
      <c r="AK20">
        <f>+INT(AI22/64/$AG$24)</f>
        <v>2</v>
      </c>
    </row>
    <row r="21" spans="1:48" x14ac:dyDescent="0.25">
      <c r="AC21" s="3">
        <f>L15/AA15</f>
        <v>20311.543194441874</v>
      </c>
      <c r="AD21" s="3"/>
      <c r="AE21" s="3"/>
      <c r="AF21" s="3"/>
    </row>
    <row r="22" spans="1:48" x14ac:dyDescent="0.25">
      <c r="AG22">
        <f>+SUM(AG2:AG19)</f>
        <v>84.1875</v>
      </c>
      <c r="AI22" s="9">
        <f>+SUM(AI2:AI19)</f>
        <v>183</v>
      </c>
      <c r="AJ22" s="9">
        <f>+SUM(AJ2:AJ19)</f>
        <v>59</v>
      </c>
      <c r="AK22" s="9">
        <f>+SUM(AK2:AK20)</f>
        <v>61</v>
      </c>
      <c r="AM22" s="9">
        <f>+SUM(AM2:AM20)</f>
        <v>125.06566539170935</v>
      </c>
      <c r="AN22" s="9">
        <f>+SUM(AN2:AN20)</f>
        <v>1</v>
      </c>
      <c r="AO22" s="9">
        <f>+SUM(AO2:AO20)</f>
        <v>32</v>
      </c>
      <c r="AQ22" t="s">
        <v>47</v>
      </c>
      <c r="AR22" s="10">
        <f>AVERAGE(AR2:AR19)</f>
        <v>9.079480935237777E-3</v>
      </c>
      <c r="AT22" s="9">
        <f>+SUM(AT2:AT20)</f>
        <v>125.06566539170935</v>
      </c>
      <c r="AV22" s="9">
        <f>+SUM(AV2:AV20)</f>
        <v>28</v>
      </c>
    </row>
    <row r="23" spans="1:48" x14ac:dyDescent="0.25">
      <c r="AB23" t="s">
        <v>37</v>
      </c>
      <c r="AC23" s="7">
        <f>MIN(AC2:AC19)</f>
        <v>1.4064461159099055</v>
      </c>
      <c r="AD23" s="7"/>
      <c r="AE23" s="7"/>
      <c r="AF23" s="7"/>
      <c r="AG23">
        <v>64</v>
      </c>
      <c r="AI23">
        <v>64</v>
      </c>
      <c r="AQ23" s="5">
        <f>+AVERAGE(AQ2:AQ19)</f>
        <v>0.1111111111111111</v>
      </c>
      <c r="AR23">
        <f>+AR22/AQ23</f>
        <v>8.1715328417139993E-2</v>
      </c>
    </row>
    <row r="24" spans="1:48" x14ac:dyDescent="0.25">
      <c r="AB24" t="s">
        <v>36</v>
      </c>
      <c r="AC24" s="7">
        <f>MAX(AC2:AC19)</f>
        <v>14724</v>
      </c>
      <c r="AD24" s="7"/>
      <c r="AE24" s="7"/>
      <c r="AF24" s="7"/>
      <c r="AG24">
        <f>+AG22/AG23</f>
        <v>1.3154296875</v>
      </c>
      <c r="AI24">
        <f>+AI22/AI23</f>
        <v>2.859375</v>
      </c>
    </row>
    <row r="25" spans="1:48" x14ac:dyDescent="0.25">
      <c r="AM25" s="8">
        <f>MIN(AM2:AM19)</f>
        <v>1.3850437580299395</v>
      </c>
    </row>
    <row r="26" spans="1:48" x14ac:dyDescent="0.25">
      <c r="AM26" s="8">
        <f>MAX(AM2:AM19)</f>
        <v>24.4876692398263</v>
      </c>
      <c r="AO26">
        <v>5.5</v>
      </c>
      <c r="AQ26">
        <v>5.5</v>
      </c>
      <c r="AR26">
        <v>0.5</v>
      </c>
      <c r="AS26">
        <v>8.2000000000000003E-2</v>
      </c>
      <c r="AT26">
        <v>32</v>
      </c>
      <c r="AV26">
        <v>127</v>
      </c>
    </row>
    <row r="27" spans="1:48" x14ac:dyDescent="0.25">
      <c r="AO27">
        <v>0.5</v>
      </c>
      <c r="AQ27">
        <v>12.1</v>
      </c>
      <c r="AR27">
        <v>0.5</v>
      </c>
      <c r="AS27">
        <v>5.2999999999999999E-2</v>
      </c>
      <c r="AT27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W42"/>
  <sheetViews>
    <sheetView topLeftCell="G14" workbookViewId="0">
      <selection activeCell="S24" sqref="S24:W32"/>
    </sheetView>
  </sheetViews>
  <sheetFormatPr defaultRowHeight="15" x14ac:dyDescent="0.25"/>
  <cols>
    <col min="19" max="19" width="19.140625" bestFit="1" customWidth="1"/>
    <col min="20" max="20" width="2.28515625" bestFit="1" customWidth="1"/>
    <col min="21" max="22" width="2" bestFit="1" customWidth="1"/>
    <col min="23" max="23" width="2.28515625" bestFit="1" customWidth="1"/>
  </cols>
  <sheetData>
    <row r="4" spans="3:14" x14ac:dyDescent="0.25">
      <c r="E4">
        <v>16</v>
      </c>
      <c r="G4">
        <v>32</v>
      </c>
      <c r="I4">
        <v>8</v>
      </c>
    </row>
    <row r="5" spans="3:14" x14ac:dyDescent="0.25">
      <c r="C5">
        <v>402</v>
      </c>
      <c r="D5" s="1">
        <f>C5/SUM($C$5:$C$7)</f>
        <v>0.14671532846715329</v>
      </c>
      <c r="E5">
        <f>INT(D5*E$4)</f>
        <v>2</v>
      </c>
      <c r="F5" s="1">
        <f>E5/SUM(E$5:E$7)</f>
        <v>0.14285714285714285</v>
      </c>
      <c r="G5">
        <f>INT(D5*G$4)</f>
        <v>4</v>
      </c>
      <c r="H5" s="1">
        <f>G5/SUM(G$5:G$7)</f>
        <v>0.13333333333333333</v>
      </c>
      <c r="I5">
        <f>INT(D5*I$4)</f>
        <v>1</v>
      </c>
      <c r="J5" s="1">
        <f>I5/SUM(I$5:I$7)</f>
        <v>0.14285714285714285</v>
      </c>
      <c r="K5">
        <v>2</v>
      </c>
      <c r="L5" s="1">
        <f>K5/SUM(K$5:K$7)</f>
        <v>0.125</v>
      </c>
    </row>
    <row r="6" spans="3:14" x14ac:dyDescent="0.25">
      <c r="C6">
        <v>146</v>
      </c>
      <c r="D6" s="1">
        <f t="shared" ref="D6:D7" si="0">C6/SUM($C$5:$C$7)</f>
        <v>5.3284671532846717E-2</v>
      </c>
      <c r="E6">
        <f t="shared" ref="E6:E7" si="1">INT(D6*E$4)</f>
        <v>0</v>
      </c>
      <c r="F6" s="1">
        <f>E6/SUM(E$5:E$7)</f>
        <v>0</v>
      </c>
      <c r="G6">
        <f t="shared" ref="G6:G7" si="2">INT(D6*G$4)</f>
        <v>1</v>
      </c>
      <c r="H6" s="1">
        <f>G6/SUM(G$5:G$7)</f>
        <v>3.3333333333333333E-2</v>
      </c>
      <c r="I6">
        <f t="shared" ref="I6:I7" si="3">INT(D6*I$4)</f>
        <v>0</v>
      </c>
      <c r="J6" s="1">
        <f>I6/SUM(I$5:I$7)</f>
        <v>0</v>
      </c>
      <c r="K6">
        <v>1</v>
      </c>
      <c r="L6" s="1">
        <f>K6/SUM(K$5:K$7)</f>
        <v>6.25E-2</v>
      </c>
    </row>
    <row r="7" spans="3:14" x14ac:dyDescent="0.25">
      <c r="C7">
        <f>+SUM(C5:C6)*4</f>
        <v>2192</v>
      </c>
      <c r="D7" s="1">
        <f t="shared" si="0"/>
        <v>0.8</v>
      </c>
      <c r="E7">
        <f t="shared" si="1"/>
        <v>12</v>
      </c>
      <c r="F7" s="1">
        <f>E7/SUM(E$5:E$7)</f>
        <v>0.8571428571428571</v>
      </c>
      <c r="G7">
        <f t="shared" si="2"/>
        <v>25</v>
      </c>
      <c r="H7" s="1">
        <f>G7/SUM(G$5:G$7)</f>
        <v>0.83333333333333337</v>
      </c>
      <c r="I7">
        <f t="shared" si="3"/>
        <v>6</v>
      </c>
      <c r="J7" s="1">
        <f>I7/SUM(I$5:I$7)</f>
        <v>0.8571428571428571</v>
      </c>
      <c r="K7">
        <v>13</v>
      </c>
      <c r="L7" s="1">
        <f>K7/SUM(K$5:K$7)</f>
        <v>0.8125</v>
      </c>
    </row>
    <row r="8" spans="3:14" x14ac:dyDescent="0.25">
      <c r="K8">
        <f>+SUM(K5:K7)</f>
        <v>16</v>
      </c>
    </row>
    <row r="11" spans="3:14" x14ac:dyDescent="0.25">
      <c r="E11">
        <v>4</v>
      </c>
      <c r="G11">
        <v>8</v>
      </c>
      <c r="I11">
        <v>16</v>
      </c>
      <c r="K11">
        <v>32</v>
      </c>
    </row>
    <row r="12" spans="3:14" x14ac:dyDescent="0.25">
      <c r="C12" s="11">
        <f>Sheet1!AA15</f>
        <v>0.72490799241827819</v>
      </c>
      <c r="D12" s="1">
        <f>C12</f>
        <v>0.72490799241827819</v>
      </c>
      <c r="E12">
        <f>INT(D12*E$11)</f>
        <v>2</v>
      </c>
      <c r="F12" s="1">
        <f>E12/SUM(E$12:E$13)</f>
        <v>0.66666666666666663</v>
      </c>
      <c r="G12">
        <f>INT(F12*G$11)</f>
        <v>5</v>
      </c>
      <c r="H12" s="1">
        <f>G12/SUM(G$12:G$13)</f>
        <v>0.7142857142857143</v>
      </c>
      <c r="I12">
        <f>INT(H12*I$11)</f>
        <v>11</v>
      </c>
      <c r="J12" s="1">
        <f>I12/SUM(I$12:I$13)</f>
        <v>0.73333333333333328</v>
      </c>
      <c r="K12">
        <f>INT(J12*K$11)</f>
        <v>23</v>
      </c>
      <c r="L12" s="1">
        <f>K12/SUM(K$12:K$13)</f>
        <v>0.74193548387096775</v>
      </c>
    </row>
    <row r="13" spans="3:14" x14ac:dyDescent="0.25">
      <c r="C13" s="10">
        <f>1-C12</f>
        <v>0.27509200758172181</v>
      </c>
      <c r="D13" s="1">
        <f>C13</f>
        <v>0.27509200758172181</v>
      </c>
      <c r="E13">
        <f>INT(D13*E$11)</f>
        <v>1</v>
      </c>
      <c r="F13" s="1">
        <f>E13/SUM(E$12:E$13)</f>
        <v>0.33333333333333331</v>
      </c>
      <c r="G13">
        <f>INT(F13*G$11)</f>
        <v>2</v>
      </c>
      <c r="H13" s="1">
        <f>G13/SUM(G$12:G$13)</f>
        <v>0.2857142857142857</v>
      </c>
      <c r="I13">
        <f>INT(H13*I$11)</f>
        <v>4</v>
      </c>
      <c r="J13" s="1">
        <f>I13/SUM(I$12:I$13)</f>
        <v>0.26666666666666666</v>
      </c>
      <c r="K13">
        <f>INT(J13*K$11)</f>
        <v>8</v>
      </c>
      <c r="L13" s="1">
        <f>K13/SUM(K$12:K$13)</f>
        <v>0.25806451612903225</v>
      </c>
    </row>
    <row r="14" spans="3:14" x14ac:dyDescent="0.25">
      <c r="F14" s="1"/>
    </row>
    <row r="16" spans="3:14" x14ac:dyDescent="0.25">
      <c r="E16">
        <v>4</v>
      </c>
      <c r="G16">
        <v>8</v>
      </c>
      <c r="I16">
        <v>16</v>
      </c>
      <c r="K16">
        <v>32</v>
      </c>
      <c r="N16">
        <f>1/32</f>
        <v>3.125E-2</v>
      </c>
    </row>
    <row r="17" spans="3:23" x14ac:dyDescent="0.25">
      <c r="C17" s="11">
        <f>Sheet1!AN10</f>
        <v>0</v>
      </c>
      <c r="D17" s="1">
        <f>C17</f>
        <v>0</v>
      </c>
      <c r="E17">
        <f>INT($D17*E$16)</f>
        <v>0</v>
      </c>
      <c r="F17" s="1">
        <f>E17/SUM(E$17:E$20)</f>
        <v>0</v>
      </c>
      <c r="G17">
        <f>INT($D17*G$16)</f>
        <v>0</v>
      </c>
      <c r="H17" s="1">
        <f>G17/SUM(G$17:G$20)</f>
        <v>0</v>
      </c>
      <c r="I17">
        <f>INT($D17*I$16)</f>
        <v>0</v>
      </c>
      <c r="J17" s="1">
        <f>I17/SUM(I$17:I$20)</f>
        <v>0</v>
      </c>
      <c r="K17">
        <f>INT($D17*K$16)</f>
        <v>0</v>
      </c>
      <c r="L17" s="1">
        <f>K17/SUM(K$17:K$20)</f>
        <v>0</v>
      </c>
    </row>
    <row r="18" spans="3:23" x14ac:dyDescent="0.25">
      <c r="C18" s="10">
        <f>Sheet1!AN12</f>
        <v>0</v>
      </c>
      <c r="D18" s="1">
        <f>C18</f>
        <v>0</v>
      </c>
      <c r="E18">
        <f t="shared" ref="E18:K20" si="4">INT($D18*E$16)</f>
        <v>0</v>
      </c>
      <c r="F18" s="1">
        <f t="shared" ref="F18:H20" si="5">E18/SUM(E$17:E$20)</f>
        <v>0</v>
      </c>
      <c r="G18">
        <f t="shared" si="4"/>
        <v>0</v>
      </c>
      <c r="H18" s="1">
        <f t="shared" si="5"/>
        <v>0</v>
      </c>
      <c r="I18">
        <f t="shared" si="4"/>
        <v>0</v>
      </c>
      <c r="J18" s="1">
        <f t="shared" ref="J18:J19" si="6">I18/SUM(I$17:I$20)</f>
        <v>0</v>
      </c>
      <c r="K18">
        <f t="shared" si="4"/>
        <v>0</v>
      </c>
      <c r="L18" s="1">
        <f t="shared" ref="L18:L19" si="7">K18/SUM(K$17:K$20)</f>
        <v>0</v>
      </c>
    </row>
    <row r="19" spans="3:23" x14ac:dyDescent="0.25">
      <c r="C19" s="10">
        <f>Sheet1!AN2</f>
        <v>0</v>
      </c>
      <c r="D19" s="1">
        <f>C19</f>
        <v>0</v>
      </c>
      <c r="E19">
        <f t="shared" si="4"/>
        <v>0</v>
      </c>
      <c r="F19" s="1">
        <f t="shared" si="5"/>
        <v>0</v>
      </c>
      <c r="G19">
        <v>1</v>
      </c>
      <c r="H19" s="1">
        <f t="shared" si="5"/>
        <v>0.1111111111111111</v>
      </c>
      <c r="I19">
        <f t="shared" si="4"/>
        <v>0</v>
      </c>
      <c r="J19" s="1">
        <f t="shared" si="6"/>
        <v>0</v>
      </c>
      <c r="K19">
        <f t="shared" si="4"/>
        <v>0</v>
      </c>
      <c r="L19" s="1">
        <f t="shared" si="7"/>
        <v>0</v>
      </c>
    </row>
    <row r="20" spans="3:23" x14ac:dyDescent="0.25">
      <c r="C20" s="10">
        <f>1-C17-C18</f>
        <v>1</v>
      </c>
      <c r="D20" s="1">
        <f>C20</f>
        <v>1</v>
      </c>
      <c r="E20">
        <f t="shared" si="4"/>
        <v>4</v>
      </c>
      <c r="F20" s="1">
        <f t="shared" si="5"/>
        <v>1</v>
      </c>
      <c r="G20">
        <f t="shared" si="4"/>
        <v>8</v>
      </c>
      <c r="H20" s="1">
        <f t="shared" si="5"/>
        <v>0.88888888888888884</v>
      </c>
      <c r="I20">
        <f t="shared" si="4"/>
        <v>16</v>
      </c>
      <c r="J20" s="1">
        <f t="shared" ref="J20" si="8">I20/SUM(I$17:I$20)</f>
        <v>1</v>
      </c>
      <c r="K20">
        <f t="shared" si="4"/>
        <v>32</v>
      </c>
      <c r="L20" s="1">
        <f t="shared" ref="L20" si="9">K20/SUM(K$17:K$20)</f>
        <v>1</v>
      </c>
    </row>
    <row r="23" spans="3:23" x14ac:dyDescent="0.25">
      <c r="E23">
        <v>4</v>
      </c>
      <c r="G23">
        <v>8</v>
      </c>
      <c r="I23">
        <v>16</v>
      </c>
      <c r="K23">
        <v>32</v>
      </c>
    </row>
    <row r="24" spans="3:23" x14ac:dyDescent="0.25">
      <c r="C24" s="11" t="str">
        <f>+Sheet1!AP2</f>
        <v>A</v>
      </c>
      <c r="D24" s="1">
        <f>+Sheet1!AN2</f>
        <v>0</v>
      </c>
      <c r="E24">
        <f>INT($D24*E$16)</f>
        <v>0</v>
      </c>
      <c r="F24" s="1">
        <f>E24/SUM(E$17:E$20)</f>
        <v>0</v>
      </c>
      <c r="G24">
        <f>INT($D24*G$16)</f>
        <v>0</v>
      </c>
      <c r="H24" s="1">
        <f>G24/SUM(G$17:G$20)</f>
        <v>0</v>
      </c>
      <c r="I24">
        <f>INT($D24*I$16)</f>
        <v>0</v>
      </c>
      <c r="J24" s="1">
        <f>I24/SUM(I$17:I$20)</f>
        <v>0</v>
      </c>
      <c r="K24">
        <f>INT($D24*K$16)</f>
        <v>0</v>
      </c>
      <c r="L24" s="1">
        <f>K24/SUM(K$24:K$32)</f>
        <v>0</v>
      </c>
      <c r="M24">
        <v>2</v>
      </c>
      <c r="N24" s="1">
        <f>M24/SUM(M$24:M$32)</f>
        <v>0.18181818181818182</v>
      </c>
      <c r="P24" s="12">
        <f>+D24-N24</f>
        <v>-0.18181818181818182</v>
      </c>
      <c r="Q24" s="1" t="e">
        <f>+P24/D24</f>
        <v>#DIV/0!</v>
      </c>
      <c r="S24" t="s">
        <v>49</v>
      </c>
      <c r="T24" s="10" t="str">
        <f>+C24</f>
        <v>A</v>
      </c>
      <c r="U24" t="s">
        <v>50</v>
      </c>
      <c r="V24">
        <f>+M24</f>
        <v>2</v>
      </c>
      <c r="W24" t="s">
        <v>51</v>
      </c>
    </row>
    <row r="25" spans="3:23" x14ac:dyDescent="0.25">
      <c r="C25" s="11" t="str">
        <f>+Sheet1!AP3</f>
        <v>B</v>
      </c>
      <c r="D25" s="1">
        <f>+Sheet1!AN3</f>
        <v>0</v>
      </c>
      <c r="E25">
        <f t="shared" ref="E25:M32" si="10">INT($D25*E$16)</f>
        <v>0</v>
      </c>
      <c r="F25" s="1">
        <f t="shared" ref="F25:H25" si="11">E25/SUM(E$17:E$20)</f>
        <v>0</v>
      </c>
      <c r="G25">
        <f t="shared" si="10"/>
        <v>0</v>
      </c>
      <c r="H25" s="1">
        <f t="shared" ref="H25:J25" si="12">G25/SUM(G$17:G$20)</f>
        <v>0</v>
      </c>
      <c r="I25">
        <f t="shared" si="10"/>
        <v>0</v>
      </c>
      <c r="J25" s="1">
        <f t="shared" ref="J25:J27" si="13">I25/SUM(I$17:I$20)</f>
        <v>0</v>
      </c>
      <c r="K25">
        <f t="shared" si="10"/>
        <v>0</v>
      </c>
      <c r="L25" s="1">
        <f t="shared" ref="L25:N32" si="14">K25/SUM(K$24:K$32)</f>
        <v>0</v>
      </c>
      <c r="M25">
        <v>2</v>
      </c>
      <c r="N25" s="1">
        <f t="shared" si="14"/>
        <v>0.18181818181818182</v>
      </c>
      <c r="P25" s="12">
        <f t="shared" ref="P25:P32" si="15">+D25-N25</f>
        <v>-0.18181818181818182</v>
      </c>
      <c r="Q25" s="1" t="e">
        <f t="shared" ref="Q25:Q32" si="16">+P25/D25</f>
        <v>#DIV/0!</v>
      </c>
      <c r="S25" t="s">
        <v>49</v>
      </c>
      <c r="T25" s="10" t="str">
        <f t="shared" ref="T25:T32" si="17">+C25</f>
        <v>B</v>
      </c>
      <c r="U25" t="s">
        <v>50</v>
      </c>
      <c r="V25">
        <f t="shared" ref="V25:V32" si="18">+M25</f>
        <v>2</v>
      </c>
      <c r="W25" t="s">
        <v>51</v>
      </c>
    </row>
    <row r="26" spans="3:23" x14ac:dyDescent="0.25">
      <c r="C26" s="11" t="str">
        <f>+Sheet1!AP4</f>
        <v>C</v>
      </c>
      <c r="D26" s="1">
        <f>+Sheet1!AN4</f>
        <v>0</v>
      </c>
      <c r="E26">
        <f t="shared" si="10"/>
        <v>0</v>
      </c>
      <c r="F26" s="1">
        <f t="shared" ref="F26:H26" si="19">E26/SUM(E$17:E$20)</f>
        <v>0</v>
      </c>
      <c r="G26">
        <v>1</v>
      </c>
      <c r="H26" s="1">
        <f t="shared" ref="H26:J26" si="20">G26/SUM(G$17:G$20)</f>
        <v>0.1111111111111111</v>
      </c>
      <c r="I26">
        <f t="shared" si="10"/>
        <v>0</v>
      </c>
      <c r="J26" s="1">
        <f t="shared" si="13"/>
        <v>0</v>
      </c>
      <c r="K26">
        <f t="shared" si="10"/>
        <v>0</v>
      </c>
      <c r="L26" s="1">
        <f t="shared" si="14"/>
        <v>0</v>
      </c>
      <c r="M26">
        <v>2</v>
      </c>
      <c r="N26" s="1">
        <f t="shared" si="14"/>
        <v>0.18181818181818182</v>
      </c>
      <c r="P26" s="12">
        <f t="shared" si="15"/>
        <v>-0.18181818181818182</v>
      </c>
      <c r="Q26" s="1" t="e">
        <f t="shared" si="16"/>
        <v>#DIV/0!</v>
      </c>
      <c r="S26" t="s">
        <v>49</v>
      </c>
      <c r="T26" s="10" t="str">
        <f t="shared" si="17"/>
        <v>C</v>
      </c>
      <c r="U26" t="s">
        <v>50</v>
      </c>
      <c r="V26">
        <f t="shared" si="18"/>
        <v>2</v>
      </c>
      <c r="W26" t="s">
        <v>51</v>
      </c>
    </row>
    <row r="27" spans="3:23" x14ac:dyDescent="0.25">
      <c r="C27" s="11" t="str">
        <f>+Sheet1!AP5</f>
        <v>D</v>
      </c>
      <c r="D27" s="1">
        <f>+Sheet1!AN5</f>
        <v>0</v>
      </c>
      <c r="E27">
        <f t="shared" si="10"/>
        <v>0</v>
      </c>
      <c r="F27" s="1">
        <f t="shared" ref="F27:H27" si="21">E27/SUM(E$17:E$20)</f>
        <v>0</v>
      </c>
      <c r="G27">
        <f t="shared" si="10"/>
        <v>0</v>
      </c>
      <c r="H27" s="1">
        <f t="shared" ref="H27:J27" si="22">G27/SUM(G$17:G$20)</f>
        <v>0</v>
      </c>
      <c r="I27">
        <f t="shared" si="10"/>
        <v>0</v>
      </c>
      <c r="J27" s="1">
        <f t="shared" si="13"/>
        <v>0</v>
      </c>
      <c r="K27">
        <f t="shared" si="10"/>
        <v>0</v>
      </c>
      <c r="L27" s="1">
        <f t="shared" si="14"/>
        <v>0</v>
      </c>
      <c r="M27">
        <v>1</v>
      </c>
      <c r="N27" s="1">
        <f t="shared" si="14"/>
        <v>9.0909090909090912E-2</v>
      </c>
      <c r="P27" s="12">
        <f t="shared" si="15"/>
        <v>-9.0909090909090912E-2</v>
      </c>
      <c r="Q27" s="1" t="e">
        <f t="shared" si="16"/>
        <v>#DIV/0!</v>
      </c>
      <c r="S27" t="s">
        <v>49</v>
      </c>
      <c r="T27" s="10" t="str">
        <f t="shared" si="17"/>
        <v>D</v>
      </c>
      <c r="U27" t="s">
        <v>50</v>
      </c>
      <c r="V27">
        <f t="shared" si="18"/>
        <v>1</v>
      </c>
      <c r="W27" t="s">
        <v>51</v>
      </c>
    </row>
    <row r="28" spans="3:23" x14ac:dyDescent="0.25">
      <c r="C28" s="11" t="str">
        <f>+Sheet1!AP7</f>
        <v>F</v>
      </c>
      <c r="D28" s="1">
        <f>+Sheet1!AN7</f>
        <v>0</v>
      </c>
      <c r="K28">
        <f t="shared" si="10"/>
        <v>0</v>
      </c>
      <c r="L28" s="1">
        <f t="shared" si="14"/>
        <v>0</v>
      </c>
      <c r="M28">
        <v>2</v>
      </c>
      <c r="N28" s="1">
        <f t="shared" si="14"/>
        <v>0.18181818181818182</v>
      </c>
      <c r="P28" s="12">
        <f t="shared" si="15"/>
        <v>-0.18181818181818182</v>
      </c>
      <c r="Q28" s="1" t="e">
        <f t="shared" si="16"/>
        <v>#DIV/0!</v>
      </c>
      <c r="S28" t="s">
        <v>49</v>
      </c>
      <c r="T28" s="10" t="str">
        <f t="shared" si="17"/>
        <v>F</v>
      </c>
      <c r="U28" t="s">
        <v>50</v>
      </c>
      <c r="V28">
        <f t="shared" si="18"/>
        <v>2</v>
      </c>
      <c r="W28" t="s">
        <v>51</v>
      </c>
    </row>
    <row r="29" spans="3:23" x14ac:dyDescent="0.25">
      <c r="C29" s="11" t="str">
        <f>+Sheet1!AP10</f>
        <v>I</v>
      </c>
      <c r="D29" s="1">
        <f>+Sheet1!AN10</f>
        <v>0</v>
      </c>
      <c r="K29">
        <f t="shared" si="10"/>
        <v>0</v>
      </c>
      <c r="L29" s="1">
        <f t="shared" si="14"/>
        <v>0</v>
      </c>
      <c r="M29">
        <f t="shared" ref="M25:M32" si="23">+K29</f>
        <v>0</v>
      </c>
      <c r="N29" s="1">
        <f t="shared" si="14"/>
        <v>0</v>
      </c>
      <c r="P29" s="12">
        <f t="shared" si="15"/>
        <v>0</v>
      </c>
      <c r="Q29" s="1" t="e">
        <f t="shared" si="16"/>
        <v>#DIV/0!</v>
      </c>
      <c r="S29" t="s">
        <v>49</v>
      </c>
      <c r="T29" s="10" t="str">
        <f t="shared" si="17"/>
        <v>I</v>
      </c>
      <c r="U29" t="s">
        <v>50</v>
      </c>
      <c r="V29">
        <f t="shared" si="18"/>
        <v>0</v>
      </c>
      <c r="W29" t="s">
        <v>51</v>
      </c>
    </row>
    <row r="30" spans="3:23" x14ac:dyDescent="0.25">
      <c r="C30" s="11" t="str">
        <f>+Sheet1!AP12</f>
        <v>K</v>
      </c>
      <c r="D30" s="1">
        <f>+Sheet1!AN12</f>
        <v>0</v>
      </c>
      <c r="K30">
        <f t="shared" si="10"/>
        <v>0</v>
      </c>
      <c r="L30" s="1">
        <f t="shared" si="14"/>
        <v>0</v>
      </c>
      <c r="M30">
        <f t="shared" si="23"/>
        <v>0</v>
      </c>
      <c r="N30" s="1">
        <f t="shared" si="14"/>
        <v>0</v>
      </c>
      <c r="P30" s="12">
        <f t="shared" si="15"/>
        <v>0</v>
      </c>
      <c r="Q30" s="1" t="e">
        <f t="shared" si="16"/>
        <v>#DIV/0!</v>
      </c>
      <c r="S30" t="s">
        <v>49</v>
      </c>
      <c r="T30" s="10" t="str">
        <f t="shared" si="17"/>
        <v>K</v>
      </c>
      <c r="U30" t="s">
        <v>50</v>
      </c>
      <c r="V30">
        <f t="shared" si="18"/>
        <v>0</v>
      </c>
      <c r="W30" t="s">
        <v>51</v>
      </c>
    </row>
    <row r="31" spans="3:23" x14ac:dyDescent="0.25">
      <c r="C31" s="11" t="str">
        <f>+Sheet1!AP14</f>
        <v>R</v>
      </c>
      <c r="D31" s="1">
        <f>+Sheet1!AN14</f>
        <v>0</v>
      </c>
      <c r="K31">
        <f t="shared" si="10"/>
        <v>0</v>
      </c>
      <c r="L31" s="1">
        <f t="shared" si="14"/>
        <v>0</v>
      </c>
      <c r="M31">
        <f t="shared" si="23"/>
        <v>0</v>
      </c>
      <c r="N31" s="1">
        <f t="shared" si="14"/>
        <v>0</v>
      </c>
      <c r="P31" s="12">
        <f t="shared" si="15"/>
        <v>0</v>
      </c>
      <c r="Q31" s="1" t="e">
        <f t="shared" si="16"/>
        <v>#DIV/0!</v>
      </c>
      <c r="S31" t="s">
        <v>49</v>
      </c>
      <c r="T31" s="10" t="str">
        <f t="shared" si="17"/>
        <v>R</v>
      </c>
      <c r="U31" t="s">
        <v>50</v>
      </c>
      <c r="V31">
        <f t="shared" si="18"/>
        <v>0</v>
      </c>
      <c r="W31" t="s">
        <v>51</v>
      </c>
    </row>
    <row r="32" spans="3:23" x14ac:dyDescent="0.25">
      <c r="C32" t="s">
        <v>48</v>
      </c>
      <c r="D32" s="12">
        <f>1-SUM(D24:D31)</f>
        <v>1</v>
      </c>
      <c r="K32">
        <f t="shared" si="10"/>
        <v>32</v>
      </c>
      <c r="L32" s="1">
        <f t="shared" si="14"/>
        <v>1</v>
      </c>
      <c r="M32">
        <v>2</v>
      </c>
      <c r="N32" s="1">
        <f t="shared" si="14"/>
        <v>0.18181818181818182</v>
      </c>
      <c r="P32" s="12">
        <f t="shared" si="15"/>
        <v>0.81818181818181812</v>
      </c>
      <c r="Q32" s="1">
        <f t="shared" si="16"/>
        <v>0.81818181818181812</v>
      </c>
      <c r="S32" t="s">
        <v>49</v>
      </c>
      <c r="T32" s="10" t="str">
        <f t="shared" si="17"/>
        <v>REST</v>
      </c>
      <c r="U32" t="s">
        <v>50</v>
      </c>
      <c r="V32">
        <f t="shared" si="18"/>
        <v>2</v>
      </c>
      <c r="W32" t="s">
        <v>51</v>
      </c>
    </row>
    <row r="34" spans="3:13" x14ac:dyDescent="0.25">
      <c r="K34">
        <f>+SUM(K24:K32)</f>
        <v>32</v>
      </c>
      <c r="M34">
        <f>+SUM(M24:M32)</f>
        <v>11</v>
      </c>
    </row>
    <row r="37" spans="3:13" x14ac:dyDescent="0.25">
      <c r="C37" s="11"/>
      <c r="D37" s="1"/>
    </row>
    <row r="38" spans="3:13" x14ac:dyDescent="0.25">
      <c r="C38" s="11"/>
      <c r="D38" s="1"/>
    </row>
    <row r="39" spans="3:13" x14ac:dyDescent="0.25">
      <c r="C39" s="11"/>
      <c r="D39" s="1"/>
    </row>
    <row r="40" spans="3:13" x14ac:dyDescent="0.25">
      <c r="C40" s="11"/>
      <c r="D40" s="1"/>
    </row>
    <row r="41" spans="3:13" x14ac:dyDescent="0.25">
      <c r="C41" s="11"/>
      <c r="D41" s="1"/>
    </row>
    <row r="42" spans="3:13" x14ac:dyDescent="0.25">
      <c r="C42" s="11"/>
      <c r="D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</dc:creator>
  <cp:lastModifiedBy>Marcy</cp:lastModifiedBy>
  <dcterms:created xsi:type="dcterms:W3CDTF">2011-03-16T20:21:15Z</dcterms:created>
  <dcterms:modified xsi:type="dcterms:W3CDTF">2011-03-17T14:53:31Z</dcterms:modified>
</cp:coreProperties>
</file>