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9.xml" ContentType="application/vnd.openxmlformats-officedocument.drawing+xml"/>
  <Override PartName="/xl/charts/chart10.xml" ContentType="application/vnd.openxmlformats-officedocument.drawingml.chart+xml"/>
  <Override PartName="/xl/drawings/drawing10.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autoCompressPictures="0" defaultThemeVersion="166925"/>
  <mc:AlternateContent xmlns:mc="http://schemas.openxmlformats.org/markup-compatibility/2006">
    <mc:Choice Requires="x15">
      <x15ac:absPath xmlns:x15ac="http://schemas.microsoft.com/office/spreadsheetml/2010/11/ac" url="/Users/pdoc3/Documents/Teaching/GLOMAR Age models/"/>
    </mc:Choice>
  </mc:AlternateContent>
  <xr:revisionPtr revIDLastSave="0" documentId="13_ncr:1_{8DDBA4A4-BC38-D94D-857E-39DEA1BCB253}" xr6:coauthVersionLast="36" xr6:coauthVersionMax="36" xr10:uidLastSave="{00000000-0000-0000-0000-000000000000}"/>
  <bookViews>
    <workbookView xWindow="2500" yWindow="460" windowWidth="33360" windowHeight="26820" xr2:uid="{00000000-000D-0000-FFFF-FFFF00000000}"/>
  </bookViews>
  <sheets>
    <sheet name="Dataset" sheetId="2" r:id="rId1"/>
    <sheet name="Linear Interpolation" sheetId="1" r:id="rId2"/>
    <sheet name="Linear Interpolation + Extrapol" sheetId="3" r:id="rId3"/>
    <sheet name="Linear Interpolation w Outlier " sheetId="4" r:id="rId4"/>
    <sheet name="Linear Interpolation w Hiatus" sheetId="6" r:id="rId5"/>
    <sheet name="Linear regression w Hiatus" sheetId="7" r:id="rId6"/>
    <sheet name="Polynomial regression" sheetId="9" r:id="rId7"/>
    <sheet name="Linear Interpolation uncertaint" sheetId="5" r:id="rId8"/>
    <sheet name="Monte Carlo" sheetId="10" r:id="rId9"/>
    <sheet name="Interpolation of uncertainty" sheetId="11" r:id="rId10"/>
  </sheets>
  <calcPr calcId="181029" calcMode="manual"/>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I75" i="11" l="1"/>
  <c r="I76" i="11"/>
  <c r="I77" i="11"/>
  <c r="K77" i="11" s="1"/>
  <c r="I78" i="11"/>
  <c r="J78" i="11" s="1"/>
  <c r="I79" i="11"/>
  <c r="I80" i="11"/>
  <c r="I81" i="11"/>
  <c r="K81" i="11" s="1"/>
  <c r="I82" i="11"/>
  <c r="J82" i="11" s="1"/>
  <c r="I83" i="11"/>
  <c r="I84" i="11"/>
  <c r="I85" i="11"/>
  <c r="K85" i="11" s="1"/>
  <c r="I86" i="11"/>
  <c r="K86" i="11" s="1"/>
  <c r="I87" i="11"/>
  <c r="I88" i="11"/>
  <c r="I89" i="11"/>
  <c r="K89" i="11" s="1"/>
  <c r="I90" i="11"/>
  <c r="J90" i="11" s="1"/>
  <c r="I91" i="11"/>
  <c r="I92" i="11"/>
  <c r="I93" i="11"/>
  <c r="K93" i="11" s="1"/>
  <c r="I94" i="11"/>
  <c r="J94" i="11" s="1"/>
  <c r="I95" i="11"/>
  <c r="I96" i="11"/>
  <c r="I97" i="11"/>
  <c r="K97" i="11" s="1"/>
  <c r="I98" i="11"/>
  <c r="J98" i="11" s="1"/>
  <c r="I99" i="11"/>
  <c r="I100" i="11"/>
  <c r="I101" i="11"/>
  <c r="K101" i="11" s="1"/>
  <c r="I102" i="11"/>
  <c r="K102" i="11" s="1"/>
  <c r="I74" i="11"/>
  <c r="J74" i="11"/>
  <c r="K74" i="11"/>
  <c r="J75" i="11"/>
  <c r="K75" i="11"/>
  <c r="J76" i="11"/>
  <c r="K76" i="11"/>
  <c r="J77" i="11"/>
  <c r="J79" i="11"/>
  <c r="K79" i="11"/>
  <c r="J80" i="11"/>
  <c r="K80" i="11"/>
  <c r="J81" i="11"/>
  <c r="J83" i="11"/>
  <c r="K83" i="11"/>
  <c r="J84" i="11"/>
  <c r="K84" i="11"/>
  <c r="J85" i="11"/>
  <c r="J87" i="11"/>
  <c r="K87" i="11"/>
  <c r="J88" i="11"/>
  <c r="K88" i="11"/>
  <c r="J89" i="11"/>
  <c r="J91" i="11"/>
  <c r="K91" i="11"/>
  <c r="J92" i="11"/>
  <c r="K92" i="11"/>
  <c r="J93" i="11"/>
  <c r="J95" i="11"/>
  <c r="K95" i="11"/>
  <c r="J96" i="11"/>
  <c r="K96" i="11"/>
  <c r="J97" i="11"/>
  <c r="J99" i="11"/>
  <c r="K99" i="11"/>
  <c r="J100" i="11"/>
  <c r="K100" i="11"/>
  <c r="J101" i="11"/>
  <c r="H74" i="11"/>
  <c r="I3" i="11"/>
  <c r="I4" i="11"/>
  <c r="I5" i="11"/>
  <c r="I6" i="11"/>
  <c r="I7" i="11"/>
  <c r="I8" i="11"/>
  <c r="I9" i="11"/>
  <c r="I10" i="11"/>
  <c r="I11" i="11"/>
  <c r="I12" i="11"/>
  <c r="I13" i="11"/>
  <c r="I14" i="11"/>
  <c r="I15" i="11"/>
  <c r="I16" i="11"/>
  <c r="I17" i="11"/>
  <c r="I18" i="11"/>
  <c r="I19" i="11"/>
  <c r="I20" i="11"/>
  <c r="I21" i="11"/>
  <c r="I22" i="11"/>
  <c r="I23" i="11"/>
  <c r="I24" i="11"/>
  <c r="I25" i="11"/>
  <c r="I26" i="11"/>
  <c r="I27" i="11"/>
  <c r="I28" i="11"/>
  <c r="I29" i="11"/>
  <c r="I30" i="11"/>
  <c r="I31" i="11"/>
  <c r="I32" i="11"/>
  <c r="I33" i="11"/>
  <c r="I34" i="11"/>
  <c r="I35" i="11"/>
  <c r="I36" i="11"/>
  <c r="I37" i="11"/>
  <c r="I38" i="11"/>
  <c r="I39" i="11"/>
  <c r="I40" i="11"/>
  <c r="I41" i="11"/>
  <c r="I42" i="11"/>
  <c r="I43" i="11"/>
  <c r="I44" i="11"/>
  <c r="I45" i="11"/>
  <c r="I46" i="11"/>
  <c r="I47" i="11"/>
  <c r="I48" i="11"/>
  <c r="I49" i="11"/>
  <c r="I50" i="11"/>
  <c r="I51" i="11"/>
  <c r="I52" i="11"/>
  <c r="I53" i="11"/>
  <c r="I54" i="11"/>
  <c r="I55" i="11"/>
  <c r="I56" i="11"/>
  <c r="I57" i="11"/>
  <c r="I58" i="11"/>
  <c r="I59" i="11"/>
  <c r="I60" i="11"/>
  <c r="I61" i="11"/>
  <c r="I62" i="11"/>
  <c r="I63" i="11"/>
  <c r="I64" i="11"/>
  <c r="I65" i="11"/>
  <c r="I66" i="11"/>
  <c r="I67" i="11"/>
  <c r="I68" i="11"/>
  <c r="I69" i="11"/>
  <c r="I70" i="11"/>
  <c r="I71" i="11"/>
  <c r="I72" i="11"/>
  <c r="I73" i="11"/>
  <c r="I2" i="11"/>
  <c r="H2" i="11"/>
  <c r="H3" i="11"/>
  <c r="H102" i="11"/>
  <c r="H101" i="11"/>
  <c r="H100" i="11"/>
  <c r="H99" i="11"/>
  <c r="H98" i="11"/>
  <c r="H97" i="11"/>
  <c r="H96" i="11"/>
  <c r="H95" i="11"/>
  <c r="H94" i="11"/>
  <c r="H93" i="11"/>
  <c r="H92" i="11"/>
  <c r="H91" i="11"/>
  <c r="H90" i="11"/>
  <c r="H89" i="11"/>
  <c r="H88" i="11"/>
  <c r="H87" i="11"/>
  <c r="H86" i="11"/>
  <c r="H85" i="11"/>
  <c r="H84" i="11"/>
  <c r="H83" i="11"/>
  <c r="H82" i="11"/>
  <c r="H81" i="11"/>
  <c r="H80" i="11"/>
  <c r="H79" i="11"/>
  <c r="H78" i="11"/>
  <c r="H77" i="11"/>
  <c r="H76" i="11"/>
  <c r="H75" i="11"/>
  <c r="H73" i="11"/>
  <c r="J73" i="11" s="1"/>
  <c r="H72" i="11"/>
  <c r="H71" i="11"/>
  <c r="H70" i="11"/>
  <c r="H69" i="11"/>
  <c r="H68" i="11"/>
  <c r="H67" i="11"/>
  <c r="J67" i="11" s="1"/>
  <c r="H66" i="11"/>
  <c r="H65" i="11"/>
  <c r="J65" i="11" s="1"/>
  <c r="H64" i="11"/>
  <c r="H63" i="11"/>
  <c r="J63" i="11" s="1"/>
  <c r="H62" i="11"/>
  <c r="H61" i="11"/>
  <c r="J61" i="11" s="1"/>
  <c r="H60" i="11"/>
  <c r="H59" i="11"/>
  <c r="J59" i="11" s="1"/>
  <c r="H58" i="11"/>
  <c r="H57" i="11"/>
  <c r="J57" i="11" s="1"/>
  <c r="H56" i="11"/>
  <c r="H55" i="11"/>
  <c r="J55" i="11" s="1"/>
  <c r="H54" i="11"/>
  <c r="H53" i="11"/>
  <c r="J53" i="11" s="1"/>
  <c r="H52" i="11"/>
  <c r="H51" i="11"/>
  <c r="J51" i="11" s="1"/>
  <c r="H50" i="11"/>
  <c r="H49" i="11"/>
  <c r="J49" i="11" s="1"/>
  <c r="H48" i="11"/>
  <c r="H47" i="11"/>
  <c r="J47" i="11" s="1"/>
  <c r="H46" i="11"/>
  <c r="H45" i="11"/>
  <c r="H44" i="11"/>
  <c r="H43" i="11"/>
  <c r="J43" i="11" s="1"/>
  <c r="H42" i="11"/>
  <c r="H41" i="11"/>
  <c r="J41" i="11" s="1"/>
  <c r="H40" i="11"/>
  <c r="H39" i="11"/>
  <c r="J39" i="11" s="1"/>
  <c r="H38" i="11"/>
  <c r="H37" i="11"/>
  <c r="J37" i="11" s="1"/>
  <c r="H36" i="11"/>
  <c r="H35" i="11"/>
  <c r="J35" i="11" s="1"/>
  <c r="H34" i="11"/>
  <c r="H33" i="11"/>
  <c r="J33" i="11" s="1"/>
  <c r="H32" i="11"/>
  <c r="H31" i="11"/>
  <c r="J31" i="11" s="1"/>
  <c r="H30" i="11"/>
  <c r="H29" i="11"/>
  <c r="J29" i="11" s="1"/>
  <c r="H28" i="11"/>
  <c r="H27" i="11"/>
  <c r="J27" i="11" s="1"/>
  <c r="H26" i="11"/>
  <c r="H25" i="11"/>
  <c r="J25" i="11" s="1"/>
  <c r="H24" i="11"/>
  <c r="H23" i="11"/>
  <c r="J23" i="11" s="1"/>
  <c r="H22" i="11"/>
  <c r="H21" i="11"/>
  <c r="J21" i="11" s="1"/>
  <c r="H20" i="11"/>
  <c r="H19" i="11"/>
  <c r="J19" i="11" s="1"/>
  <c r="H18" i="11"/>
  <c r="H17" i="11"/>
  <c r="J17" i="11" s="1"/>
  <c r="H16" i="11"/>
  <c r="H15" i="11"/>
  <c r="J15" i="11" s="1"/>
  <c r="H14" i="11"/>
  <c r="H13" i="11"/>
  <c r="J13" i="11" s="1"/>
  <c r="H12" i="11"/>
  <c r="H11" i="11"/>
  <c r="J11" i="11" s="1"/>
  <c r="H10" i="11"/>
  <c r="H9" i="11"/>
  <c r="J9" i="11" s="1"/>
  <c r="H8" i="11"/>
  <c r="H7" i="11"/>
  <c r="J7" i="11" s="1"/>
  <c r="H6" i="11"/>
  <c r="H5" i="11"/>
  <c r="J5" i="11" s="1"/>
  <c r="H4" i="11"/>
  <c r="J69" i="11" l="1"/>
  <c r="J71" i="11"/>
  <c r="J4" i="11"/>
  <c r="J12" i="11"/>
  <c r="J20" i="11"/>
  <c r="K24" i="11"/>
  <c r="J32" i="11"/>
  <c r="J36" i="11"/>
  <c r="J40" i="11"/>
  <c r="J44" i="11"/>
  <c r="J48" i="11"/>
  <c r="J52" i="11"/>
  <c r="J56" i="11"/>
  <c r="J60" i="11"/>
  <c r="J64" i="11"/>
  <c r="J68" i="11"/>
  <c r="J72" i="11"/>
  <c r="J70" i="11"/>
  <c r="K66" i="11"/>
  <c r="K62" i="11"/>
  <c r="K58" i="11"/>
  <c r="K54" i="11"/>
  <c r="J50" i="11"/>
  <c r="J46" i="11"/>
  <c r="K42" i="11"/>
  <c r="K38" i="11"/>
  <c r="K34" i="11"/>
  <c r="J30" i="11"/>
  <c r="J26" i="11"/>
  <c r="J22" i="11"/>
  <c r="J18" i="11"/>
  <c r="J14" i="11"/>
  <c r="J10" i="11"/>
  <c r="K6" i="11"/>
  <c r="J8" i="11"/>
  <c r="J16" i="11"/>
  <c r="K28" i="11"/>
  <c r="J3" i="11"/>
  <c r="K98" i="11"/>
  <c r="K94" i="11"/>
  <c r="K90" i="11"/>
  <c r="K82" i="11"/>
  <c r="K78" i="11"/>
  <c r="J102" i="11"/>
  <c r="J86" i="11"/>
  <c r="J45" i="11"/>
  <c r="K2" i="11"/>
  <c r="K70" i="11"/>
  <c r="J28" i="11"/>
  <c r="K72" i="11"/>
  <c r="K68" i="11"/>
  <c r="K64" i="11"/>
  <c r="K60" i="11"/>
  <c r="K56" i="11"/>
  <c r="K50" i="11"/>
  <c r="K46" i="11"/>
  <c r="K44" i="11"/>
  <c r="K40" i="11"/>
  <c r="K36" i="11"/>
  <c r="K30" i="11"/>
  <c r="K26" i="11"/>
  <c r="K22" i="11"/>
  <c r="K20" i="11"/>
  <c r="K16" i="11"/>
  <c r="K14" i="11"/>
  <c r="K12" i="11"/>
  <c r="K10" i="11"/>
  <c r="K8" i="11"/>
  <c r="K4" i="11"/>
  <c r="J66" i="11"/>
  <c r="J62" i="11"/>
  <c r="J58" i="11"/>
  <c r="J54" i="11"/>
  <c r="J42" i="11"/>
  <c r="J38" i="11"/>
  <c r="J34" i="11"/>
  <c r="J24" i="11"/>
  <c r="J6" i="11"/>
  <c r="J2" i="11"/>
  <c r="K73" i="11"/>
  <c r="K71" i="11"/>
  <c r="K69" i="11"/>
  <c r="K67" i="11"/>
  <c r="K65" i="11"/>
  <c r="K63" i="11"/>
  <c r="K61" i="11"/>
  <c r="K59" i="11"/>
  <c r="K57" i="11"/>
  <c r="K55" i="11"/>
  <c r="K53" i="11"/>
  <c r="K51" i="11"/>
  <c r="K49" i="11"/>
  <c r="K47" i="11"/>
  <c r="K45" i="11"/>
  <c r="K43" i="11"/>
  <c r="K41" i="11"/>
  <c r="K39" i="11"/>
  <c r="K37" i="11"/>
  <c r="K35" i="11"/>
  <c r="K33" i="11"/>
  <c r="K31" i="11"/>
  <c r="K29" i="11"/>
  <c r="K27" i="11"/>
  <c r="K25" i="11"/>
  <c r="K23" i="11"/>
  <c r="K21" i="11"/>
  <c r="K19" i="11"/>
  <c r="K17" i="11"/>
  <c r="K15" i="11"/>
  <c r="K13" i="11"/>
  <c r="K11" i="11"/>
  <c r="K9" i="11"/>
  <c r="K7" i="11"/>
  <c r="K5" i="11"/>
  <c r="K3" i="11"/>
  <c r="K52" i="11"/>
  <c r="K48" i="11"/>
  <c r="K32" i="11"/>
  <c r="K18" i="11"/>
  <c r="H74" i="3"/>
  <c r="Q7" i="10"/>
  <c r="P7" i="10"/>
  <c r="O7" i="10"/>
  <c r="N7" i="10"/>
  <c r="M7" i="10"/>
  <c r="Q6" i="10"/>
  <c r="P6" i="10"/>
  <c r="O6" i="10"/>
  <c r="N6" i="10"/>
  <c r="M6" i="10"/>
  <c r="Q5" i="10"/>
  <c r="P5" i="10"/>
  <c r="O5" i="10"/>
  <c r="N5" i="10"/>
  <c r="M5" i="10"/>
  <c r="Q4" i="10"/>
  <c r="P4" i="10"/>
  <c r="O4" i="10"/>
  <c r="N4" i="10"/>
  <c r="M4" i="10"/>
  <c r="Q3" i="10"/>
  <c r="P3" i="10"/>
  <c r="O3" i="10"/>
  <c r="N3" i="10"/>
  <c r="M3" i="10"/>
  <c r="J3" i="10"/>
  <c r="K3" i="10"/>
  <c r="L3" i="10"/>
  <c r="J4" i="10"/>
  <c r="K4" i="10"/>
  <c r="L4" i="10"/>
  <c r="J5" i="10"/>
  <c r="K5" i="10"/>
  <c r="L5" i="10"/>
  <c r="J6" i="10"/>
  <c r="K6" i="10"/>
  <c r="L6" i="10"/>
  <c r="J7" i="10"/>
  <c r="K7" i="10"/>
  <c r="L7" i="10"/>
  <c r="I3" i="10"/>
  <c r="I4" i="10"/>
  <c r="I5" i="10"/>
  <c r="I6" i="10"/>
  <c r="I7" i="10"/>
  <c r="H4" i="10"/>
  <c r="H5" i="10"/>
  <c r="H6" i="10"/>
  <c r="H7" i="10"/>
  <c r="H3" i="10"/>
  <c r="K75" i="5"/>
  <c r="K77" i="5"/>
  <c r="K79" i="5"/>
  <c r="K81" i="5"/>
  <c r="K83" i="5"/>
  <c r="M83" i="5" s="1"/>
  <c r="K85" i="5"/>
  <c r="L85" i="5" s="1"/>
  <c r="K87" i="5"/>
  <c r="K89" i="5"/>
  <c r="K91" i="5"/>
  <c r="K93" i="5"/>
  <c r="K95" i="5"/>
  <c r="K97" i="5"/>
  <c r="K99" i="5"/>
  <c r="K101" i="5"/>
  <c r="M101" i="5" s="1"/>
  <c r="K76" i="5"/>
  <c r="K78" i="5"/>
  <c r="M78" i="5" s="1"/>
  <c r="K80" i="5"/>
  <c r="K82" i="5"/>
  <c r="K84" i="5"/>
  <c r="K86" i="5"/>
  <c r="K88" i="5"/>
  <c r="K90" i="5"/>
  <c r="L90" i="5" s="1"/>
  <c r="K92" i="5"/>
  <c r="K94" i="5"/>
  <c r="L94" i="5" s="1"/>
  <c r="K96" i="5"/>
  <c r="K98" i="5"/>
  <c r="K100" i="5"/>
  <c r="K102" i="5"/>
  <c r="M102" i="5" s="1"/>
  <c r="K74" i="5"/>
  <c r="J3" i="5"/>
  <c r="H32" i="4"/>
  <c r="H33" i="4"/>
  <c r="H34" i="4"/>
  <c r="H35" i="4"/>
  <c r="H36" i="4"/>
  <c r="H37" i="4"/>
  <c r="H38" i="4"/>
  <c r="H39" i="4"/>
  <c r="H40" i="4"/>
  <c r="H41" i="4"/>
  <c r="H42" i="4"/>
  <c r="H43" i="4"/>
  <c r="H44" i="4"/>
  <c r="H45" i="4"/>
  <c r="H2" i="4"/>
  <c r="H5" i="4"/>
  <c r="H65" i="7"/>
  <c r="H66" i="7"/>
  <c r="H67" i="7"/>
  <c r="H49" i="7"/>
  <c r="H50" i="7"/>
  <c r="H51" i="7"/>
  <c r="H52" i="7"/>
  <c r="H53" i="7"/>
  <c r="H54" i="7"/>
  <c r="H55" i="7"/>
  <c r="H56" i="7"/>
  <c r="H57" i="7"/>
  <c r="H58" i="7"/>
  <c r="H59" i="7"/>
  <c r="H60" i="7"/>
  <c r="H61" i="7"/>
  <c r="H62" i="7"/>
  <c r="H63" i="7"/>
  <c r="H66" i="6"/>
  <c r="H67" i="6"/>
  <c r="H65" i="6"/>
  <c r="H50" i="6"/>
  <c r="H51" i="6"/>
  <c r="H52" i="6"/>
  <c r="H53" i="6"/>
  <c r="H54" i="6"/>
  <c r="H55" i="6"/>
  <c r="H56" i="6"/>
  <c r="H57" i="6"/>
  <c r="H58" i="6"/>
  <c r="H59" i="6"/>
  <c r="H60" i="6"/>
  <c r="H61" i="6"/>
  <c r="H62" i="6"/>
  <c r="H63" i="6"/>
  <c r="H49" i="6"/>
  <c r="H102" i="6"/>
  <c r="H101" i="6"/>
  <c r="M76" i="5"/>
  <c r="M100" i="5"/>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H83" i="9"/>
  <c r="H84" i="9"/>
  <c r="H85" i="9"/>
  <c r="H86" i="9"/>
  <c r="H87" i="9"/>
  <c r="H88" i="9"/>
  <c r="H89" i="9"/>
  <c r="H90" i="9"/>
  <c r="H91" i="9"/>
  <c r="H92" i="9"/>
  <c r="H93" i="9"/>
  <c r="H94" i="9"/>
  <c r="H95" i="9"/>
  <c r="H96" i="9"/>
  <c r="H97" i="9"/>
  <c r="H98" i="9"/>
  <c r="H99" i="9"/>
  <c r="H100" i="9"/>
  <c r="H101" i="9"/>
  <c r="H102" i="9"/>
  <c r="H3" i="9"/>
  <c r="H4" i="9"/>
  <c r="H5" i="9"/>
  <c r="H6" i="9"/>
  <c r="H7" i="9"/>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2" i="9"/>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68" i="7"/>
  <c r="H3" i="7"/>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2" i="7"/>
  <c r="H75" i="6"/>
  <c r="H76" i="6"/>
  <c r="H77" i="6"/>
  <c r="H78" i="6"/>
  <c r="H79" i="6"/>
  <c r="H80" i="6"/>
  <c r="H81" i="6"/>
  <c r="H82" i="6"/>
  <c r="H83" i="6"/>
  <c r="H84" i="6"/>
  <c r="H85" i="6"/>
  <c r="H86" i="6"/>
  <c r="H87" i="6"/>
  <c r="H88" i="6"/>
  <c r="H89" i="6"/>
  <c r="H90" i="6"/>
  <c r="H91" i="6"/>
  <c r="H92" i="6"/>
  <c r="H93" i="6"/>
  <c r="H94" i="6"/>
  <c r="H95" i="6"/>
  <c r="H96" i="6"/>
  <c r="H97" i="6"/>
  <c r="H98" i="6"/>
  <c r="H99" i="6"/>
  <c r="H100" i="6"/>
  <c r="H74" i="6"/>
  <c r="H75" i="3"/>
  <c r="H68" i="6"/>
  <c r="H69" i="6"/>
  <c r="H70" i="6"/>
  <c r="H71" i="6"/>
  <c r="H72" i="6"/>
  <c r="H73" i="6"/>
  <c r="H2" i="6"/>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2" i="1"/>
  <c r="H15" i="4"/>
  <c r="I73" i="5"/>
  <c r="J66" i="5"/>
  <c r="K66" i="5" s="1"/>
  <c r="I66" i="5"/>
  <c r="J67" i="5"/>
  <c r="I67" i="5"/>
  <c r="J68" i="5"/>
  <c r="K68" i="5" s="1"/>
  <c r="I68" i="5"/>
  <c r="J69" i="5"/>
  <c r="I69" i="5"/>
  <c r="J70" i="5"/>
  <c r="K70" i="5" s="1"/>
  <c r="I70" i="5"/>
  <c r="J71" i="5"/>
  <c r="I71" i="5"/>
  <c r="J72" i="5"/>
  <c r="K72" i="5" s="1"/>
  <c r="I72" i="5"/>
  <c r="J73" i="5"/>
  <c r="K73" i="5" s="1"/>
  <c r="H102" i="5"/>
  <c r="H101" i="5"/>
  <c r="H100" i="5"/>
  <c r="H99" i="5"/>
  <c r="H98" i="5"/>
  <c r="H97" i="5"/>
  <c r="H96" i="5"/>
  <c r="H95" i="5"/>
  <c r="H94" i="5"/>
  <c r="H93" i="5"/>
  <c r="H92" i="5"/>
  <c r="H91" i="5"/>
  <c r="H90" i="5"/>
  <c r="H89" i="5"/>
  <c r="H88" i="5"/>
  <c r="H87" i="5"/>
  <c r="H86" i="5"/>
  <c r="H85" i="5"/>
  <c r="H84" i="5"/>
  <c r="H83" i="5"/>
  <c r="H82" i="5"/>
  <c r="H81" i="5"/>
  <c r="H80" i="5"/>
  <c r="H79" i="5"/>
  <c r="H78" i="5"/>
  <c r="H77" i="5"/>
  <c r="H76" i="5"/>
  <c r="H75" i="5"/>
  <c r="H74" i="5"/>
  <c r="I2" i="5"/>
  <c r="I3" i="5"/>
  <c r="J4" i="5"/>
  <c r="K4" i="5" s="1"/>
  <c r="I4" i="5"/>
  <c r="J5" i="5"/>
  <c r="I5" i="5"/>
  <c r="J6" i="5"/>
  <c r="K6" i="5" s="1"/>
  <c r="I6" i="5"/>
  <c r="J7" i="5"/>
  <c r="I7" i="5"/>
  <c r="J8" i="5"/>
  <c r="K8" i="5" s="1"/>
  <c r="I8" i="5"/>
  <c r="J9" i="5"/>
  <c r="I9" i="5"/>
  <c r="J10" i="5"/>
  <c r="K10" i="5" s="1"/>
  <c r="I10" i="5"/>
  <c r="J11" i="5"/>
  <c r="I11" i="5"/>
  <c r="J12" i="5"/>
  <c r="K12" i="5" s="1"/>
  <c r="I12" i="5"/>
  <c r="J13" i="5"/>
  <c r="I13" i="5"/>
  <c r="J14" i="5"/>
  <c r="K14" i="5" s="1"/>
  <c r="I14" i="5"/>
  <c r="J15" i="5"/>
  <c r="I15" i="5"/>
  <c r="J16" i="5"/>
  <c r="K16" i="5" s="1"/>
  <c r="I16" i="5"/>
  <c r="J17" i="5"/>
  <c r="I17" i="5"/>
  <c r="J18" i="5"/>
  <c r="K18" i="5" s="1"/>
  <c r="I18" i="5"/>
  <c r="J19" i="5"/>
  <c r="I19" i="5"/>
  <c r="J20" i="5"/>
  <c r="K20" i="5" s="1"/>
  <c r="I20" i="5"/>
  <c r="J21" i="5"/>
  <c r="I21" i="5"/>
  <c r="J22" i="5"/>
  <c r="K22" i="5" s="1"/>
  <c r="I22" i="5"/>
  <c r="J23" i="5"/>
  <c r="I23" i="5"/>
  <c r="J24" i="5"/>
  <c r="K24" i="5" s="1"/>
  <c r="I24" i="5"/>
  <c r="J25" i="5"/>
  <c r="I25" i="5"/>
  <c r="J26" i="5"/>
  <c r="K26" i="5" s="1"/>
  <c r="I26" i="5"/>
  <c r="J27" i="5"/>
  <c r="I27" i="5"/>
  <c r="J28" i="5"/>
  <c r="K28" i="5" s="1"/>
  <c r="I28" i="5"/>
  <c r="J29" i="5"/>
  <c r="I29" i="5"/>
  <c r="J30" i="5"/>
  <c r="K30" i="5" s="1"/>
  <c r="I30" i="5"/>
  <c r="J31" i="5"/>
  <c r="I31" i="5"/>
  <c r="J32" i="5"/>
  <c r="K32" i="5" s="1"/>
  <c r="I32" i="5"/>
  <c r="J33" i="5"/>
  <c r="I33" i="5"/>
  <c r="J34" i="5"/>
  <c r="K34" i="5" s="1"/>
  <c r="I34" i="5"/>
  <c r="J35" i="5"/>
  <c r="I35" i="5"/>
  <c r="J36" i="5"/>
  <c r="K36" i="5" s="1"/>
  <c r="I36" i="5"/>
  <c r="J37" i="5"/>
  <c r="I37" i="5"/>
  <c r="J38" i="5"/>
  <c r="K38" i="5" s="1"/>
  <c r="I38" i="5"/>
  <c r="J39" i="5"/>
  <c r="I39" i="5"/>
  <c r="J40" i="5"/>
  <c r="K40" i="5" s="1"/>
  <c r="I40" i="5"/>
  <c r="J41" i="5"/>
  <c r="I41" i="5"/>
  <c r="J42" i="5"/>
  <c r="K42" i="5" s="1"/>
  <c r="I42" i="5"/>
  <c r="J43" i="5"/>
  <c r="I43" i="5"/>
  <c r="J44" i="5"/>
  <c r="K44" i="5" s="1"/>
  <c r="I44" i="5"/>
  <c r="J45" i="5"/>
  <c r="I45" i="5"/>
  <c r="J46" i="5"/>
  <c r="K46" i="5" s="1"/>
  <c r="I46" i="5"/>
  <c r="J47" i="5"/>
  <c r="I47" i="5"/>
  <c r="J48" i="5"/>
  <c r="K48" i="5" s="1"/>
  <c r="I48" i="5"/>
  <c r="J49" i="5"/>
  <c r="I49" i="5"/>
  <c r="J50" i="5"/>
  <c r="K50" i="5" s="1"/>
  <c r="I50" i="5"/>
  <c r="J51" i="5"/>
  <c r="I51" i="5"/>
  <c r="J52" i="5"/>
  <c r="K52" i="5" s="1"/>
  <c r="I52" i="5"/>
  <c r="J53" i="5"/>
  <c r="I53" i="5"/>
  <c r="J54" i="5"/>
  <c r="K54" i="5" s="1"/>
  <c r="I54" i="5"/>
  <c r="J55" i="5"/>
  <c r="I55" i="5"/>
  <c r="J56" i="5"/>
  <c r="K56" i="5" s="1"/>
  <c r="I56" i="5"/>
  <c r="J57" i="5"/>
  <c r="I57" i="5"/>
  <c r="J58" i="5"/>
  <c r="K58" i="5" s="1"/>
  <c r="I58" i="5"/>
  <c r="J59" i="5"/>
  <c r="I59" i="5"/>
  <c r="J60" i="5"/>
  <c r="K60" i="5" s="1"/>
  <c r="I60" i="5"/>
  <c r="J61" i="5"/>
  <c r="I61" i="5"/>
  <c r="J62" i="5"/>
  <c r="K62" i="5" s="1"/>
  <c r="I62" i="5"/>
  <c r="J63" i="5"/>
  <c r="I63" i="5"/>
  <c r="J64" i="5"/>
  <c r="K64" i="5" s="1"/>
  <c r="I64" i="5"/>
  <c r="J65" i="5"/>
  <c r="I65" i="5"/>
  <c r="J2" i="5"/>
  <c r="H2" i="5"/>
  <c r="H73" i="5"/>
  <c r="H72" i="5"/>
  <c r="H71" i="5"/>
  <c r="H70" i="5"/>
  <c r="H69" i="5"/>
  <c r="H68" i="5"/>
  <c r="H67" i="5"/>
  <c r="H66" i="5"/>
  <c r="H65" i="5"/>
  <c r="H64" i="5"/>
  <c r="H63" i="5"/>
  <c r="H62" i="5"/>
  <c r="H61" i="5"/>
  <c r="H60" i="5"/>
  <c r="H59" i="5"/>
  <c r="H58" i="5"/>
  <c r="H57" i="5"/>
  <c r="H56" i="5"/>
  <c r="H55" i="5"/>
  <c r="H54" i="5"/>
  <c r="H53" i="5"/>
  <c r="H52" i="5"/>
  <c r="H51" i="5"/>
  <c r="H50" i="5"/>
  <c r="H49" i="5"/>
  <c r="H48" i="5"/>
  <c r="H47" i="5"/>
  <c r="H46" i="5"/>
  <c r="H45" i="5"/>
  <c r="H44" i="5"/>
  <c r="H43" i="5"/>
  <c r="H42" i="5"/>
  <c r="H41" i="5"/>
  <c r="H40" i="5"/>
  <c r="H39" i="5"/>
  <c r="H38" i="5"/>
  <c r="H37" i="5"/>
  <c r="H36" i="5"/>
  <c r="H35" i="5"/>
  <c r="H34" i="5"/>
  <c r="H33" i="5"/>
  <c r="H32" i="5"/>
  <c r="H31" i="5"/>
  <c r="H30" i="5"/>
  <c r="H29" i="5"/>
  <c r="H28" i="5"/>
  <c r="H27" i="5"/>
  <c r="H26" i="5"/>
  <c r="H25" i="5"/>
  <c r="H24" i="5"/>
  <c r="H23" i="5"/>
  <c r="H22" i="5"/>
  <c r="H21" i="5"/>
  <c r="H20" i="5"/>
  <c r="H19" i="5"/>
  <c r="H18" i="5"/>
  <c r="H17" i="5"/>
  <c r="H16" i="5"/>
  <c r="H15" i="5"/>
  <c r="H14" i="5"/>
  <c r="H13" i="5"/>
  <c r="H12" i="5"/>
  <c r="H11" i="5"/>
  <c r="H10" i="5"/>
  <c r="H9" i="5"/>
  <c r="H8" i="5"/>
  <c r="H7" i="5"/>
  <c r="H6" i="5"/>
  <c r="H5" i="5"/>
  <c r="H4" i="5"/>
  <c r="H3" i="5"/>
  <c r="H102" i="4"/>
  <c r="H101" i="4"/>
  <c r="H100" i="4"/>
  <c r="H99" i="4"/>
  <c r="H98" i="4"/>
  <c r="H97" i="4"/>
  <c r="H96" i="4"/>
  <c r="H95" i="4"/>
  <c r="H94" i="4"/>
  <c r="H93" i="4"/>
  <c r="H92" i="4"/>
  <c r="H91" i="4"/>
  <c r="H90" i="4"/>
  <c r="H89" i="4"/>
  <c r="H88" i="4"/>
  <c r="H87" i="4"/>
  <c r="H86" i="4"/>
  <c r="H85" i="4"/>
  <c r="H84" i="4"/>
  <c r="H83" i="4"/>
  <c r="H82" i="4"/>
  <c r="H81" i="4"/>
  <c r="H80" i="4"/>
  <c r="H79" i="4"/>
  <c r="H78" i="4"/>
  <c r="H77" i="4"/>
  <c r="H76" i="4"/>
  <c r="H75" i="4"/>
  <c r="H74" i="4"/>
  <c r="H73" i="4"/>
  <c r="H72" i="4"/>
  <c r="H71" i="4"/>
  <c r="H70" i="4"/>
  <c r="H69" i="4"/>
  <c r="H68" i="4"/>
  <c r="H67" i="4"/>
  <c r="H66" i="4"/>
  <c r="H65" i="4"/>
  <c r="H64" i="4"/>
  <c r="H63" i="4"/>
  <c r="H62" i="4"/>
  <c r="H61" i="4"/>
  <c r="H60" i="4"/>
  <c r="H59" i="4"/>
  <c r="H58" i="4"/>
  <c r="H57" i="4"/>
  <c r="H56" i="4"/>
  <c r="H55" i="4"/>
  <c r="H54" i="4"/>
  <c r="H53" i="4"/>
  <c r="H52" i="4"/>
  <c r="H51" i="4"/>
  <c r="H50" i="4"/>
  <c r="H49" i="4"/>
  <c r="H48" i="4"/>
  <c r="H47" i="4"/>
  <c r="H46" i="4"/>
  <c r="H31" i="4"/>
  <c r="H30" i="4"/>
  <c r="H29" i="4"/>
  <c r="H28" i="4"/>
  <c r="H27" i="4"/>
  <c r="H26" i="4"/>
  <c r="H25" i="4"/>
  <c r="H24" i="4"/>
  <c r="H23" i="4"/>
  <c r="H22" i="4"/>
  <c r="H21" i="4"/>
  <c r="H20" i="4"/>
  <c r="H19" i="4"/>
  <c r="H18" i="4"/>
  <c r="H17" i="4"/>
  <c r="H16" i="4"/>
  <c r="H14" i="4"/>
  <c r="H13" i="4"/>
  <c r="H12" i="4"/>
  <c r="H11" i="4"/>
  <c r="H10" i="4"/>
  <c r="H9" i="4"/>
  <c r="H8" i="4"/>
  <c r="H7" i="4"/>
  <c r="H6" i="4"/>
  <c r="H4" i="4"/>
  <c r="H3" i="4"/>
  <c r="H76" i="3"/>
  <c r="H77" i="3"/>
  <c r="H78" i="3"/>
  <c r="H79" i="3"/>
  <c r="H80" i="3"/>
  <c r="H81" i="3"/>
  <c r="H82" i="3"/>
  <c r="H83" i="3"/>
  <c r="H84" i="3"/>
  <c r="H85" i="3"/>
  <c r="H86" i="3"/>
  <c r="H87" i="3"/>
  <c r="H88" i="3"/>
  <c r="H89" i="3"/>
  <c r="H90" i="3"/>
  <c r="H91" i="3"/>
  <c r="H92" i="3"/>
  <c r="H93" i="3"/>
  <c r="H94" i="3"/>
  <c r="H95" i="3"/>
  <c r="H96" i="3"/>
  <c r="H97" i="3"/>
  <c r="H98" i="3"/>
  <c r="H99" i="3"/>
  <c r="H100" i="3"/>
  <c r="H101" i="3"/>
  <c r="H102"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H2" i="3"/>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3" i="1"/>
  <c r="H4" i="1"/>
  <c r="H5" i="1"/>
  <c r="H6" i="1"/>
  <c r="H7" i="1"/>
  <c r="H8" i="1"/>
  <c r="H9" i="1"/>
  <c r="H10" i="1"/>
  <c r="H11" i="1"/>
  <c r="H12" i="1"/>
  <c r="H13" i="1"/>
  <c r="H14" i="1"/>
  <c r="H15" i="1"/>
  <c r="H16" i="1"/>
  <c r="H17" i="1"/>
  <c r="AA54" i="10" l="1"/>
  <c r="V77" i="10"/>
  <c r="V81" i="10"/>
  <c r="V85" i="10"/>
  <c r="V89" i="10"/>
  <c r="V93" i="10"/>
  <c r="V97" i="10"/>
  <c r="V101" i="10"/>
  <c r="V83" i="10"/>
  <c r="V74" i="10"/>
  <c r="V78" i="10"/>
  <c r="V82" i="10"/>
  <c r="V86" i="10"/>
  <c r="V90" i="10"/>
  <c r="V94" i="10"/>
  <c r="V98" i="10"/>
  <c r="V102" i="10"/>
  <c r="V75" i="10"/>
  <c r="V79" i="10"/>
  <c r="V76" i="10"/>
  <c r="V91" i="10"/>
  <c r="V99" i="10"/>
  <c r="V80" i="10"/>
  <c r="V100" i="10"/>
  <c r="V87" i="10"/>
  <c r="V88" i="10"/>
  <c r="V96" i="10"/>
  <c r="V92" i="10"/>
  <c r="V84" i="10"/>
  <c r="V95" i="10"/>
  <c r="AB75" i="10"/>
  <c r="AB79" i="10"/>
  <c r="AB83" i="10"/>
  <c r="AB87" i="10"/>
  <c r="AB91" i="10"/>
  <c r="AB95" i="10"/>
  <c r="AB99" i="10"/>
  <c r="AB77" i="10"/>
  <c r="AB76" i="10"/>
  <c r="AB80" i="10"/>
  <c r="AB84" i="10"/>
  <c r="AB88" i="10"/>
  <c r="AB92" i="10"/>
  <c r="AB96" i="10"/>
  <c r="AB100" i="10"/>
  <c r="AB81" i="10"/>
  <c r="AB85" i="10"/>
  <c r="AB93" i="10"/>
  <c r="AB101" i="10"/>
  <c r="AB74" i="10"/>
  <c r="AB86" i="10"/>
  <c r="AB94" i="10"/>
  <c r="AB102" i="10"/>
  <c r="AB97" i="10"/>
  <c r="AB90" i="10"/>
  <c r="AB98" i="10"/>
  <c r="AB78" i="10"/>
  <c r="AB89" i="10"/>
  <c r="AB82" i="10"/>
  <c r="Y74" i="10"/>
  <c r="Y78" i="10"/>
  <c r="Y82" i="10"/>
  <c r="Y86" i="10"/>
  <c r="Y90" i="10"/>
  <c r="Y94" i="10"/>
  <c r="Y98" i="10"/>
  <c r="Y102" i="10"/>
  <c r="Y80" i="10"/>
  <c r="Y75" i="10"/>
  <c r="Y79" i="10"/>
  <c r="Y83" i="10"/>
  <c r="Y87" i="10"/>
  <c r="Y91" i="10"/>
  <c r="Y95" i="10"/>
  <c r="Y99" i="10"/>
  <c r="Y76" i="10"/>
  <c r="Y84" i="10"/>
  <c r="Y81" i="10"/>
  <c r="Y88" i="10"/>
  <c r="Y96" i="10"/>
  <c r="Y89" i="10"/>
  <c r="Y97" i="10"/>
  <c r="Y92" i="10"/>
  <c r="Y100" i="10"/>
  <c r="Y77" i="10"/>
  <c r="Y85" i="10"/>
  <c r="Y93" i="10"/>
  <c r="Y101" i="10"/>
  <c r="AC74" i="10"/>
  <c r="AC78" i="10"/>
  <c r="AC82" i="10"/>
  <c r="AC86" i="10"/>
  <c r="AC90" i="10"/>
  <c r="AC94" i="10"/>
  <c r="AC98" i="10"/>
  <c r="AC102" i="10"/>
  <c r="AC76" i="10"/>
  <c r="AC75" i="10"/>
  <c r="AC79" i="10"/>
  <c r="AC83" i="10"/>
  <c r="AC87" i="10"/>
  <c r="AC91" i="10"/>
  <c r="AC95" i="10"/>
  <c r="AC99" i="10"/>
  <c r="AC80" i="10"/>
  <c r="AC77" i="10"/>
  <c r="AC84" i="10"/>
  <c r="AC92" i="10"/>
  <c r="AC100" i="10"/>
  <c r="AC81" i="10"/>
  <c r="AC85" i="10"/>
  <c r="AC93" i="10"/>
  <c r="AC88" i="10"/>
  <c r="AC97" i="10"/>
  <c r="AC101" i="10"/>
  <c r="AC96" i="10"/>
  <c r="AC89" i="10"/>
  <c r="X75" i="10"/>
  <c r="X79" i="10"/>
  <c r="X83" i="10"/>
  <c r="X87" i="10"/>
  <c r="X91" i="10"/>
  <c r="X95" i="10"/>
  <c r="X99" i="10"/>
  <c r="X81" i="10"/>
  <c r="X76" i="10"/>
  <c r="X80" i="10"/>
  <c r="X84" i="10"/>
  <c r="X88" i="10"/>
  <c r="X92" i="10"/>
  <c r="X96" i="10"/>
  <c r="X100" i="10"/>
  <c r="X77" i="10"/>
  <c r="X74" i="10"/>
  <c r="X89" i="10"/>
  <c r="X97" i="10"/>
  <c r="X90" i="10"/>
  <c r="X98" i="10"/>
  <c r="X82" i="10"/>
  <c r="X85" i="10"/>
  <c r="X101" i="10"/>
  <c r="X86" i="10"/>
  <c r="X94" i="10"/>
  <c r="X78" i="10"/>
  <c r="X93" i="10"/>
  <c r="X102" i="10"/>
  <c r="Z68" i="10"/>
  <c r="Z77" i="10"/>
  <c r="Z81" i="10"/>
  <c r="Z85" i="10"/>
  <c r="Z89" i="10"/>
  <c r="Z93" i="10"/>
  <c r="Z97" i="10"/>
  <c r="Z101" i="10"/>
  <c r="Z79" i="10"/>
  <c r="Z74" i="10"/>
  <c r="Z78" i="10"/>
  <c r="Z82" i="10"/>
  <c r="Z86" i="10"/>
  <c r="Z90" i="10"/>
  <c r="Z94" i="10"/>
  <c r="Z98" i="10"/>
  <c r="Z102" i="10"/>
  <c r="Z75" i="10"/>
  <c r="Z83" i="10"/>
  <c r="Z87" i="10"/>
  <c r="Z95" i="10"/>
  <c r="Z76" i="10"/>
  <c r="Z88" i="10"/>
  <c r="Z99" i="10"/>
  <c r="Z84" i="10"/>
  <c r="Z92" i="10"/>
  <c r="Z100" i="10"/>
  <c r="Z96" i="10"/>
  <c r="Z80" i="10"/>
  <c r="Z91" i="10"/>
  <c r="T78" i="10"/>
  <c r="T82" i="10"/>
  <c r="T86" i="10"/>
  <c r="T90" i="10"/>
  <c r="T94" i="10"/>
  <c r="T98" i="10"/>
  <c r="T102" i="10"/>
  <c r="T91" i="10"/>
  <c r="T99" i="10"/>
  <c r="T75" i="10"/>
  <c r="T79" i="10"/>
  <c r="T83" i="10"/>
  <c r="T87" i="10"/>
  <c r="T95" i="10"/>
  <c r="T74" i="10"/>
  <c r="T80" i="10"/>
  <c r="T88" i="10"/>
  <c r="T96" i="10"/>
  <c r="T81" i="10"/>
  <c r="T97" i="10"/>
  <c r="T76" i="10"/>
  <c r="T92" i="10"/>
  <c r="T77" i="10"/>
  <c r="T93" i="10"/>
  <c r="T89" i="10"/>
  <c r="T84" i="10"/>
  <c r="T100" i="10"/>
  <c r="T85" i="10"/>
  <c r="T101" i="10"/>
  <c r="U74" i="10"/>
  <c r="U78" i="10"/>
  <c r="U82" i="10"/>
  <c r="U86" i="10"/>
  <c r="U90" i="10"/>
  <c r="U94" i="10"/>
  <c r="U98" i="10"/>
  <c r="U102" i="10"/>
  <c r="U84" i="10"/>
  <c r="U75" i="10"/>
  <c r="U79" i="10"/>
  <c r="U83" i="10"/>
  <c r="U87" i="10"/>
  <c r="U91" i="10"/>
  <c r="U95" i="10"/>
  <c r="U99" i="10"/>
  <c r="U76" i="10"/>
  <c r="U80" i="10"/>
  <c r="U92" i="10"/>
  <c r="U100" i="10"/>
  <c r="U85" i="10"/>
  <c r="U93" i="10"/>
  <c r="U101" i="10"/>
  <c r="U96" i="10"/>
  <c r="U81" i="10"/>
  <c r="U77" i="10"/>
  <c r="U88" i="10"/>
  <c r="U89" i="10"/>
  <c r="U97" i="10"/>
  <c r="W76" i="10"/>
  <c r="W80" i="10"/>
  <c r="W84" i="10"/>
  <c r="W88" i="10"/>
  <c r="W92" i="10"/>
  <c r="W96" i="10"/>
  <c r="W100" i="10"/>
  <c r="W74" i="10"/>
  <c r="W82" i="10"/>
  <c r="W77" i="10"/>
  <c r="W81" i="10"/>
  <c r="W85" i="10"/>
  <c r="W89" i="10"/>
  <c r="W93" i="10"/>
  <c r="W97" i="10"/>
  <c r="W101" i="10"/>
  <c r="W78" i="10"/>
  <c r="W83" i="10"/>
  <c r="W90" i="10"/>
  <c r="W98" i="10"/>
  <c r="W91" i="10"/>
  <c r="W75" i="10"/>
  <c r="W94" i="10"/>
  <c r="W79" i="10"/>
  <c r="W99" i="10"/>
  <c r="W86" i="10"/>
  <c r="W102" i="10"/>
  <c r="W87" i="10"/>
  <c r="W95" i="10"/>
  <c r="AA76" i="10"/>
  <c r="AA80" i="10"/>
  <c r="AA84" i="10"/>
  <c r="AA88" i="10"/>
  <c r="AA92" i="10"/>
  <c r="AA96" i="10"/>
  <c r="AA100" i="10"/>
  <c r="AA78" i="10"/>
  <c r="AA77" i="10"/>
  <c r="AA81" i="10"/>
  <c r="AA85" i="10"/>
  <c r="AA89" i="10"/>
  <c r="AA93" i="10"/>
  <c r="AA97" i="10"/>
  <c r="AA101" i="10"/>
  <c r="AA74" i="10"/>
  <c r="AA82" i="10"/>
  <c r="AA79" i="10"/>
  <c r="AA86" i="10"/>
  <c r="AA94" i="10"/>
  <c r="AA102" i="10"/>
  <c r="AA83" i="10"/>
  <c r="AA87" i="10"/>
  <c r="AA95" i="10"/>
  <c r="AA90" i="10"/>
  <c r="AA75" i="10"/>
  <c r="AA98" i="10"/>
  <c r="AA91" i="10"/>
  <c r="AA99" i="10"/>
  <c r="X73" i="10"/>
  <c r="W48" i="10"/>
  <c r="W68" i="10"/>
  <c r="V60" i="10"/>
  <c r="AC47" i="10"/>
  <c r="AB65" i="10"/>
  <c r="AA73" i="10"/>
  <c r="T69" i="10"/>
  <c r="U72" i="10"/>
  <c r="T3" i="10"/>
  <c r="T5" i="10"/>
  <c r="T7" i="10"/>
  <c r="T9" i="10"/>
  <c r="T11" i="10"/>
  <c r="T13" i="10"/>
  <c r="T15" i="10"/>
  <c r="T17" i="10"/>
  <c r="T19" i="10"/>
  <c r="T21" i="10"/>
  <c r="T23" i="10"/>
  <c r="T25" i="10"/>
  <c r="T27" i="10"/>
  <c r="T29" i="10"/>
  <c r="T31" i="10"/>
  <c r="T33" i="10"/>
  <c r="T35" i="10"/>
  <c r="T4" i="10"/>
  <c r="T6" i="10"/>
  <c r="T8" i="10"/>
  <c r="T10" i="10"/>
  <c r="T12" i="10"/>
  <c r="T14" i="10"/>
  <c r="T16" i="10"/>
  <c r="T18" i="10"/>
  <c r="T20" i="10"/>
  <c r="T22" i="10"/>
  <c r="T24" i="10"/>
  <c r="T26" i="10"/>
  <c r="T28" i="10"/>
  <c r="T30" i="10"/>
  <c r="T32" i="10"/>
  <c r="T34" i="10"/>
  <c r="T36" i="10"/>
  <c r="T38" i="10"/>
  <c r="T40" i="10"/>
  <c r="T42" i="10"/>
  <c r="T44" i="10"/>
  <c r="T46" i="10"/>
  <c r="T37" i="10"/>
  <c r="T39" i="10"/>
  <c r="T41" i="10"/>
  <c r="T43" i="10"/>
  <c r="T45" i="10"/>
  <c r="T47" i="10"/>
  <c r="U36" i="10"/>
  <c r="U38" i="10"/>
  <c r="U40" i="10"/>
  <c r="U42" i="10"/>
  <c r="U44" i="10"/>
  <c r="U46" i="10"/>
  <c r="U37" i="10"/>
  <c r="U39" i="10"/>
  <c r="U41" i="10"/>
  <c r="U43" i="10"/>
  <c r="U45" i="10"/>
  <c r="U47" i="10"/>
  <c r="X48" i="10"/>
  <c r="X50" i="10"/>
  <c r="X52" i="10"/>
  <c r="X54" i="10"/>
  <c r="X56" i="10"/>
  <c r="X58" i="10"/>
  <c r="X60" i="10"/>
  <c r="X62" i="10"/>
  <c r="X64" i="10"/>
  <c r="X66" i="10"/>
  <c r="X49" i="10"/>
  <c r="X51" i="10"/>
  <c r="X53" i="10"/>
  <c r="X55" i="10"/>
  <c r="X57" i="10"/>
  <c r="X59" i="10"/>
  <c r="X61" i="10"/>
  <c r="X67" i="10"/>
  <c r="X65" i="10"/>
  <c r="X63" i="10"/>
  <c r="W36" i="10"/>
  <c r="W37" i="10"/>
  <c r="W39" i="10"/>
  <c r="W41" i="10"/>
  <c r="W43" i="10"/>
  <c r="W45" i="10"/>
  <c r="W47" i="10"/>
  <c r="W38" i="10"/>
  <c r="W40" i="10"/>
  <c r="W42" i="10"/>
  <c r="W44" i="10"/>
  <c r="W46" i="10"/>
  <c r="V2" i="10"/>
  <c r="V4" i="10"/>
  <c r="V6" i="10"/>
  <c r="V8" i="10"/>
  <c r="V10" i="10"/>
  <c r="V12" i="10"/>
  <c r="V14" i="10"/>
  <c r="V16" i="10"/>
  <c r="V18" i="10"/>
  <c r="V20" i="10"/>
  <c r="V22" i="10"/>
  <c r="V24" i="10"/>
  <c r="V26" i="10"/>
  <c r="V28" i="10"/>
  <c r="V30" i="10"/>
  <c r="V32" i="10"/>
  <c r="V34" i="10"/>
  <c r="V3" i="10"/>
  <c r="V5" i="10"/>
  <c r="V7" i="10"/>
  <c r="V9" i="10"/>
  <c r="V11" i="10"/>
  <c r="V13" i="10"/>
  <c r="V15" i="10"/>
  <c r="V17" i="10"/>
  <c r="V19" i="10"/>
  <c r="V21" i="10"/>
  <c r="V23" i="10"/>
  <c r="V25" i="10"/>
  <c r="V27" i="10"/>
  <c r="V29" i="10"/>
  <c r="V31" i="10"/>
  <c r="V35" i="10"/>
  <c r="V33" i="10"/>
  <c r="AB2" i="10"/>
  <c r="AB3" i="10"/>
  <c r="AB5" i="10"/>
  <c r="AB7" i="10"/>
  <c r="AB9" i="10"/>
  <c r="AB11" i="10"/>
  <c r="AB13" i="10"/>
  <c r="AB15" i="10"/>
  <c r="AB17" i="10"/>
  <c r="AB19" i="10"/>
  <c r="AB21" i="10"/>
  <c r="AB23" i="10"/>
  <c r="AB25" i="10"/>
  <c r="AB27" i="10"/>
  <c r="AB29" i="10"/>
  <c r="AB31" i="10"/>
  <c r="AB33" i="10"/>
  <c r="AB35" i="10"/>
  <c r="AB4" i="10"/>
  <c r="AB6" i="10"/>
  <c r="AB8" i="10"/>
  <c r="AB10" i="10"/>
  <c r="AB12" i="10"/>
  <c r="AB14" i="10"/>
  <c r="AB16" i="10"/>
  <c r="AB18" i="10"/>
  <c r="AB20" i="10"/>
  <c r="AB22" i="10"/>
  <c r="AB24" i="10"/>
  <c r="AB26" i="10"/>
  <c r="AB28" i="10"/>
  <c r="AB30" i="10"/>
  <c r="AB32" i="10"/>
  <c r="AB34" i="10"/>
  <c r="AA36" i="10"/>
  <c r="AA37" i="10"/>
  <c r="AA39" i="10"/>
  <c r="AA41" i="10"/>
  <c r="AA43" i="10"/>
  <c r="AA45" i="10"/>
  <c r="AA47" i="10"/>
  <c r="AA38" i="10"/>
  <c r="AA40" i="10"/>
  <c r="AA42" i="10"/>
  <c r="AA44" i="10"/>
  <c r="AA46" i="10"/>
  <c r="Z49" i="10"/>
  <c r="Z51" i="10"/>
  <c r="Z53" i="10"/>
  <c r="Z55" i="10"/>
  <c r="Z57" i="10"/>
  <c r="Z59" i="10"/>
  <c r="Z61" i="10"/>
  <c r="Z63" i="10"/>
  <c r="Z65" i="10"/>
  <c r="Z67" i="10"/>
  <c r="Z48" i="10"/>
  <c r="Z50" i="10"/>
  <c r="Z52" i="10"/>
  <c r="Z54" i="10"/>
  <c r="Z56" i="10"/>
  <c r="Z58" i="10"/>
  <c r="Z64" i="10"/>
  <c r="Z62" i="10"/>
  <c r="Z60" i="10"/>
  <c r="Z66" i="10"/>
  <c r="Y70" i="10"/>
  <c r="Y71" i="10"/>
  <c r="Y68" i="10"/>
  <c r="Y69" i="10"/>
  <c r="Y72" i="10"/>
  <c r="Y73" i="10"/>
  <c r="AC68" i="10"/>
  <c r="AC69" i="10"/>
  <c r="AC72" i="10"/>
  <c r="AC73" i="10"/>
  <c r="AC70" i="10"/>
  <c r="AC71" i="10"/>
  <c r="T48" i="10"/>
  <c r="T50" i="10"/>
  <c r="T52" i="10"/>
  <c r="T54" i="10"/>
  <c r="T56" i="10"/>
  <c r="T58" i="10"/>
  <c r="T60" i="10"/>
  <c r="T62" i="10"/>
  <c r="T64" i="10"/>
  <c r="T66" i="10"/>
  <c r="T49" i="10"/>
  <c r="T51" i="10"/>
  <c r="T53" i="10"/>
  <c r="T55" i="10"/>
  <c r="T57" i="10"/>
  <c r="T59" i="10"/>
  <c r="T63" i="10"/>
  <c r="T61" i="10"/>
  <c r="T67" i="10"/>
  <c r="T65" i="10"/>
  <c r="U48" i="10"/>
  <c r="U50" i="10"/>
  <c r="U52" i="10"/>
  <c r="U54" i="10"/>
  <c r="U56" i="10"/>
  <c r="U58" i="10"/>
  <c r="U60" i="10"/>
  <c r="U49" i="10"/>
  <c r="U57" i="10"/>
  <c r="U64" i="10"/>
  <c r="U65" i="10"/>
  <c r="U51" i="10"/>
  <c r="U59" i="10"/>
  <c r="U62" i="10"/>
  <c r="U63" i="10"/>
  <c r="U53" i="10"/>
  <c r="U61" i="10"/>
  <c r="U55" i="10"/>
  <c r="U66" i="10"/>
  <c r="U67" i="10"/>
  <c r="V69" i="10"/>
  <c r="V71" i="10"/>
  <c r="V73" i="10"/>
  <c r="V72" i="10"/>
  <c r="V70" i="10"/>
  <c r="V68" i="10"/>
  <c r="X38" i="10"/>
  <c r="X40" i="10"/>
  <c r="X42" i="10"/>
  <c r="X44" i="10"/>
  <c r="X46" i="10"/>
  <c r="X36" i="10"/>
  <c r="X37" i="10"/>
  <c r="X39" i="10"/>
  <c r="X41" i="10"/>
  <c r="X43" i="10"/>
  <c r="X45" i="10"/>
  <c r="X47" i="10"/>
  <c r="W2" i="10"/>
  <c r="W4" i="10"/>
  <c r="W6" i="10"/>
  <c r="W8" i="10"/>
  <c r="W10" i="10"/>
  <c r="W12" i="10"/>
  <c r="W14" i="10"/>
  <c r="W16" i="10"/>
  <c r="W18" i="10"/>
  <c r="W20" i="10"/>
  <c r="W22" i="10"/>
  <c r="W24" i="10"/>
  <c r="W26" i="10"/>
  <c r="W28" i="10"/>
  <c r="W30" i="10"/>
  <c r="W32" i="10"/>
  <c r="W34" i="10"/>
  <c r="W3" i="10"/>
  <c r="W11" i="10"/>
  <c r="W19" i="10"/>
  <c r="W27" i="10"/>
  <c r="W5" i="10"/>
  <c r="W13" i="10"/>
  <c r="W21" i="10"/>
  <c r="W29" i="10"/>
  <c r="W35" i="10"/>
  <c r="W7" i="10"/>
  <c r="W15" i="10"/>
  <c r="W23" i="10"/>
  <c r="W31" i="10"/>
  <c r="W9" i="10"/>
  <c r="W17" i="10"/>
  <c r="W25" i="10"/>
  <c r="W33" i="10"/>
  <c r="AA2" i="10"/>
  <c r="AA4" i="10"/>
  <c r="AA6" i="10"/>
  <c r="AA8" i="10"/>
  <c r="AA10" i="10"/>
  <c r="AA12" i="10"/>
  <c r="AA14" i="10"/>
  <c r="AA16" i="10"/>
  <c r="AA18" i="10"/>
  <c r="AA20" i="10"/>
  <c r="AA22" i="10"/>
  <c r="AA24" i="10"/>
  <c r="AA26" i="10"/>
  <c r="AA28" i="10"/>
  <c r="AA30" i="10"/>
  <c r="AA32" i="10"/>
  <c r="AA34" i="10"/>
  <c r="AA9" i="10"/>
  <c r="AA17" i="10"/>
  <c r="AA25" i="10"/>
  <c r="AA3" i="10"/>
  <c r="AA11" i="10"/>
  <c r="AA19" i="10"/>
  <c r="AA27" i="10"/>
  <c r="AA33" i="10"/>
  <c r="AA5" i="10"/>
  <c r="AA13" i="10"/>
  <c r="AA21" i="10"/>
  <c r="AA29" i="10"/>
  <c r="AA7" i="10"/>
  <c r="AA15" i="10"/>
  <c r="AA23" i="10"/>
  <c r="AA31" i="10"/>
  <c r="AA35" i="10"/>
  <c r="Z36" i="10"/>
  <c r="Z37" i="10"/>
  <c r="Z39" i="10"/>
  <c r="Z41" i="10"/>
  <c r="Z43" i="10"/>
  <c r="Z45" i="10"/>
  <c r="Z47" i="10"/>
  <c r="Z38" i="10"/>
  <c r="Z40" i="10"/>
  <c r="Z42" i="10"/>
  <c r="Z44" i="10"/>
  <c r="Z46" i="10"/>
  <c r="Y48" i="10"/>
  <c r="Y50" i="10"/>
  <c r="Y52" i="10"/>
  <c r="Y54" i="10"/>
  <c r="Y56" i="10"/>
  <c r="Y58" i="10"/>
  <c r="Y60" i="10"/>
  <c r="Y55" i="10"/>
  <c r="Y62" i="10"/>
  <c r="Y63" i="10"/>
  <c r="Y49" i="10"/>
  <c r="Y57" i="10"/>
  <c r="Y61" i="10"/>
  <c r="Y51" i="10"/>
  <c r="Y59" i="10"/>
  <c r="Y66" i="10"/>
  <c r="Y67" i="10"/>
  <c r="Y53" i="10"/>
  <c r="Y64" i="10"/>
  <c r="Y65" i="10"/>
  <c r="AC48" i="10"/>
  <c r="AC50" i="10"/>
  <c r="AC52" i="10"/>
  <c r="AC54" i="10"/>
  <c r="AC56" i="10"/>
  <c r="AC58" i="10"/>
  <c r="AC60" i="10"/>
  <c r="AC53" i="10"/>
  <c r="AC59" i="10"/>
  <c r="AC61" i="10"/>
  <c r="AC55" i="10"/>
  <c r="AC66" i="10"/>
  <c r="AC67" i="10"/>
  <c r="AC49" i="10"/>
  <c r="AC57" i="10"/>
  <c r="AC64" i="10"/>
  <c r="AC65" i="10"/>
  <c r="AC51" i="10"/>
  <c r="AC62" i="10"/>
  <c r="AC63" i="10"/>
  <c r="AB68" i="10"/>
  <c r="AB70" i="10"/>
  <c r="AB72" i="10"/>
  <c r="AB73" i="10"/>
  <c r="AB71" i="10"/>
  <c r="AB69" i="10"/>
  <c r="T73" i="10"/>
  <c r="X71" i="10"/>
  <c r="W70" i="10"/>
  <c r="W69" i="10"/>
  <c r="AA68" i="10"/>
  <c r="AA67" i="10"/>
  <c r="W62" i="10"/>
  <c r="AB61" i="10"/>
  <c r="W61" i="10"/>
  <c r="AB59" i="10"/>
  <c r="W58" i="10"/>
  <c r="AA56" i="10"/>
  <c r="W50" i="10"/>
  <c r="AA48" i="10"/>
  <c r="W72" i="10"/>
  <c r="W71" i="10"/>
  <c r="AA70" i="10"/>
  <c r="AA69" i="10"/>
  <c r="U69" i="10"/>
  <c r="U68" i="10"/>
  <c r="W64" i="10"/>
  <c r="AB63" i="10"/>
  <c r="W63" i="10"/>
  <c r="AA62" i="10"/>
  <c r="V62" i="10"/>
  <c r="AA61" i="10"/>
  <c r="W60" i="10"/>
  <c r="W56" i="10"/>
  <c r="U2" i="10"/>
  <c r="U3" i="10"/>
  <c r="U5" i="10"/>
  <c r="U7" i="10"/>
  <c r="U9" i="10"/>
  <c r="U11" i="10"/>
  <c r="U13" i="10"/>
  <c r="U15" i="10"/>
  <c r="U17" i="10"/>
  <c r="U19" i="10"/>
  <c r="U21" i="10"/>
  <c r="U23" i="10"/>
  <c r="U25" i="10"/>
  <c r="U27" i="10"/>
  <c r="U29" i="10"/>
  <c r="U31" i="10"/>
  <c r="U33" i="10"/>
  <c r="U35" i="10"/>
  <c r="U8" i="10"/>
  <c r="U16" i="10"/>
  <c r="U24" i="10"/>
  <c r="U10" i="10"/>
  <c r="U18" i="10"/>
  <c r="U26" i="10"/>
  <c r="U32" i="10"/>
  <c r="U4" i="10"/>
  <c r="U12" i="10"/>
  <c r="U20" i="10"/>
  <c r="U28" i="10"/>
  <c r="U6" i="10"/>
  <c r="U14" i="10"/>
  <c r="U22" i="10"/>
  <c r="U30" i="10"/>
  <c r="U34" i="10"/>
  <c r="X68" i="10"/>
  <c r="X70" i="10"/>
  <c r="X72" i="10"/>
  <c r="W49" i="10"/>
  <c r="W51" i="10"/>
  <c r="W53" i="10"/>
  <c r="W55" i="10"/>
  <c r="W57" i="10"/>
  <c r="W59" i="10"/>
  <c r="V36" i="10"/>
  <c r="V37" i="10"/>
  <c r="V39" i="10"/>
  <c r="V41" i="10"/>
  <c r="V43" i="10"/>
  <c r="V45" i="10"/>
  <c r="V47" i="10"/>
  <c r="V38" i="10"/>
  <c r="V40" i="10"/>
  <c r="V42" i="10"/>
  <c r="V44" i="10"/>
  <c r="V46" i="10"/>
  <c r="Y2" i="10"/>
  <c r="Y3" i="10"/>
  <c r="Y5" i="10"/>
  <c r="Y7" i="10"/>
  <c r="Y9" i="10"/>
  <c r="Y11" i="10"/>
  <c r="Y13" i="10"/>
  <c r="Y15" i="10"/>
  <c r="Y17" i="10"/>
  <c r="Y19" i="10"/>
  <c r="Y21" i="10"/>
  <c r="Y23" i="10"/>
  <c r="Y25" i="10"/>
  <c r="Y27" i="10"/>
  <c r="Y29" i="10"/>
  <c r="Y31" i="10"/>
  <c r="Y33" i="10"/>
  <c r="Y35" i="10"/>
  <c r="Y6" i="10"/>
  <c r="Y14" i="10"/>
  <c r="Y22" i="10"/>
  <c r="Y30" i="10"/>
  <c r="Y8" i="10"/>
  <c r="Y16" i="10"/>
  <c r="Y24" i="10"/>
  <c r="Y34" i="10"/>
  <c r="Y10" i="10"/>
  <c r="Y18" i="10"/>
  <c r="Y26" i="10"/>
  <c r="Y4" i="10"/>
  <c r="Y12" i="10"/>
  <c r="Y20" i="10"/>
  <c r="Y28" i="10"/>
  <c r="Y32" i="10"/>
  <c r="AC2" i="10"/>
  <c r="AC3" i="10"/>
  <c r="AC5" i="10"/>
  <c r="AC7" i="10"/>
  <c r="AC9" i="10"/>
  <c r="AC11" i="10"/>
  <c r="AC13" i="10"/>
  <c r="AC15" i="10"/>
  <c r="AC17" i="10"/>
  <c r="AC19" i="10"/>
  <c r="AC21" i="10"/>
  <c r="AC23" i="10"/>
  <c r="AC25" i="10"/>
  <c r="AC27" i="10"/>
  <c r="AC29" i="10"/>
  <c r="AC31" i="10"/>
  <c r="AC33" i="10"/>
  <c r="AC35" i="10"/>
  <c r="AC4" i="10"/>
  <c r="AC12" i="10"/>
  <c r="AC20" i="10"/>
  <c r="AC28" i="10"/>
  <c r="AC6" i="10"/>
  <c r="AC14" i="10"/>
  <c r="AC22" i="10"/>
  <c r="AC30" i="10"/>
  <c r="AC32" i="10"/>
  <c r="AC8" i="10"/>
  <c r="AC16" i="10"/>
  <c r="AC24" i="10"/>
  <c r="AC10" i="10"/>
  <c r="AC18" i="10"/>
  <c r="AC26" i="10"/>
  <c r="AC34" i="10"/>
  <c r="AB36" i="10"/>
  <c r="AB38" i="10"/>
  <c r="AB40" i="10"/>
  <c r="AB42" i="10"/>
  <c r="AB44" i="10"/>
  <c r="AB46" i="10"/>
  <c r="AB37" i="10"/>
  <c r="AB39" i="10"/>
  <c r="AB41" i="10"/>
  <c r="AB43" i="10"/>
  <c r="AB45" i="10"/>
  <c r="AB47" i="10"/>
  <c r="AA49" i="10"/>
  <c r="AA51" i="10"/>
  <c r="AA53" i="10"/>
  <c r="AA55" i="10"/>
  <c r="AA57" i="10"/>
  <c r="AA59" i="10"/>
  <c r="Z69" i="10"/>
  <c r="Z71" i="10"/>
  <c r="Z73" i="10"/>
  <c r="W73" i="10"/>
  <c r="AA72" i="10"/>
  <c r="AA71" i="10"/>
  <c r="U71" i="10"/>
  <c r="Z70" i="10"/>
  <c r="U70" i="10"/>
  <c r="W66" i="10"/>
  <c r="W65" i="10"/>
  <c r="AA64" i="10"/>
  <c r="V64" i="10"/>
  <c r="AA63" i="10"/>
  <c r="W54" i="10"/>
  <c r="AA52" i="10"/>
  <c r="T68" i="10"/>
  <c r="T70" i="10"/>
  <c r="T72" i="10"/>
  <c r="V49" i="10"/>
  <c r="V51" i="10"/>
  <c r="V53" i="10"/>
  <c r="V55" i="10"/>
  <c r="V57" i="10"/>
  <c r="V59" i="10"/>
  <c r="V61" i="10"/>
  <c r="V63" i="10"/>
  <c r="V65" i="10"/>
  <c r="V67" i="10"/>
  <c r="V48" i="10"/>
  <c r="V50" i="10"/>
  <c r="V52" i="10"/>
  <c r="V54" i="10"/>
  <c r="V56" i="10"/>
  <c r="V58" i="10"/>
  <c r="X2" i="10"/>
  <c r="X3" i="10"/>
  <c r="X5" i="10"/>
  <c r="X7" i="10"/>
  <c r="X9" i="10"/>
  <c r="X11" i="10"/>
  <c r="X13" i="10"/>
  <c r="X15" i="10"/>
  <c r="X17" i="10"/>
  <c r="X19" i="10"/>
  <c r="X21" i="10"/>
  <c r="X23" i="10"/>
  <c r="X25" i="10"/>
  <c r="X27" i="10"/>
  <c r="X29" i="10"/>
  <c r="X31" i="10"/>
  <c r="X33" i="10"/>
  <c r="X35" i="10"/>
  <c r="X4" i="10"/>
  <c r="X6" i="10"/>
  <c r="X8" i="10"/>
  <c r="X10" i="10"/>
  <c r="X12" i="10"/>
  <c r="X14" i="10"/>
  <c r="X16" i="10"/>
  <c r="X18" i="10"/>
  <c r="X20" i="10"/>
  <c r="X22" i="10"/>
  <c r="X24" i="10"/>
  <c r="X26" i="10"/>
  <c r="X28" i="10"/>
  <c r="X30" i="10"/>
  <c r="X34" i="10"/>
  <c r="X32" i="10"/>
  <c r="Z2" i="10"/>
  <c r="Z4" i="10"/>
  <c r="Z6" i="10"/>
  <c r="Z8" i="10"/>
  <c r="Z10" i="10"/>
  <c r="Z12" i="10"/>
  <c r="Z14" i="10"/>
  <c r="Z16" i="10"/>
  <c r="Z18" i="10"/>
  <c r="Z20" i="10"/>
  <c r="Z22" i="10"/>
  <c r="Z24" i="10"/>
  <c r="Z26" i="10"/>
  <c r="Z28" i="10"/>
  <c r="Z30" i="10"/>
  <c r="Z32" i="10"/>
  <c r="Z34" i="10"/>
  <c r="Z3" i="10"/>
  <c r="Z5" i="10"/>
  <c r="Z7" i="10"/>
  <c r="Z9" i="10"/>
  <c r="Z11" i="10"/>
  <c r="Z13" i="10"/>
  <c r="Z15" i="10"/>
  <c r="Z17" i="10"/>
  <c r="Z19" i="10"/>
  <c r="Z21" i="10"/>
  <c r="Z23" i="10"/>
  <c r="Z25" i="10"/>
  <c r="Z27" i="10"/>
  <c r="Z29" i="10"/>
  <c r="Z31" i="10"/>
  <c r="Z33" i="10"/>
  <c r="Z35" i="10"/>
  <c r="Y38" i="10"/>
  <c r="Y40" i="10"/>
  <c r="Y42" i="10"/>
  <c r="Y44" i="10"/>
  <c r="Y46" i="10"/>
  <c r="Y36" i="10"/>
  <c r="Y37" i="10"/>
  <c r="Y39" i="10"/>
  <c r="Y41" i="10"/>
  <c r="Y43" i="10"/>
  <c r="Y45" i="10"/>
  <c r="AC36" i="10"/>
  <c r="AC38" i="10"/>
  <c r="AC40" i="10"/>
  <c r="AC42" i="10"/>
  <c r="AC44" i="10"/>
  <c r="AC46" i="10"/>
  <c r="AC37" i="10"/>
  <c r="AC39" i="10"/>
  <c r="AC41" i="10"/>
  <c r="AC43" i="10"/>
  <c r="AC45" i="10"/>
  <c r="AB48" i="10"/>
  <c r="AB50" i="10"/>
  <c r="AB52" i="10"/>
  <c r="AB54" i="10"/>
  <c r="AB56" i="10"/>
  <c r="AB58" i="10"/>
  <c r="AB60" i="10"/>
  <c r="AB62" i="10"/>
  <c r="AB64" i="10"/>
  <c r="AB66" i="10"/>
  <c r="AB49" i="10"/>
  <c r="AB51" i="10"/>
  <c r="AB53" i="10"/>
  <c r="AB55" i="10"/>
  <c r="AB57" i="10"/>
  <c r="U73" i="10"/>
  <c r="Z72" i="10"/>
  <c r="T71" i="10"/>
  <c r="X69" i="10"/>
  <c r="AB67" i="10"/>
  <c r="W67" i="10"/>
  <c r="AA66" i="10"/>
  <c r="V66" i="10"/>
  <c r="AA65" i="10"/>
  <c r="AA60" i="10"/>
  <c r="AA58" i="10"/>
  <c r="W52" i="10"/>
  <c r="AA50" i="10"/>
  <c r="Y47" i="10"/>
  <c r="T2" i="10"/>
  <c r="M87" i="5"/>
  <c r="L87" i="5"/>
  <c r="L95" i="5"/>
  <c r="M95" i="5"/>
  <c r="L50" i="5"/>
  <c r="L30" i="5"/>
  <c r="L26" i="5"/>
  <c r="L10" i="5"/>
  <c r="L77" i="5"/>
  <c r="M81" i="5"/>
  <c r="M85" i="5"/>
  <c r="L89" i="5"/>
  <c r="L93" i="5"/>
  <c r="M97" i="5"/>
  <c r="L101" i="5"/>
  <c r="L76" i="5"/>
  <c r="K63" i="5"/>
  <c r="M63" i="5" s="1"/>
  <c r="K61" i="5"/>
  <c r="L61" i="5" s="1"/>
  <c r="K59" i="5"/>
  <c r="M59" i="5" s="1"/>
  <c r="K57" i="5"/>
  <c r="M57" i="5" s="1"/>
  <c r="K55" i="5"/>
  <c r="M55" i="5" s="1"/>
  <c r="K53" i="5"/>
  <c r="L53" i="5" s="1"/>
  <c r="K3" i="5"/>
  <c r="M3" i="5" s="1"/>
  <c r="L100" i="5"/>
  <c r="L83" i="5"/>
  <c r="L4" i="5"/>
  <c r="L16" i="5"/>
  <c r="L68" i="5"/>
  <c r="M72" i="5"/>
  <c r="K67" i="5"/>
  <c r="M67" i="5" s="1"/>
  <c r="L48" i="5"/>
  <c r="M90" i="5"/>
  <c r="L32" i="5"/>
  <c r="L36" i="5"/>
  <c r="M16" i="5"/>
  <c r="M94" i="5"/>
  <c r="M48" i="5"/>
  <c r="K31" i="5"/>
  <c r="L31" i="5" s="1"/>
  <c r="K29" i="5"/>
  <c r="L29" i="5" s="1"/>
  <c r="K27" i="5"/>
  <c r="L27" i="5" s="1"/>
  <c r="K25" i="5"/>
  <c r="M25" i="5" s="1"/>
  <c r="M32" i="5"/>
  <c r="L52" i="5"/>
  <c r="L60" i="5"/>
  <c r="M56" i="5"/>
  <c r="L20" i="5"/>
  <c r="L12" i="5"/>
  <c r="M4" i="5"/>
  <c r="M36" i="5"/>
  <c r="K47" i="5"/>
  <c r="M47" i="5" s="1"/>
  <c r="K45" i="5"/>
  <c r="L45" i="5" s="1"/>
  <c r="K43" i="5"/>
  <c r="M43" i="5" s="1"/>
  <c r="K41" i="5"/>
  <c r="M41" i="5" s="1"/>
  <c r="K15" i="5"/>
  <c r="M15" i="5" s="1"/>
  <c r="K13" i="5"/>
  <c r="L13" i="5" s="1"/>
  <c r="K11" i="5"/>
  <c r="M11" i="5" s="1"/>
  <c r="K9" i="5"/>
  <c r="M9" i="5" s="1"/>
  <c r="L73" i="5"/>
  <c r="M73" i="5"/>
  <c r="M58" i="5"/>
  <c r="L42" i="5"/>
  <c r="M26" i="5"/>
  <c r="M10" i="5"/>
  <c r="K2" i="5"/>
  <c r="L2" i="5" s="1"/>
  <c r="L6" i="5"/>
  <c r="M50" i="5"/>
  <c r="K39" i="5"/>
  <c r="K37" i="5"/>
  <c r="K23" i="5"/>
  <c r="K21" i="5"/>
  <c r="K7" i="5"/>
  <c r="K5" i="5"/>
  <c r="L8" i="5"/>
  <c r="M12" i="5"/>
  <c r="L24" i="5"/>
  <c r="M28" i="5"/>
  <c r="L40" i="5"/>
  <c r="M44" i="5"/>
  <c r="L56" i="5"/>
  <c r="M60" i="5"/>
  <c r="L64" i="5"/>
  <c r="K65" i="5"/>
  <c r="L65" i="5" s="1"/>
  <c r="K51" i="5"/>
  <c r="L51" i="5" s="1"/>
  <c r="K49" i="5"/>
  <c r="M49" i="5" s="1"/>
  <c r="K35" i="5"/>
  <c r="M35" i="5" s="1"/>
  <c r="K33" i="5"/>
  <c r="L33" i="5" s="1"/>
  <c r="M30" i="5"/>
  <c r="K19" i="5"/>
  <c r="M19" i="5" s="1"/>
  <c r="K17" i="5"/>
  <c r="M17" i="5" s="1"/>
  <c r="K71" i="5"/>
  <c r="K69" i="5"/>
  <c r="M98" i="5"/>
  <c r="L98" i="5"/>
  <c r="M86" i="5"/>
  <c r="L86" i="5"/>
  <c r="L82" i="5"/>
  <c r="M82" i="5"/>
  <c r="L74" i="5"/>
  <c r="M74" i="5"/>
  <c r="M54" i="5"/>
  <c r="L54" i="5"/>
  <c r="M6" i="5"/>
  <c r="L58" i="5"/>
  <c r="L78" i="5"/>
  <c r="M34" i="5"/>
  <c r="L34" i="5"/>
  <c r="L18" i="5"/>
  <c r="M18" i="5"/>
  <c r="M70" i="5"/>
  <c r="L70" i="5"/>
  <c r="M96" i="5"/>
  <c r="L96" i="5"/>
  <c r="L92" i="5"/>
  <c r="M92" i="5"/>
  <c r="L88" i="5"/>
  <c r="M88" i="5"/>
  <c r="M84" i="5"/>
  <c r="L84" i="5"/>
  <c r="M80" i="5"/>
  <c r="L80" i="5"/>
  <c r="L38" i="5"/>
  <c r="M38" i="5"/>
  <c r="M22" i="5"/>
  <c r="L22" i="5"/>
  <c r="L102" i="5"/>
  <c r="M42" i="5"/>
  <c r="L62" i="5"/>
  <c r="M62" i="5"/>
  <c r="M46" i="5"/>
  <c r="L46" i="5"/>
  <c r="M14" i="5"/>
  <c r="L14" i="5"/>
  <c r="M66" i="5"/>
  <c r="L66" i="5"/>
  <c r="L99" i="5"/>
  <c r="M99" i="5"/>
  <c r="L91" i="5"/>
  <c r="M91" i="5"/>
  <c r="L79" i="5"/>
  <c r="M79" i="5"/>
  <c r="M75" i="5"/>
  <c r="L75" i="5"/>
  <c r="M93" i="5"/>
  <c r="L97" i="5"/>
  <c r="M40" i="5"/>
  <c r="M20" i="5"/>
  <c r="L28" i="5"/>
  <c r="L44" i="5"/>
  <c r="L72" i="5"/>
  <c r="L81" i="5"/>
  <c r="M8" i="5"/>
  <c r="M64" i="5"/>
  <c r="M52" i="5"/>
  <c r="M89" i="5"/>
  <c r="M77" i="5"/>
  <c r="M68" i="5"/>
  <c r="M24" i="5"/>
  <c r="AE2" i="10" l="1"/>
  <c r="AD68" i="10"/>
  <c r="AE68" i="10"/>
  <c r="AF68" i="10"/>
  <c r="AE61" i="10"/>
  <c r="AF61" i="10"/>
  <c r="AD61" i="10"/>
  <c r="AD55" i="10"/>
  <c r="AE55" i="10"/>
  <c r="AF55" i="10"/>
  <c r="AF66" i="10"/>
  <c r="AD66" i="10"/>
  <c r="AE66" i="10"/>
  <c r="AF58" i="10"/>
  <c r="AD58" i="10"/>
  <c r="AE58" i="10"/>
  <c r="AF50" i="10"/>
  <c r="AD50" i="10"/>
  <c r="AE50" i="10"/>
  <c r="AD43" i="10"/>
  <c r="AE43" i="10"/>
  <c r="AF43" i="10"/>
  <c r="AF46" i="10"/>
  <c r="AD46" i="10"/>
  <c r="AE46" i="10"/>
  <c r="AF38" i="10"/>
  <c r="AD38" i="10"/>
  <c r="AE38" i="10"/>
  <c r="AF30" i="10"/>
  <c r="AE30" i="10"/>
  <c r="AD30" i="10"/>
  <c r="AF22" i="10"/>
  <c r="AD22" i="10"/>
  <c r="AE22" i="10"/>
  <c r="AF14" i="10"/>
  <c r="AD14" i="10"/>
  <c r="AE14" i="10"/>
  <c r="AF6" i="10"/>
  <c r="AD6" i="10"/>
  <c r="AE6" i="10"/>
  <c r="AD31" i="10"/>
  <c r="AE31" i="10"/>
  <c r="AF31" i="10"/>
  <c r="AD23" i="10"/>
  <c r="AE23" i="10"/>
  <c r="AF23" i="10"/>
  <c r="AD15" i="10"/>
  <c r="AE15" i="10"/>
  <c r="AF15" i="10"/>
  <c r="AD7" i="10"/>
  <c r="AE7" i="10"/>
  <c r="AF7" i="10"/>
  <c r="AE69" i="10"/>
  <c r="AF69" i="10"/>
  <c r="AD69" i="10"/>
  <c r="AE85" i="10"/>
  <c r="AF85" i="10"/>
  <c r="AD85" i="10"/>
  <c r="AE93" i="10"/>
  <c r="AF93" i="10"/>
  <c r="AD93" i="10"/>
  <c r="AE97" i="10"/>
  <c r="AF97" i="10"/>
  <c r="AD97" i="10"/>
  <c r="AD80" i="10"/>
  <c r="AE80" i="10"/>
  <c r="AF80" i="10"/>
  <c r="AD83" i="10"/>
  <c r="AE83" i="10"/>
  <c r="AF83" i="10"/>
  <c r="AD91" i="10"/>
  <c r="AE91" i="10"/>
  <c r="AF91" i="10"/>
  <c r="AF90" i="10"/>
  <c r="AD90" i="10"/>
  <c r="AE90" i="10"/>
  <c r="AE73" i="10"/>
  <c r="AF73" i="10"/>
  <c r="AD73" i="10"/>
  <c r="AD63" i="10"/>
  <c r="AE63" i="10"/>
  <c r="AF63" i="10"/>
  <c r="AE53" i="10"/>
  <c r="AF53" i="10"/>
  <c r="AD53" i="10"/>
  <c r="AD64" i="10"/>
  <c r="AE64" i="10"/>
  <c r="AF64" i="10"/>
  <c r="AD56" i="10"/>
  <c r="AE56" i="10"/>
  <c r="AF56" i="10"/>
  <c r="AD48" i="10"/>
  <c r="AE48" i="10"/>
  <c r="AF48" i="10"/>
  <c r="AE41" i="10"/>
  <c r="AF41" i="10"/>
  <c r="AD41" i="10"/>
  <c r="AD44" i="10"/>
  <c r="AE44" i="10"/>
  <c r="AF44" i="10"/>
  <c r="AD36" i="10"/>
  <c r="AE36" i="10"/>
  <c r="AF36" i="10"/>
  <c r="AD28" i="10"/>
  <c r="AE28" i="10"/>
  <c r="AF28" i="10"/>
  <c r="AD20" i="10"/>
  <c r="AE20" i="10"/>
  <c r="AF20" i="10"/>
  <c r="AD12" i="10"/>
  <c r="AE12" i="10"/>
  <c r="AF12" i="10"/>
  <c r="AD4" i="10"/>
  <c r="AE4" i="10"/>
  <c r="AF4" i="10"/>
  <c r="AE29" i="10"/>
  <c r="AF29" i="10"/>
  <c r="AD29" i="10"/>
  <c r="AE21" i="10"/>
  <c r="AF21" i="10"/>
  <c r="AD21" i="10"/>
  <c r="AE13" i="10"/>
  <c r="AF13" i="10"/>
  <c r="AD13" i="10"/>
  <c r="AE5" i="10"/>
  <c r="AF5" i="10"/>
  <c r="AD5" i="10"/>
  <c r="AD100" i="10"/>
  <c r="AE100" i="10"/>
  <c r="AF100" i="10"/>
  <c r="AE77" i="10"/>
  <c r="AF77" i="10"/>
  <c r="AD77" i="10"/>
  <c r="AE81" i="10"/>
  <c r="AF81" i="10"/>
  <c r="AD81" i="10"/>
  <c r="AF74" i="10"/>
  <c r="AD74" i="10"/>
  <c r="AE74" i="10"/>
  <c r="AD79" i="10"/>
  <c r="AE79" i="10"/>
  <c r="AF79" i="10"/>
  <c r="AF102" i="10"/>
  <c r="AE102" i="10"/>
  <c r="AD102" i="10"/>
  <c r="AF86" i="10"/>
  <c r="AD86" i="10"/>
  <c r="AE86" i="10"/>
  <c r="AD71" i="10"/>
  <c r="AE71" i="10"/>
  <c r="AF71" i="10"/>
  <c r="AD72" i="10"/>
  <c r="AE72" i="10"/>
  <c r="AF72" i="10"/>
  <c r="AE65" i="10"/>
  <c r="AF65" i="10"/>
  <c r="AD65" i="10"/>
  <c r="AD59" i="10"/>
  <c r="AE59" i="10"/>
  <c r="AF59" i="10"/>
  <c r="AD51" i="10"/>
  <c r="AE51" i="10"/>
  <c r="AF51" i="10"/>
  <c r="AF62" i="10"/>
  <c r="AD62" i="10"/>
  <c r="AE62" i="10"/>
  <c r="AF54" i="10"/>
  <c r="AD54" i="10"/>
  <c r="AE54" i="10"/>
  <c r="AD47" i="10"/>
  <c r="AE47" i="10"/>
  <c r="AF47" i="10"/>
  <c r="AD39" i="10"/>
  <c r="AE39" i="10"/>
  <c r="AF39" i="10"/>
  <c r="AF42" i="10"/>
  <c r="AD42" i="10"/>
  <c r="AE42" i="10"/>
  <c r="AF34" i="10"/>
  <c r="AD34" i="10"/>
  <c r="AE34" i="10"/>
  <c r="AF26" i="10"/>
  <c r="AD26" i="10"/>
  <c r="AE26" i="10"/>
  <c r="AF18" i="10"/>
  <c r="AD18" i="10"/>
  <c r="AE18" i="10"/>
  <c r="AF10" i="10"/>
  <c r="AD10" i="10"/>
  <c r="AE10" i="10"/>
  <c r="AD35" i="10"/>
  <c r="AE35" i="10"/>
  <c r="AF35" i="10"/>
  <c r="AD27" i="10"/>
  <c r="AF27" i="10"/>
  <c r="AE27" i="10"/>
  <c r="AD19" i="10"/>
  <c r="AE19" i="10"/>
  <c r="AF19" i="10"/>
  <c r="AD11" i="10"/>
  <c r="AE11" i="10"/>
  <c r="AF11" i="10"/>
  <c r="AF3" i="10"/>
  <c r="AD3" i="10"/>
  <c r="AE3" i="10"/>
  <c r="AD84" i="10"/>
  <c r="AE84" i="10"/>
  <c r="AF84" i="10"/>
  <c r="AD92" i="10"/>
  <c r="AE92" i="10"/>
  <c r="AF92" i="10"/>
  <c r="AD96" i="10"/>
  <c r="AE96" i="10"/>
  <c r="AF96" i="10"/>
  <c r="AD95" i="10"/>
  <c r="AE95" i="10"/>
  <c r="AF95" i="10"/>
  <c r="AD75" i="10"/>
  <c r="AE75" i="10"/>
  <c r="AF75" i="10"/>
  <c r="AF98" i="10"/>
  <c r="AD98" i="10"/>
  <c r="AE98" i="10"/>
  <c r="AF82" i="10"/>
  <c r="AD82" i="10"/>
  <c r="AE82" i="10"/>
  <c r="AF70" i="10"/>
  <c r="AE70" i="10"/>
  <c r="AD70" i="10"/>
  <c r="AD67" i="10"/>
  <c r="AE67" i="10"/>
  <c r="AF67" i="10"/>
  <c r="AE57" i="10"/>
  <c r="AF57" i="10"/>
  <c r="AD57" i="10"/>
  <c r="AE49" i="10"/>
  <c r="AF49" i="10"/>
  <c r="AD49" i="10"/>
  <c r="AD60" i="10"/>
  <c r="AE60" i="10"/>
  <c r="AF60" i="10"/>
  <c r="AD52" i="10"/>
  <c r="AE52" i="10"/>
  <c r="AF52" i="10"/>
  <c r="AE45" i="10"/>
  <c r="AF45" i="10"/>
  <c r="AD45" i="10"/>
  <c r="AE37" i="10"/>
  <c r="AF37" i="10"/>
  <c r="AD37" i="10"/>
  <c r="AD40" i="10"/>
  <c r="AE40" i="10"/>
  <c r="AF40" i="10"/>
  <c r="AD32" i="10"/>
  <c r="AE32" i="10"/>
  <c r="AF32" i="10"/>
  <c r="AD24" i="10"/>
  <c r="AE24" i="10"/>
  <c r="AF24" i="10"/>
  <c r="AD16" i="10"/>
  <c r="AE16" i="10"/>
  <c r="AF16" i="10"/>
  <c r="AD8" i="10"/>
  <c r="AE8" i="10"/>
  <c r="AF8" i="10"/>
  <c r="AE33" i="10"/>
  <c r="AF33" i="10"/>
  <c r="AD33" i="10"/>
  <c r="AE25" i="10"/>
  <c r="AF25" i="10"/>
  <c r="AD25" i="10"/>
  <c r="AE17" i="10"/>
  <c r="AF17" i="10"/>
  <c r="AD17" i="10"/>
  <c r="AE9" i="10"/>
  <c r="AF9" i="10"/>
  <c r="AD9" i="10"/>
  <c r="AE101" i="10"/>
  <c r="AD101" i="10"/>
  <c r="AF101" i="10"/>
  <c r="AE89" i="10"/>
  <c r="AF89" i="10"/>
  <c r="AD89" i="10"/>
  <c r="AD76" i="10"/>
  <c r="AE76" i="10"/>
  <c r="AF76" i="10"/>
  <c r="AD88" i="10"/>
  <c r="AE88" i="10"/>
  <c r="AF88" i="10"/>
  <c r="AD87" i="10"/>
  <c r="AE87" i="10"/>
  <c r="AF87" i="10"/>
  <c r="AD99" i="10"/>
  <c r="AF99" i="10"/>
  <c r="AE99" i="10"/>
  <c r="AF94" i="10"/>
  <c r="AD94" i="10"/>
  <c r="AE94" i="10"/>
  <c r="AF78" i="10"/>
  <c r="AD78" i="10"/>
  <c r="AE78" i="10"/>
  <c r="L67" i="5"/>
  <c r="M13" i="5"/>
  <c r="L55" i="5"/>
  <c r="L63" i="5"/>
  <c r="L57" i="5"/>
  <c r="M61" i="5"/>
  <c r="M33" i="5"/>
  <c r="M2" i="5"/>
  <c r="L3" i="5"/>
  <c r="L43" i="5"/>
  <c r="M65" i="5"/>
  <c r="L59" i="5"/>
  <c r="M29" i="5"/>
  <c r="M45" i="5"/>
  <c r="M53" i="5"/>
  <c r="M27" i="5"/>
  <c r="L49" i="5"/>
  <c r="L19" i="5"/>
  <c r="M51" i="5"/>
  <c r="L11" i="5"/>
  <c r="L15" i="5"/>
  <c r="L47" i="5"/>
  <c r="M31" i="5"/>
  <c r="L25" i="5"/>
  <c r="L17" i="5"/>
  <c r="L9" i="5"/>
  <c r="L41" i="5"/>
  <c r="L35" i="5"/>
  <c r="M5" i="5"/>
  <c r="L5" i="5"/>
  <c r="M37" i="5"/>
  <c r="L37" i="5"/>
  <c r="M69" i="5"/>
  <c r="L69" i="5"/>
  <c r="L7" i="5"/>
  <c r="M7" i="5"/>
  <c r="L23" i="5"/>
  <c r="M23" i="5"/>
  <c r="L39" i="5"/>
  <c r="M39" i="5"/>
  <c r="L71" i="5"/>
  <c r="M71" i="5"/>
  <c r="M21" i="5"/>
  <c r="L21" i="5"/>
</calcChain>
</file>

<file path=xl/sharedStrings.xml><?xml version="1.0" encoding="utf-8"?>
<sst xmlns="http://schemas.openxmlformats.org/spreadsheetml/2006/main" count="219" uniqueCount="45">
  <si>
    <t>Age</t>
  </si>
  <si>
    <t>Age (ka)</t>
  </si>
  <si>
    <t>Dating Method</t>
  </si>
  <si>
    <t>14C</t>
  </si>
  <si>
    <t>Depth (m)</t>
  </si>
  <si>
    <t>Uncertainty (2 sigma, ka)</t>
  </si>
  <si>
    <t>Comment</t>
  </si>
  <si>
    <t>Normal distribution of uncertainty</t>
  </si>
  <si>
    <t>Lake floor</t>
  </si>
  <si>
    <t>Ungoing sedimentation</t>
  </si>
  <si>
    <t>Tephra</t>
  </si>
  <si>
    <t>Uncertainty (delta_yi)</t>
  </si>
  <si>
    <t>lower CL</t>
  </si>
  <si>
    <t>upper CL</t>
  </si>
  <si>
    <t>HARDGROUND</t>
  </si>
  <si>
    <t>Ongoing sedimentation</t>
  </si>
  <si>
    <t>Depth date above xi (x1)</t>
  </si>
  <si>
    <t>Depth date below xi (x2)</t>
  </si>
  <si>
    <t>Depth xi (m)</t>
  </si>
  <si>
    <t>Monte Carlo 1</t>
  </si>
  <si>
    <t>Monte Carlo 2</t>
  </si>
  <si>
    <t>Monte Carlo 3</t>
  </si>
  <si>
    <t>Monte Carlo 4</t>
  </si>
  <si>
    <t>Monte Carlo 5</t>
  </si>
  <si>
    <t>Monte Carlo 6</t>
  </si>
  <si>
    <t>Monte Carlo 7</t>
  </si>
  <si>
    <t>Monte Carlo 8</t>
  </si>
  <si>
    <t>Monte Carlo 9</t>
  </si>
  <si>
    <t>Monte Carlo 10</t>
  </si>
  <si>
    <t>Age MC1</t>
  </si>
  <si>
    <t>Age MC2</t>
  </si>
  <si>
    <t>Age MC3</t>
  </si>
  <si>
    <t>Age MC4</t>
  </si>
  <si>
    <t>Age MC5</t>
  </si>
  <si>
    <t>Age MC6</t>
  </si>
  <si>
    <t>Age MC7</t>
  </si>
  <si>
    <t>Age MC8</t>
  </si>
  <si>
    <t>Age MC9</t>
  </si>
  <si>
    <t>Age MC10</t>
  </si>
  <si>
    <t>2.5% percentile</t>
  </si>
  <si>
    <t>50% percentile</t>
  </si>
  <si>
    <t>97.5% percentile</t>
  </si>
  <si>
    <t>Interpolated Uncertainty</t>
  </si>
  <si>
    <t>Lower CL</t>
  </si>
  <si>
    <t>Upper CL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</si>
</sst>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2"/>
      <color theme="1"/>
      <name val="Calibri"/>
      <family val="2"/>
      <scheme val="minor"/>
    </font>
    <font>
      <sz val="12"/>
      <color rgb="FF006100"/>
      <name val="Calibri"/>
      <family val="2"/>
      <scheme val="minor"/>
    </font>
    <font>
      <sz val="12"/>
      <color rgb="FF9C0006"/>
      <name val="Calibri"/>
      <family val="2"/>
      <scheme val="minor"/>
    </font>
    <font>
      <sz val="12"/>
      <color rgb="FF9C6500"/>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FFCC"/>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s>
  <cellStyleXfs count="7">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7" fillId="5" borderId="2" applyNumberFormat="0" applyFont="0" applyAlignment="0" applyProtection="0"/>
  </cellStyleXfs>
  <cellXfs count="19">
    <xf numFmtId="0" fontId="0" fillId="0" borderId="0" xfId="0"/>
    <xf numFmtId="2" fontId="0" fillId="0" borderId="0" xfId="0" applyNumberFormat="1"/>
    <xf numFmtId="164" fontId="0" fillId="0" borderId="0" xfId="0" applyNumberFormat="1"/>
    <xf numFmtId="9" fontId="0" fillId="0" borderId="0" xfId="0" applyNumberFormat="1"/>
    <xf numFmtId="2" fontId="0" fillId="0" borderId="0" xfId="0" applyNumberFormat="1" applyFill="1"/>
    <xf numFmtId="0" fontId="0" fillId="0" borderId="0" xfId="0" applyFill="1"/>
    <xf numFmtId="0" fontId="4" fillId="0" borderId="0" xfId="0" applyFont="1"/>
    <xf numFmtId="0" fontId="1" fillId="2" borderId="0" xfId="1"/>
    <xf numFmtId="0" fontId="2" fillId="3" borderId="0" xfId="2"/>
    <xf numFmtId="2" fontId="1" fillId="2" borderId="0" xfId="1" applyNumberFormat="1"/>
    <xf numFmtId="164" fontId="1" fillId="2" borderId="0" xfId="1" applyNumberFormat="1"/>
    <xf numFmtId="2" fontId="4" fillId="0" borderId="0" xfId="0" applyNumberFormat="1" applyFont="1"/>
    <xf numFmtId="2" fontId="3" fillId="4" borderId="0" xfId="3" applyNumberFormat="1"/>
    <xf numFmtId="0" fontId="3" fillId="4" borderId="1" xfId="3" applyBorder="1"/>
    <xf numFmtId="0" fontId="3" fillId="5" borderId="2" xfId="6" applyFont="1"/>
    <xf numFmtId="2" fontId="3" fillId="5" borderId="2" xfId="6" applyNumberFormat="1" applyFont="1"/>
    <xf numFmtId="2" fontId="3" fillId="4" borderId="2" xfId="3" applyNumberFormat="1" applyBorder="1"/>
    <xf numFmtId="0" fontId="0" fillId="0" borderId="0" xfId="0" applyFont="1"/>
    <xf numFmtId="0" fontId="3" fillId="4" borderId="0" xfId="3"/>
  </cellXfs>
  <cellStyles count="7">
    <cellStyle name="Bad" xfId="2" builtinId="27"/>
    <cellStyle name="Followed Hyperlink" xfId="5" builtinId="9" hidden="1"/>
    <cellStyle name="Good" xfId="1" builtinId="26"/>
    <cellStyle name="Hyperlink" xfId="4" builtinId="8" hidden="1"/>
    <cellStyle name="Neutral" xfId="3" builtinId="28"/>
    <cellStyle name="Normal" xfId="0" builtinId="0"/>
    <cellStyle name="Note" xfId="6"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GLOMAR</a:t>
            </a:r>
            <a:r>
              <a:rPr lang="en-US" baseline="0"/>
              <a:t> Lake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127000">
                <a:solidFill>
                  <a:schemeClr val="accent1"/>
                </a:solidFill>
              </a:ln>
              <a:effectLst/>
            </c:spPr>
          </c:marker>
          <c:xVal>
            <c:numRef>
              <c:f>Dataset!$B$2:$B$7</c:f>
              <c:numCache>
                <c:formatCode>0.0</c:formatCode>
                <c:ptCount val="6"/>
                <c:pt idx="0">
                  <c:v>0</c:v>
                </c:pt>
                <c:pt idx="1">
                  <c:v>44.8</c:v>
                </c:pt>
                <c:pt idx="2">
                  <c:v>116</c:v>
                </c:pt>
                <c:pt idx="3">
                  <c:v>129</c:v>
                </c:pt>
                <c:pt idx="4">
                  <c:v>523</c:v>
                </c:pt>
                <c:pt idx="5">
                  <c:v>797.3</c:v>
                </c:pt>
              </c:numCache>
            </c:numRef>
          </c:xVal>
          <c:yVal>
            <c:numRef>
              <c:f>Dataset!$A$2:$A$7</c:f>
              <c:numCache>
                <c:formatCode>0.00</c:formatCode>
                <c:ptCount val="6"/>
                <c:pt idx="0">
                  <c:v>0</c:v>
                </c:pt>
                <c:pt idx="1">
                  <c:v>9</c:v>
                </c:pt>
                <c:pt idx="2">
                  <c:v>34</c:v>
                </c:pt>
                <c:pt idx="3">
                  <c:v>46</c:v>
                </c:pt>
                <c:pt idx="4">
                  <c:v>66</c:v>
                </c:pt>
                <c:pt idx="5">
                  <c:v>72</c:v>
                </c:pt>
              </c:numCache>
            </c:numRef>
          </c:yVal>
          <c:smooth val="0"/>
          <c:extLst>
            <c:ext xmlns:c16="http://schemas.microsoft.com/office/drawing/2014/chart" uri="{C3380CC4-5D6E-409C-BE32-E72D297353CC}">
              <c16:uniqueId val="{00000000-C26A-3043-8DC8-22F0D32F79AC}"/>
            </c:ext>
          </c:extLst>
        </c:ser>
        <c:dLbls>
          <c:showLegendKey val="0"/>
          <c:showVal val="0"/>
          <c:showCatName val="0"/>
          <c:showSerName val="0"/>
          <c:showPercent val="0"/>
          <c:showBubbleSize val="0"/>
        </c:dLbls>
        <c:axId val="2080042536"/>
        <c:axId val="2076147112"/>
      </c:scatterChart>
      <c:valAx>
        <c:axId val="2080042536"/>
        <c:scaling>
          <c:orientation val="minMax"/>
          <c:max val="1260"/>
          <c:min val="0"/>
        </c:scaling>
        <c:delete val="0"/>
        <c:axPos val="t"/>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(ka)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147112"/>
        <c:crosses val="autoZero"/>
        <c:crossBetween val="midCat"/>
      </c:valAx>
      <c:valAx>
        <c:axId val="2076147112"/>
        <c:scaling>
          <c:orientation val="maxMin"/>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Depth</a:t>
                </a:r>
                <a:r>
                  <a:rPr lang="en-US" baseline="0"/>
                  <a:t> (m)</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0425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GLOMAR</a:t>
            </a:r>
            <a:r>
              <a:rPr lang="en-US" baseline="0"/>
              <a:t> Lake</a:t>
            </a:r>
            <a:endParaRPr lang="en-US"/>
          </a:p>
        </c:rich>
      </c:tx>
      <c:overlay val="0"/>
      <c:spPr>
        <a:noFill/>
        <a:ln>
          <a:noFill/>
        </a:ln>
        <a:effectLst/>
      </c:sp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127000">
                <a:solidFill>
                  <a:schemeClr val="accent1"/>
                </a:solidFill>
              </a:ln>
              <a:effectLst/>
            </c:spPr>
          </c:marker>
          <c:xVal>
            <c:numRef>
              <c:f>'Linear Interpolation'!$B$2:$B$7</c:f>
              <c:numCache>
                <c:formatCode>0.0</c:formatCode>
                <c:ptCount val="6"/>
                <c:pt idx="0">
                  <c:v>0</c:v>
                </c:pt>
                <c:pt idx="1">
                  <c:v>44.8</c:v>
                </c:pt>
                <c:pt idx="2">
                  <c:v>116</c:v>
                </c:pt>
                <c:pt idx="3">
                  <c:v>129</c:v>
                </c:pt>
                <c:pt idx="4">
                  <c:v>523</c:v>
                </c:pt>
                <c:pt idx="5">
                  <c:v>797.3</c:v>
                </c:pt>
              </c:numCache>
            </c:numRef>
          </c:xVal>
          <c:yVal>
            <c:numRef>
              <c:f>'Linear Interpolation'!$A$2:$A$7</c:f>
              <c:numCache>
                <c:formatCode>0.00</c:formatCode>
                <c:ptCount val="6"/>
                <c:pt idx="0">
                  <c:v>0</c:v>
                </c:pt>
                <c:pt idx="1">
                  <c:v>9</c:v>
                </c:pt>
                <c:pt idx="2">
                  <c:v>34</c:v>
                </c:pt>
                <c:pt idx="3">
                  <c:v>46</c:v>
                </c:pt>
                <c:pt idx="4">
                  <c:v>66</c:v>
                </c:pt>
                <c:pt idx="5">
                  <c:v>72</c:v>
                </c:pt>
              </c:numCache>
            </c:numRef>
          </c:yVal>
          <c:smooth val="0"/>
          <c:extLst>
            <c:ext xmlns:c16="http://schemas.microsoft.com/office/drawing/2014/chart" uri="{C3380CC4-5D6E-409C-BE32-E72D297353CC}">
              <c16:uniqueId val="{0000000F-4D2C-A640-81F1-BEDFEC7486E1}"/>
            </c:ext>
          </c:extLst>
        </c:ser>
        <c:ser>
          <c:idx val="1"/>
          <c:order val="1"/>
          <c:spPr>
            <a:ln w="9525" cap="rnd">
              <a:solidFill>
                <a:schemeClr val="tx2"/>
              </a:solidFill>
              <a:round/>
            </a:ln>
            <a:effectLst/>
          </c:spPr>
          <c:marker>
            <c:symbol val="circle"/>
            <c:size val="5"/>
            <c:spPr>
              <a:noFill/>
              <a:ln w="9525">
                <a:noFill/>
              </a:ln>
              <a:effectLst/>
            </c:spPr>
          </c:marker>
          <c:xVal>
            <c:numRef>
              <c:f>'Monte Carlo'!$T$2:$T$102</c:f>
              <c:numCache>
                <c:formatCode>0.00</c:formatCode>
                <c:ptCount val="101"/>
                <c:pt idx="0">
                  <c:v>0</c:v>
                </c:pt>
                <c:pt idx="1">
                  <c:v>5.0114602026369282</c:v>
                </c:pt>
                <c:pt idx="2">
                  <c:v>10.022920405273856</c:v>
                </c:pt>
                <c:pt idx="3">
                  <c:v>15.034380607910784</c:v>
                </c:pt>
                <c:pt idx="4">
                  <c:v>20.045840810547713</c:v>
                </c:pt>
                <c:pt idx="5">
                  <c:v>25.057301013184642</c:v>
                </c:pt>
                <c:pt idx="6">
                  <c:v>30.068761215821567</c:v>
                </c:pt>
                <c:pt idx="7">
                  <c:v>35.0802214184585</c:v>
                </c:pt>
                <c:pt idx="8">
                  <c:v>40.091681621095425</c:v>
                </c:pt>
                <c:pt idx="9">
                  <c:v>45.103141823732358</c:v>
                </c:pt>
                <c:pt idx="10">
                  <c:v>47.778256854666338</c:v>
                </c:pt>
                <c:pt idx="11">
                  <c:v>50.453371885600326</c:v>
                </c:pt>
                <c:pt idx="12">
                  <c:v>53.128486916534314</c:v>
                </c:pt>
                <c:pt idx="13">
                  <c:v>55.803601947468302</c:v>
                </c:pt>
                <c:pt idx="14">
                  <c:v>58.478716978402282</c:v>
                </c:pt>
                <c:pt idx="15">
                  <c:v>61.15383200933627</c:v>
                </c:pt>
                <c:pt idx="16">
                  <c:v>63.828947040270258</c:v>
                </c:pt>
                <c:pt idx="17">
                  <c:v>66.504062071204245</c:v>
                </c:pt>
                <c:pt idx="18">
                  <c:v>69.179177102138226</c:v>
                </c:pt>
                <c:pt idx="19">
                  <c:v>71.854292133072221</c:v>
                </c:pt>
                <c:pt idx="20">
                  <c:v>74.529407164006201</c:v>
                </c:pt>
                <c:pt idx="21">
                  <c:v>77.204522194940182</c:v>
                </c:pt>
                <c:pt idx="22">
                  <c:v>79.879637225874177</c:v>
                </c:pt>
                <c:pt idx="23">
                  <c:v>82.554752256808172</c:v>
                </c:pt>
                <c:pt idx="24">
                  <c:v>85.229867287742152</c:v>
                </c:pt>
                <c:pt idx="25">
                  <c:v>87.904982318676133</c:v>
                </c:pt>
                <c:pt idx="26">
                  <c:v>90.580097349610128</c:v>
                </c:pt>
                <c:pt idx="27">
                  <c:v>93.255212380544108</c:v>
                </c:pt>
                <c:pt idx="28">
                  <c:v>95.930327411478089</c:v>
                </c:pt>
                <c:pt idx="29">
                  <c:v>98.605442442412084</c:v>
                </c:pt>
                <c:pt idx="30">
                  <c:v>101.28055747334606</c:v>
                </c:pt>
                <c:pt idx="31">
                  <c:v>103.95567250428006</c:v>
                </c:pt>
                <c:pt idx="32">
                  <c:v>106.63078753521404</c:v>
                </c:pt>
                <c:pt idx="33">
                  <c:v>109.30590256614802</c:v>
                </c:pt>
                <c:pt idx="34">
                  <c:v>111.981017597082</c:v>
                </c:pt>
                <c:pt idx="35">
                  <c:v>113.6420141216979</c:v>
                </c:pt>
                <c:pt idx="36">
                  <c:v>115.30301064631378</c:v>
                </c:pt>
                <c:pt idx="37">
                  <c:v>116.96400717092966</c:v>
                </c:pt>
                <c:pt idx="38">
                  <c:v>118.62500369554556</c:v>
                </c:pt>
                <c:pt idx="39">
                  <c:v>120.28600022016144</c:v>
                </c:pt>
                <c:pt idx="40">
                  <c:v>121.94699674477732</c:v>
                </c:pt>
                <c:pt idx="41">
                  <c:v>123.60799326939321</c:v>
                </c:pt>
                <c:pt idx="42">
                  <c:v>125.26898979400909</c:v>
                </c:pt>
                <c:pt idx="43">
                  <c:v>126.92998631862498</c:v>
                </c:pt>
                <c:pt idx="44">
                  <c:v>128.59098284324085</c:v>
                </c:pt>
                <c:pt idx="45">
                  <c:v>130.25197936785673</c:v>
                </c:pt>
                <c:pt idx="46">
                  <c:v>131.91297589247279</c:v>
                </c:pt>
                <c:pt idx="47">
                  <c:v>150.77052690232756</c:v>
                </c:pt>
                <c:pt idx="48">
                  <c:v>169.62807791218233</c:v>
                </c:pt>
                <c:pt idx="49">
                  <c:v>188.48562892203711</c:v>
                </c:pt>
                <c:pt idx="50">
                  <c:v>207.34317993189188</c:v>
                </c:pt>
                <c:pt idx="51">
                  <c:v>226.20073094174666</c:v>
                </c:pt>
                <c:pt idx="52">
                  <c:v>245.05828195160143</c:v>
                </c:pt>
                <c:pt idx="53">
                  <c:v>263.91583296145609</c:v>
                </c:pt>
                <c:pt idx="54">
                  <c:v>282.77338397131086</c:v>
                </c:pt>
                <c:pt idx="55">
                  <c:v>301.63093498116564</c:v>
                </c:pt>
                <c:pt idx="56">
                  <c:v>320.4884859910203</c:v>
                </c:pt>
                <c:pt idx="57">
                  <c:v>339.34603700087519</c:v>
                </c:pt>
                <c:pt idx="58">
                  <c:v>358.20358801072985</c:v>
                </c:pt>
                <c:pt idx="59">
                  <c:v>377.06113902058473</c:v>
                </c:pt>
                <c:pt idx="60">
                  <c:v>395.91869003043939</c:v>
                </c:pt>
                <c:pt idx="61">
                  <c:v>414.77624104029428</c:v>
                </c:pt>
                <c:pt idx="62">
                  <c:v>433.63379205014894</c:v>
                </c:pt>
                <c:pt idx="63">
                  <c:v>452.49134306000383</c:v>
                </c:pt>
                <c:pt idx="64">
                  <c:v>471.34889406985849</c:v>
                </c:pt>
                <c:pt idx="65">
                  <c:v>490.20644507971315</c:v>
                </c:pt>
                <c:pt idx="66">
                  <c:v>509.06399608956781</c:v>
                </c:pt>
                <c:pt idx="67">
                  <c:v>562.72444001133317</c:v>
                </c:pt>
                <c:pt idx="68">
                  <c:v>616.38488393309854</c:v>
                </c:pt>
                <c:pt idx="69">
                  <c:v>670.0453278548639</c:v>
                </c:pt>
                <c:pt idx="70">
                  <c:v>723.70577177662926</c:v>
                </c:pt>
                <c:pt idx="71">
                  <c:v>777.36621569839463</c:v>
                </c:pt>
                <c:pt idx="72">
                  <c:v>831.02665962015999</c:v>
                </c:pt>
                <c:pt idx="73">
                  <c:v>884.68710354192581</c:v>
                </c:pt>
                <c:pt idx="74">
                  <c:v>938.34754746369117</c:v>
                </c:pt>
                <c:pt idx="75">
                  <c:v>992.00799138545653</c:v>
                </c:pt>
                <c:pt idx="76">
                  <c:v>1045.6684353072219</c:v>
                </c:pt>
                <c:pt idx="77">
                  <c:v>1099.3288792289868</c:v>
                </c:pt>
                <c:pt idx="78">
                  <c:v>1152.9893231507522</c:v>
                </c:pt>
                <c:pt idx="79">
                  <c:v>1206.6497670725175</c:v>
                </c:pt>
                <c:pt idx="80">
                  <c:v>1260.3102109942829</c:v>
                </c:pt>
                <c:pt idx="81">
                  <c:v>1313.9706549160492</c:v>
                </c:pt>
                <c:pt idx="82">
                  <c:v>1367.6310988378145</c:v>
                </c:pt>
                <c:pt idx="83">
                  <c:v>1421.2915427595799</c:v>
                </c:pt>
                <c:pt idx="84">
                  <c:v>1474.9519866813453</c:v>
                </c:pt>
                <c:pt idx="85">
                  <c:v>1528.6124306031106</c:v>
                </c:pt>
                <c:pt idx="86">
                  <c:v>1582.272874524876</c:v>
                </c:pt>
                <c:pt idx="87">
                  <c:v>1635.9333184466414</c:v>
                </c:pt>
                <c:pt idx="88">
                  <c:v>1689.5937623684067</c:v>
                </c:pt>
                <c:pt idx="89">
                  <c:v>1743.2542062901721</c:v>
                </c:pt>
                <c:pt idx="90">
                  <c:v>1796.9146502119374</c:v>
                </c:pt>
                <c:pt idx="91">
                  <c:v>1850.5750941337028</c:v>
                </c:pt>
                <c:pt idx="92">
                  <c:v>1904.2355380554682</c:v>
                </c:pt>
                <c:pt idx="93">
                  <c:v>1957.8959819772335</c:v>
                </c:pt>
                <c:pt idx="94">
                  <c:v>2011.5564258989989</c:v>
                </c:pt>
                <c:pt idx="95">
                  <c:v>2065.2168698207643</c:v>
                </c:pt>
                <c:pt idx="96">
                  <c:v>2118.8773137425296</c:v>
                </c:pt>
                <c:pt idx="97">
                  <c:v>2172.537757664295</c:v>
                </c:pt>
                <c:pt idx="98">
                  <c:v>2226.1982015860603</c:v>
                </c:pt>
                <c:pt idx="99">
                  <c:v>2279.8586455078257</c:v>
                </c:pt>
                <c:pt idx="100">
                  <c:v>2333.5190894295911</c:v>
                </c:pt>
              </c:numCache>
            </c:numRef>
          </c:xVal>
          <c:yVal>
            <c:numRef>
              <c:f>'Monte Carlo'!$S$2:$S$102</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yVal>
          <c:smooth val="0"/>
          <c:extLst>
            <c:ext xmlns:c16="http://schemas.microsoft.com/office/drawing/2014/chart" uri="{C3380CC4-5D6E-409C-BE32-E72D297353CC}">
              <c16:uniqueId val="{00000011-4D2C-A640-81F1-BEDFEC7486E1}"/>
            </c:ext>
          </c:extLst>
        </c:ser>
        <c:ser>
          <c:idx val="2"/>
          <c:order val="2"/>
          <c:spPr>
            <a:ln w="12700">
              <a:solidFill>
                <a:schemeClr val="tx2"/>
              </a:solidFill>
            </a:ln>
          </c:spPr>
          <c:marker>
            <c:spPr>
              <a:noFill/>
              <a:ln>
                <a:noFill/>
              </a:ln>
            </c:spPr>
          </c:marker>
          <c:xVal>
            <c:numRef>
              <c:f>'Monte Carlo'!$U$2:$U$102</c:f>
              <c:numCache>
                <c:formatCode>0.00</c:formatCode>
                <c:ptCount val="101"/>
                <c:pt idx="0">
                  <c:v>0</c:v>
                </c:pt>
                <c:pt idx="1">
                  <c:v>4.6970172586714671</c:v>
                </c:pt>
                <c:pt idx="2">
                  <c:v>9.3940345173429343</c:v>
                </c:pt>
                <c:pt idx="3">
                  <c:v>14.091051776014401</c:v>
                </c:pt>
                <c:pt idx="4">
                  <c:v>18.788069034685869</c:v>
                </c:pt>
                <c:pt idx="5">
                  <c:v>23.485086293357334</c:v>
                </c:pt>
                <c:pt idx="6">
                  <c:v>28.182103552028803</c:v>
                </c:pt>
                <c:pt idx="7">
                  <c:v>32.879120810700272</c:v>
                </c:pt>
                <c:pt idx="8">
                  <c:v>37.576138069371737</c:v>
                </c:pt>
                <c:pt idx="9">
                  <c:v>42.273155328043188</c:v>
                </c:pt>
                <c:pt idx="10">
                  <c:v>45.162952229970706</c:v>
                </c:pt>
                <c:pt idx="11">
                  <c:v>48.052749131898217</c:v>
                </c:pt>
                <c:pt idx="12">
                  <c:v>50.942546033825728</c:v>
                </c:pt>
                <c:pt idx="13">
                  <c:v>53.832342935753239</c:v>
                </c:pt>
                <c:pt idx="14">
                  <c:v>56.722139837680757</c:v>
                </c:pt>
                <c:pt idx="15">
                  <c:v>59.611936739608268</c:v>
                </c:pt>
                <c:pt idx="16">
                  <c:v>62.501733641535779</c:v>
                </c:pt>
                <c:pt idx="17">
                  <c:v>65.39153054346329</c:v>
                </c:pt>
                <c:pt idx="18">
                  <c:v>68.281327445390801</c:v>
                </c:pt>
                <c:pt idx="19">
                  <c:v>71.171124347318312</c:v>
                </c:pt>
                <c:pt idx="20">
                  <c:v>74.060921249245837</c:v>
                </c:pt>
                <c:pt idx="21">
                  <c:v>76.950718151173334</c:v>
                </c:pt>
                <c:pt idx="22">
                  <c:v>79.840515053100859</c:v>
                </c:pt>
                <c:pt idx="23">
                  <c:v>82.730311955028355</c:v>
                </c:pt>
                <c:pt idx="24">
                  <c:v>85.620108856955881</c:v>
                </c:pt>
                <c:pt idx="25">
                  <c:v>88.509905758883377</c:v>
                </c:pt>
                <c:pt idx="26">
                  <c:v>91.399702660810902</c:v>
                </c:pt>
                <c:pt idx="27">
                  <c:v>94.289499562738428</c:v>
                </c:pt>
                <c:pt idx="28">
                  <c:v>97.179296464665924</c:v>
                </c:pt>
                <c:pt idx="29">
                  <c:v>100.06909336659345</c:v>
                </c:pt>
                <c:pt idx="30">
                  <c:v>102.95889026852095</c:v>
                </c:pt>
                <c:pt idx="31">
                  <c:v>105.84868717044847</c:v>
                </c:pt>
                <c:pt idx="32">
                  <c:v>108.73848407237597</c:v>
                </c:pt>
                <c:pt idx="33">
                  <c:v>111.62828097430349</c:v>
                </c:pt>
                <c:pt idx="34">
                  <c:v>114.51807787623099</c:v>
                </c:pt>
                <c:pt idx="35">
                  <c:v>117.38073215785028</c:v>
                </c:pt>
                <c:pt idx="36">
                  <c:v>120.24338643946955</c:v>
                </c:pt>
                <c:pt idx="37">
                  <c:v>123.10604072108883</c:v>
                </c:pt>
                <c:pt idx="38">
                  <c:v>125.96869500270812</c:v>
                </c:pt>
                <c:pt idx="39">
                  <c:v>128.83134928432739</c:v>
                </c:pt>
                <c:pt idx="40">
                  <c:v>131.69400356594667</c:v>
                </c:pt>
                <c:pt idx="41">
                  <c:v>134.55665784756593</c:v>
                </c:pt>
                <c:pt idx="42">
                  <c:v>137.41931212918524</c:v>
                </c:pt>
                <c:pt idx="43">
                  <c:v>140.2819664108045</c:v>
                </c:pt>
                <c:pt idx="44">
                  <c:v>143.14462069242379</c:v>
                </c:pt>
                <c:pt idx="45">
                  <c:v>146.00727497404307</c:v>
                </c:pt>
                <c:pt idx="46">
                  <c:v>148.86992925566244</c:v>
                </c:pt>
                <c:pt idx="47">
                  <c:v>171.35621944909451</c:v>
                </c:pt>
                <c:pt idx="48">
                  <c:v>193.84250964252658</c:v>
                </c:pt>
                <c:pt idx="49">
                  <c:v>216.32879983595865</c:v>
                </c:pt>
                <c:pt idx="50">
                  <c:v>238.81509002939094</c:v>
                </c:pt>
                <c:pt idx="51">
                  <c:v>261.30138022282301</c:v>
                </c:pt>
                <c:pt idx="52">
                  <c:v>283.78767041625508</c:v>
                </c:pt>
                <c:pt idx="53">
                  <c:v>306.27396060968715</c:v>
                </c:pt>
                <c:pt idx="54">
                  <c:v>328.76025080311945</c:v>
                </c:pt>
                <c:pt idx="55">
                  <c:v>351.24654099655152</c:v>
                </c:pt>
                <c:pt idx="56">
                  <c:v>373.73283118998359</c:v>
                </c:pt>
                <c:pt idx="57">
                  <c:v>396.21912138341565</c:v>
                </c:pt>
                <c:pt idx="58">
                  <c:v>418.70541157684795</c:v>
                </c:pt>
                <c:pt idx="59">
                  <c:v>441.19170177028002</c:v>
                </c:pt>
                <c:pt idx="60">
                  <c:v>463.67799196371209</c:v>
                </c:pt>
                <c:pt idx="61">
                  <c:v>486.16428215714416</c:v>
                </c:pt>
                <c:pt idx="62">
                  <c:v>508.65057235057645</c:v>
                </c:pt>
                <c:pt idx="63">
                  <c:v>531.13686254400852</c:v>
                </c:pt>
                <c:pt idx="64">
                  <c:v>553.62315273744059</c:v>
                </c:pt>
                <c:pt idx="65">
                  <c:v>576.10944293087266</c:v>
                </c:pt>
                <c:pt idx="66">
                  <c:v>598.59573312430484</c:v>
                </c:pt>
                <c:pt idx="67">
                  <c:v>625.65059669655784</c:v>
                </c:pt>
                <c:pt idx="68">
                  <c:v>652.70546026881084</c:v>
                </c:pt>
                <c:pt idx="69">
                  <c:v>679.76032384106384</c:v>
                </c:pt>
                <c:pt idx="70">
                  <c:v>706.81518741331683</c:v>
                </c:pt>
                <c:pt idx="71">
                  <c:v>733.87005098556961</c:v>
                </c:pt>
                <c:pt idx="72">
                  <c:v>760.9249145578226</c:v>
                </c:pt>
                <c:pt idx="73">
                  <c:v>787.9797781300756</c:v>
                </c:pt>
                <c:pt idx="74">
                  <c:v>815.0346417023286</c:v>
                </c:pt>
                <c:pt idx="75">
                  <c:v>842.0895052745816</c:v>
                </c:pt>
                <c:pt idx="76">
                  <c:v>869.1443688468346</c:v>
                </c:pt>
                <c:pt idx="77">
                  <c:v>896.19923241908759</c:v>
                </c:pt>
                <c:pt idx="78">
                  <c:v>923.25409599134059</c:v>
                </c:pt>
                <c:pt idx="79">
                  <c:v>950.30895956359359</c:v>
                </c:pt>
                <c:pt idx="80">
                  <c:v>977.36382313584659</c:v>
                </c:pt>
                <c:pt idx="81">
                  <c:v>1004.4186867080996</c:v>
                </c:pt>
                <c:pt idx="82">
                  <c:v>1031.4735502803526</c:v>
                </c:pt>
                <c:pt idx="83">
                  <c:v>1058.5284138526056</c:v>
                </c:pt>
                <c:pt idx="84">
                  <c:v>1085.5832774248586</c:v>
                </c:pt>
                <c:pt idx="85">
                  <c:v>1112.6381409971116</c:v>
                </c:pt>
                <c:pt idx="86">
                  <c:v>1139.6930045693646</c:v>
                </c:pt>
                <c:pt idx="87">
                  <c:v>1166.7478681416176</c:v>
                </c:pt>
                <c:pt idx="88">
                  <c:v>1193.8027317138706</c:v>
                </c:pt>
                <c:pt idx="89">
                  <c:v>1220.8575952861236</c:v>
                </c:pt>
                <c:pt idx="90">
                  <c:v>1247.9124588583761</c:v>
                </c:pt>
                <c:pt idx="91">
                  <c:v>1274.9673224306291</c:v>
                </c:pt>
                <c:pt idx="92">
                  <c:v>1302.0221860028821</c:v>
                </c:pt>
                <c:pt idx="93">
                  <c:v>1329.0770495751351</c:v>
                </c:pt>
                <c:pt idx="94">
                  <c:v>1356.1319131473881</c:v>
                </c:pt>
                <c:pt idx="95">
                  <c:v>1383.1867767196411</c:v>
                </c:pt>
                <c:pt idx="96">
                  <c:v>1410.2416402918941</c:v>
                </c:pt>
                <c:pt idx="97">
                  <c:v>1437.2965038641471</c:v>
                </c:pt>
                <c:pt idx="98">
                  <c:v>1464.3513674364001</c:v>
                </c:pt>
                <c:pt idx="99">
                  <c:v>1491.4062310086531</c:v>
                </c:pt>
                <c:pt idx="100">
                  <c:v>1518.4610945809061</c:v>
                </c:pt>
              </c:numCache>
            </c:numRef>
          </c:xVal>
          <c:yVal>
            <c:numRef>
              <c:f>'Monte Carlo'!$S$2:$S$102</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yVal>
          <c:smooth val="0"/>
          <c:extLst>
            <c:ext xmlns:c16="http://schemas.microsoft.com/office/drawing/2014/chart" uri="{C3380CC4-5D6E-409C-BE32-E72D297353CC}">
              <c16:uniqueId val="{0000000B-4D2C-A640-81F1-BEDFEC7486E1}"/>
            </c:ext>
          </c:extLst>
        </c:ser>
        <c:ser>
          <c:idx val="3"/>
          <c:order val="3"/>
          <c:spPr>
            <a:ln w="9525">
              <a:solidFill>
                <a:schemeClr val="tx2"/>
              </a:solidFill>
            </a:ln>
          </c:spPr>
          <c:marker>
            <c:spPr>
              <a:noFill/>
              <a:ln>
                <a:noFill/>
              </a:ln>
            </c:spPr>
          </c:marker>
          <c:xVal>
            <c:numRef>
              <c:f>'Monte Carlo'!$V$2:$V$102</c:f>
              <c:numCache>
                <c:formatCode>0.00</c:formatCode>
                <c:ptCount val="101"/>
                <c:pt idx="0">
                  <c:v>-3.5527136788005009E-15</c:v>
                </c:pt>
                <c:pt idx="1">
                  <c:v>5.8937917951971484</c:v>
                </c:pt>
                <c:pt idx="2">
                  <c:v>11.7875835903943</c:v>
                </c:pt>
                <c:pt idx="3">
                  <c:v>17.681375385591451</c:v>
                </c:pt>
                <c:pt idx="4">
                  <c:v>23.575167180788604</c:v>
                </c:pt>
                <c:pt idx="5">
                  <c:v>29.468958975985757</c:v>
                </c:pt>
                <c:pt idx="6">
                  <c:v>35.362750771182903</c:v>
                </c:pt>
                <c:pt idx="7">
                  <c:v>41.256542566380062</c:v>
                </c:pt>
                <c:pt idx="8">
                  <c:v>47.150334361577208</c:v>
                </c:pt>
                <c:pt idx="9">
                  <c:v>53.044126156774354</c:v>
                </c:pt>
                <c:pt idx="10">
                  <c:v>55.627040267277209</c:v>
                </c:pt>
                <c:pt idx="11">
                  <c:v>58.209954377780065</c:v>
                </c:pt>
                <c:pt idx="12">
                  <c:v>60.792868488282913</c:v>
                </c:pt>
                <c:pt idx="13">
                  <c:v>63.375782598785769</c:v>
                </c:pt>
                <c:pt idx="14">
                  <c:v>65.958696709288631</c:v>
                </c:pt>
                <c:pt idx="15">
                  <c:v>68.541610819791472</c:v>
                </c:pt>
                <c:pt idx="16">
                  <c:v>71.124524930294328</c:v>
                </c:pt>
                <c:pt idx="17">
                  <c:v>73.707439040797183</c:v>
                </c:pt>
                <c:pt idx="18">
                  <c:v>76.290353151300025</c:v>
                </c:pt>
                <c:pt idx="19">
                  <c:v>78.87326726180288</c:v>
                </c:pt>
                <c:pt idx="20">
                  <c:v>81.456181372305736</c:v>
                </c:pt>
                <c:pt idx="21">
                  <c:v>84.039095482808591</c:v>
                </c:pt>
                <c:pt idx="22">
                  <c:v>86.622009593311446</c:v>
                </c:pt>
                <c:pt idx="23">
                  <c:v>89.204923703814302</c:v>
                </c:pt>
                <c:pt idx="24">
                  <c:v>91.787837814317157</c:v>
                </c:pt>
                <c:pt idx="25">
                  <c:v>94.370751924820013</c:v>
                </c:pt>
                <c:pt idx="26">
                  <c:v>96.953666035322868</c:v>
                </c:pt>
                <c:pt idx="27">
                  <c:v>99.536580145825724</c:v>
                </c:pt>
                <c:pt idx="28">
                  <c:v>102.11949425632858</c:v>
                </c:pt>
                <c:pt idx="29">
                  <c:v>104.70240836683141</c:v>
                </c:pt>
                <c:pt idx="30">
                  <c:v>107.28532247733426</c:v>
                </c:pt>
                <c:pt idx="31">
                  <c:v>109.86823658783712</c:v>
                </c:pt>
                <c:pt idx="32">
                  <c:v>112.45115069833997</c:v>
                </c:pt>
                <c:pt idx="33">
                  <c:v>115.03406480884283</c:v>
                </c:pt>
                <c:pt idx="34">
                  <c:v>117.61697891934568</c:v>
                </c:pt>
                <c:pt idx="35">
                  <c:v>118.12515118402565</c:v>
                </c:pt>
                <c:pt idx="36">
                  <c:v>118.63332344870562</c:v>
                </c:pt>
                <c:pt idx="37">
                  <c:v>119.14149571338559</c:v>
                </c:pt>
                <c:pt idx="38">
                  <c:v>119.64966797806557</c:v>
                </c:pt>
                <c:pt idx="39">
                  <c:v>120.15784024274552</c:v>
                </c:pt>
                <c:pt idx="40">
                  <c:v>120.66601250742551</c:v>
                </c:pt>
                <c:pt idx="41">
                  <c:v>121.17418477210546</c:v>
                </c:pt>
                <c:pt idx="42">
                  <c:v>121.68235703678543</c:v>
                </c:pt>
                <c:pt idx="43">
                  <c:v>122.1905293014654</c:v>
                </c:pt>
                <c:pt idx="44">
                  <c:v>122.69870156614537</c:v>
                </c:pt>
                <c:pt idx="45">
                  <c:v>123.20687383082534</c:v>
                </c:pt>
                <c:pt idx="46">
                  <c:v>123.71504609550516</c:v>
                </c:pt>
                <c:pt idx="47">
                  <c:v>148.74846944208343</c:v>
                </c:pt>
                <c:pt idx="48">
                  <c:v>173.78189278866193</c:v>
                </c:pt>
                <c:pt idx="49">
                  <c:v>198.81531613524021</c:v>
                </c:pt>
                <c:pt idx="50">
                  <c:v>223.84873948181848</c:v>
                </c:pt>
                <c:pt idx="51">
                  <c:v>248.88216282839676</c:v>
                </c:pt>
                <c:pt idx="52">
                  <c:v>273.91558617497526</c:v>
                </c:pt>
                <c:pt idx="53">
                  <c:v>298.94900952155353</c:v>
                </c:pt>
                <c:pt idx="54">
                  <c:v>323.98243286813181</c:v>
                </c:pt>
                <c:pt idx="55">
                  <c:v>349.01585621471008</c:v>
                </c:pt>
                <c:pt idx="56">
                  <c:v>374.04927956128859</c:v>
                </c:pt>
                <c:pt idx="57">
                  <c:v>399.08270290786686</c:v>
                </c:pt>
                <c:pt idx="58">
                  <c:v>424.11612625444513</c:v>
                </c:pt>
                <c:pt idx="59">
                  <c:v>449.14954960102364</c:v>
                </c:pt>
                <c:pt idx="60">
                  <c:v>474.18297294760191</c:v>
                </c:pt>
                <c:pt idx="61">
                  <c:v>499.21639629418019</c:v>
                </c:pt>
                <c:pt idx="62">
                  <c:v>524.24981964075846</c:v>
                </c:pt>
                <c:pt idx="63">
                  <c:v>549.28324298733696</c:v>
                </c:pt>
                <c:pt idx="64">
                  <c:v>574.31666633391524</c:v>
                </c:pt>
                <c:pt idx="65">
                  <c:v>599.35008968049351</c:v>
                </c:pt>
                <c:pt idx="66">
                  <c:v>624.38351302707224</c:v>
                </c:pt>
                <c:pt idx="67">
                  <c:v>668.28417408644555</c:v>
                </c:pt>
                <c:pt idx="68">
                  <c:v>712.18483514581931</c:v>
                </c:pt>
                <c:pt idx="69">
                  <c:v>756.08549620519307</c:v>
                </c:pt>
                <c:pt idx="70">
                  <c:v>799.98615726456683</c:v>
                </c:pt>
                <c:pt idx="71">
                  <c:v>843.88681832394059</c:v>
                </c:pt>
                <c:pt idx="72">
                  <c:v>887.78747938331435</c:v>
                </c:pt>
                <c:pt idx="73">
                  <c:v>931.68814044268765</c:v>
                </c:pt>
                <c:pt idx="74">
                  <c:v>975.58880150206141</c:v>
                </c:pt>
                <c:pt idx="75">
                  <c:v>1019.4894625614352</c:v>
                </c:pt>
                <c:pt idx="76">
                  <c:v>1063.3901236208089</c:v>
                </c:pt>
                <c:pt idx="77">
                  <c:v>1107.2907846801827</c:v>
                </c:pt>
                <c:pt idx="78">
                  <c:v>1151.1914457395565</c:v>
                </c:pt>
                <c:pt idx="79">
                  <c:v>1195.0921067989298</c:v>
                </c:pt>
                <c:pt idx="80">
                  <c:v>1238.9927678583035</c:v>
                </c:pt>
                <c:pt idx="81">
                  <c:v>1282.8934289176773</c:v>
                </c:pt>
                <c:pt idx="82">
                  <c:v>1326.794089977051</c:v>
                </c:pt>
                <c:pt idx="83">
                  <c:v>1370.6947510364248</c:v>
                </c:pt>
                <c:pt idx="84">
                  <c:v>1414.5954120957986</c:v>
                </c:pt>
                <c:pt idx="85">
                  <c:v>1458.4960731551719</c:v>
                </c:pt>
                <c:pt idx="86">
                  <c:v>1502.3967342145456</c:v>
                </c:pt>
                <c:pt idx="87">
                  <c:v>1546.2973952739194</c:v>
                </c:pt>
                <c:pt idx="88">
                  <c:v>1590.1980563332932</c:v>
                </c:pt>
                <c:pt idx="89">
                  <c:v>1634.0987173926669</c:v>
                </c:pt>
                <c:pt idx="90">
                  <c:v>1677.9993784520407</c:v>
                </c:pt>
                <c:pt idx="91">
                  <c:v>1721.900039511414</c:v>
                </c:pt>
                <c:pt idx="92">
                  <c:v>1765.8007005707877</c:v>
                </c:pt>
                <c:pt idx="93">
                  <c:v>1809.7013616301615</c:v>
                </c:pt>
                <c:pt idx="94">
                  <c:v>1853.6020226895353</c:v>
                </c:pt>
                <c:pt idx="95">
                  <c:v>1897.5026837489086</c:v>
                </c:pt>
                <c:pt idx="96">
                  <c:v>1941.4033448082828</c:v>
                </c:pt>
                <c:pt idx="97">
                  <c:v>1985.3040058676561</c:v>
                </c:pt>
                <c:pt idx="98">
                  <c:v>2029.2046669270303</c:v>
                </c:pt>
                <c:pt idx="99">
                  <c:v>2073.1053279864036</c:v>
                </c:pt>
                <c:pt idx="100">
                  <c:v>2117.0059890457769</c:v>
                </c:pt>
              </c:numCache>
            </c:numRef>
          </c:xVal>
          <c:yVal>
            <c:numRef>
              <c:f>'Monte Carlo'!$S$2:$S$102</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yVal>
          <c:smooth val="0"/>
          <c:extLst>
            <c:ext xmlns:c16="http://schemas.microsoft.com/office/drawing/2014/chart" uri="{C3380CC4-5D6E-409C-BE32-E72D297353CC}">
              <c16:uniqueId val="{0000000D-4D2C-A640-81F1-BEDFEC7486E1}"/>
            </c:ext>
          </c:extLst>
        </c:ser>
        <c:ser>
          <c:idx val="4"/>
          <c:order val="4"/>
          <c:spPr>
            <a:ln w="12700">
              <a:solidFill>
                <a:schemeClr val="tx2"/>
              </a:solidFill>
            </a:ln>
          </c:spPr>
          <c:marker>
            <c:spPr>
              <a:noFill/>
              <a:ln>
                <a:noFill/>
              </a:ln>
            </c:spPr>
          </c:marker>
          <c:xVal>
            <c:numRef>
              <c:f>'Monte Carlo'!$W$2:$W$102</c:f>
              <c:numCache>
                <c:formatCode>0.00</c:formatCode>
                <c:ptCount val="101"/>
                <c:pt idx="0">
                  <c:v>0</c:v>
                </c:pt>
                <c:pt idx="1">
                  <c:v>4.4838324267331098</c:v>
                </c:pt>
                <c:pt idx="2">
                  <c:v>8.9676648534662196</c:v>
                </c:pt>
                <c:pt idx="3">
                  <c:v>13.45149728019933</c:v>
                </c:pt>
                <c:pt idx="4">
                  <c:v>17.935329706932439</c:v>
                </c:pt>
                <c:pt idx="5">
                  <c:v>22.419162133665548</c:v>
                </c:pt>
                <c:pt idx="6">
                  <c:v>26.90299456039866</c:v>
                </c:pt>
                <c:pt idx="7">
                  <c:v>31.386826987131769</c:v>
                </c:pt>
                <c:pt idx="8">
                  <c:v>35.870659413864878</c:v>
                </c:pt>
                <c:pt idx="9">
                  <c:v>40.354491840597973</c:v>
                </c:pt>
                <c:pt idx="10">
                  <c:v>43.320691019742831</c:v>
                </c:pt>
                <c:pt idx="11">
                  <c:v>46.28689019888769</c:v>
                </c:pt>
                <c:pt idx="12">
                  <c:v>49.253089378032541</c:v>
                </c:pt>
                <c:pt idx="13">
                  <c:v>52.219288557177393</c:v>
                </c:pt>
                <c:pt idx="14">
                  <c:v>55.185487736322251</c:v>
                </c:pt>
                <c:pt idx="15">
                  <c:v>58.15168691546711</c:v>
                </c:pt>
                <c:pt idx="16">
                  <c:v>61.117886094611961</c:v>
                </c:pt>
                <c:pt idx="17">
                  <c:v>64.084085273756813</c:v>
                </c:pt>
                <c:pt idx="18">
                  <c:v>67.050284452901678</c:v>
                </c:pt>
                <c:pt idx="19">
                  <c:v>70.01648363204653</c:v>
                </c:pt>
                <c:pt idx="20">
                  <c:v>72.982682811191381</c:v>
                </c:pt>
                <c:pt idx="21">
                  <c:v>75.948881990336233</c:v>
                </c:pt>
                <c:pt idx="22">
                  <c:v>78.915081169481098</c:v>
                </c:pt>
                <c:pt idx="23">
                  <c:v>81.88128034862595</c:v>
                </c:pt>
                <c:pt idx="24">
                  <c:v>84.847479527770801</c:v>
                </c:pt>
                <c:pt idx="25">
                  <c:v>87.813678706915653</c:v>
                </c:pt>
                <c:pt idx="26">
                  <c:v>90.779877886060504</c:v>
                </c:pt>
                <c:pt idx="27">
                  <c:v>93.74607706520537</c:v>
                </c:pt>
                <c:pt idx="28">
                  <c:v>96.712276244350221</c:v>
                </c:pt>
                <c:pt idx="29">
                  <c:v>99.678475423495073</c:v>
                </c:pt>
                <c:pt idx="30">
                  <c:v>102.64467460263994</c:v>
                </c:pt>
                <c:pt idx="31">
                  <c:v>105.61087378178479</c:v>
                </c:pt>
                <c:pt idx="32">
                  <c:v>108.57707296092964</c:v>
                </c:pt>
                <c:pt idx="33">
                  <c:v>111.54327214007449</c:v>
                </c:pt>
                <c:pt idx="34">
                  <c:v>114.50947131921936</c:v>
                </c:pt>
                <c:pt idx="35">
                  <c:v>114.80195825938745</c:v>
                </c:pt>
                <c:pt idx="36">
                  <c:v>115.09444519955555</c:v>
                </c:pt>
                <c:pt idx="37">
                  <c:v>115.38693213972365</c:v>
                </c:pt>
                <c:pt idx="38">
                  <c:v>115.67941907989174</c:v>
                </c:pt>
                <c:pt idx="39">
                  <c:v>115.97190602005985</c:v>
                </c:pt>
                <c:pt idx="40">
                  <c:v>116.26439296022795</c:v>
                </c:pt>
                <c:pt idx="41">
                  <c:v>116.55687990039605</c:v>
                </c:pt>
                <c:pt idx="42">
                  <c:v>116.84936684056416</c:v>
                </c:pt>
                <c:pt idx="43">
                  <c:v>117.14185378073225</c:v>
                </c:pt>
                <c:pt idx="44">
                  <c:v>117.43434072090035</c:v>
                </c:pt>
                <c:pt idx="45">
                  <c:v>117.72682766106846</c:v>
                </c:pt>
                <c:pt idx="46">
                  <c:v>118.01931460123637</c:v>
                </c:pt>
                <c:pt idx="47">
                  <c:v>144.95717890475726</c:v>
                </c:pt>
                <c:pt idx="48">
                  <c:v>171.89504320827791</c:v>
                </c:pt>
                <c:pt idx="49">
                  <c:v>198.83290751179857</c:v>
                </c:pt>
                <c:pt idx="50">
                  <c:v>225.77077181531922</c:v>
                </c:pt>
                <c:pt idx="51">
                  <c:v>252.70863611883988</c:v>
                </c:pt>
                <c:pt idx="52">
                  <c:v>279.64650042236053</c:v>
                </c:pt>
                <c:pt idx="53">
                  <c:v>306.58436472588119</c:v>
                </c:pt>
                <c:pt idx="54">
                  <c:v>333.52222902940207</c:v>
                </c:pt>
                <c:pt idx="55">
                  <c:v>360.46009333292272</c:v>
                </c:pt>
                <c:pt idx="56">
                  <c:v>387.39795763644338</c:v>
                </c:pt>
                <c:pt idx="57">
                  <c:v>414.33582193996403</c:v>
                </c:pt>
                <c:pt idx="58">
                  <c:v>441.27368624348469</c:v>
                </c:pt>
                <c:pt idx="59">
                  <c:v>468.21155054700534</c:v>
                </c:pt>
                <c:pt idx="60">
                  <c:v>495.149414850526</c:v>
                </c:pt>
                <c:pt idx="61">
                  <c:v>522.08727915404688</c:v>
                </c:pt>
                <c:pt idx="62">
                  <c:v>549.02514345756754</c:v>
                </c:pt>
                <c:pt idx="63">
                  <c:v>575.96300776108819</c:v>
                </c:pt>
                <c:pt idx="64">
                  <c:v>602.90087206460885</c:v>
                </c:pt>
                <c:pt idx="65">
                  <c:v>629.8387363681295</c:v>
                </c:pt>
                <c:pt idx="66">
                  <c:v>656.77660067165016</c:v>
                </c:pt>
                <c:pt idx="67">
                  <c:v>684.84524872971747</c:v>
                </c:pt>
                <c:pt idx="68">
                  <c:v>712.91389678778455</c:v>
                </c:pt>
                <c:pt idx="69">
                  <c:v>740.98254484585163</c:v>
                </c:pt>
                <c:pt idx="70">
                  <c:v>769.05119290391872</c:v>
                </c:pt>
                <c:pt idx="71">
                  <c:v>797.1198409619858</c:v>
                </c:pt>
                <c:pt idx="72">
                  <c:v>825.18848902005288</c:v>
                </c:pt>
                <c:pt idx="73">
                  <c:v>853.25713707811997</c:v>
                </c:pt>
                <c:pt idx="74">
                  <c:v>881.32578513618705</c:v>
                </c:pt>
                <c:pt idx="75">
                  <c:v>909.39443319425413</c:v>
                </c:pt>
                <c:pt idx="76">
                  <c:v>937.46308125232167</c:v>
                </c:pt>
                <c:pt idx="77">
                  <c:v>965.53172931038876</c:v>
                </c:pt>
                <c:pt idx="78">
                  <c:v>993.60037736845584</c:v>
                </c:pt>
                <c:pt idx="79">
                  <c:v>1021.6690254265229</c:v>
                </c:pt>
                <c:pt idx="80">
                  <c:v>1049.73767348459</c:v>
                </c:pt>
                <c:pt idx="81">
                  <c:v>1077.8063215426571</c:v>
                </c:pt>
                <c:pt idx="82">
                  <c:v>1105.8749696007242</c:v>
                </c:pt>
                <c:pt idx="83">
                  <c:v>1133.9436176587913</c:v>
                </c:pt>
                <c:pt idx="84">
                  <c:v>1162.0122657168583</c:v>
                </c:pt>
                <c:pt idx="85">
                  <c:v>1190.0809137749254</c:v>
                </c:pt>
                <c:pt idx="86">
                  <c:v>1218.1495618329925</c:v>
                </c:pt>
                <c:pt idx="87">
                  <c:v>1246.2182098910596</c:v>
                </c:pt>
                <c:pt idx="88">
                  <c:v>1274.2868579491271</c:v>
                </c:pt>
                <c:pt idx="89">
                  <c:v>1302.3555060071942</c:v>
                </c:pt>
                <c:pt idx="90">
                  <c:v>1330.4241540652613</c:v>
                </c:pt>
                <c:pt idx="91">
                  <c:v>1358.4928021233284</c:v>
                </c:pt>
                <c:pt idx="92">
                  <c:v>1386.5614501813955</c:v>
                </c:pt>
                <c:pt idx="93">
                  <c:v>1414.6300982394625</c:v>
                </c:pt>
                <c:pt idx="94">
                  <c:v>1442.6987462975296</c:v>
                </c:pt>
                <c:pt idx="95">
                  <c:v>1470.7673943555967</c:v>
                </c:pt>
                <c:pt idx="96">
                  <c:v>1498.8360424136638</c:v>
                </c:pt>
                <c:pt idx="97">
                  <c:v>1526.9046904717309</c:v>
                </c:pt>
                <c:pt idx="98">
                  <c:v>1554.973338529798</c:v>
                </c:pt>
                <c:pt idx="99">
                  <c:v>1583.0419865878655</c:v>
                </c:pt>
                <c:pt idx="100">
                  <c:v>1611.1106346459326</c:v>
                </c:pt>
              </c:numCache>
            </c:numRef>
          </c:xVal>
          <c:yVal>
            <c:numRef>
              <c:f>'Monte Carlo'!$S$2:$S$102</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yVal>
          <c:smooth val="0"/>
          <c:extLst>
            <c:ext xmlns:c16="http://schemas.microsoft.com/office/drawing/2014/chart" uri="{C3380CC4-5D6E-409C-BE32-E72D297353CC}">
              <c16:uniqueId val="{00000012-4D2C-A640-81F1-BEDFEC7486E1}"/>
            </c:ext>
          </c:extLst>
        </c:ser>
        <c:ser>
          <c:idx val="5"/>
          <c:order val="5"/>
          <c:spPr>
            <a:ln w="9525">
              <a:solidFill>
                <a:schemeClr val="tx2"/>
              </a:solidFill>
            </a:ln>
          </c:spPr>
          <c:marker>
            <c:spPr>
              <a:noFill/>
              <a:ln w="12700">
                <a:noFill/>
              </a:ln>
            </c:spPr>
          </c:marker>
          <c:xVal>
            <c:numRef>
              <c:f>'Monte Carlo'!$X$2:$X$102</c:f>
              <c:numCache>
                <c:formatCode>0.00</c:formatCode>
                <c:ptCount val="101"/>
                <c:pt idx="0">
                  <c:v>0</c:v>
                </c:pt>
                <c:pt idx="1">
                  <c:v>5.0525208931429759</c:v>
                </c:pt>
                <c:pt idx="2">
                  <c:v>10.105041786285952</c:v>
                </c:pt>
                <c:pt idx="3">
                  <c:v>15.157562679428928</c:v>
                </c:pt>
                <c:pt idx="4">
                  <c:v>20.210083572571904</c:v>
                </c:pt>
                <c:pt idx="5">
                  <c:v>25.26260446571488</c:v>
                </c:pt>
                <c:pt idx="6">
                  <c:v>30.315125358857856</c:v>
                </c:pt>
                <c:pt idx="7">
                  <c:v>35.367646252000831</c:v>
                </c:pt>
                <c:pt idx="8">
                  <c:v>40.420167145143807</c:v>
                </c:pt>
                <c:pt idx="9">
                  <c:v>45.472688038286776</c:v>
                </c:pt>
                <c:pt idx="10">
                  <c:v>48.601897645242644</c:v>
                </c:pt>
                <c:pt idx="11">
                  <c:v>51.731107252198512</c:v>
                </c:pt>
                <c:pt idx="12">
                  <c:v>54.860316859154381</c:v>
                </c:pt>
                <c:pt idx="13">
                  <c:v>57.989526466110249</c:v>
                </c:pt>
                <c:pt idx="14">
                  <c:v>61.11873607306611</c:v>
                </c:pt>
                <c:pt idx="15">
                  <c:v>64.247945680021985</c:v>
                </c:pt>
                <c:pt idx="16">
                  <c:v>67.377155286977853</c:v>
                </c:pt>
                <c:pt idx="17">
                  <c:v>70.506364893933721</c:v>
                </c:pt>
                <c:pt idx="18">
                  <c:v>73.635574500889589</c:v>
                </c:pt>
                <c:pt idx="19">
                  <c:v>76.764784107845443</c:v>
                </c:pt>
                <c:pt idx="20">
                  <c:v>79.893993714801312</c:v>
                </c:pt>
                <c:pt idx="21">
                  <c:v>83.02320332175718</c:v>
                </c:pt>
                <c:pt idx="22">
                  <c:v>86.152412928713048</c:v>
                </c:pt>
                <c:pt idx="23">
                  <c:v>89.281622535668916</c:v>
                </c:pt>
                <c:pt idx="24">
                  <c:v>92.410832142624784</c:v>
                </c:pt>
                <c:pt idx="25">
                  <c:v>95.540041749580652</c:v>
                </c:pt>
                <c:pt idx="26">
                  <c:v>98.66925135653652</c:v>
                </c:pt>
                <c:pt idx="27">
                  <c:v>101.79846096349237</c:v>
                </c:pt>
                <c:pt idx="28">
                  <c:v>104.92767057044824</c:v>
                </c:pt>
                <c:pt idx="29">
                  <c:v>108.05688017740411</c:v>
                </c:pt>
                <c:pt idx="30">
                  <c:v>111.18608978435998</c:v>
                </c:pt>
                <c:pt idx="31">
                  <c:v>114.31529939131585</c:v>
                </c:pt>
                <c:pt idx="32">
                  <c:v>117.44450899827171</c:v>
                </c:pt>
                <c:pt idx="33">
                  <c:v>120.57371860522758</c:v>
                </c:pt>
                <c:pt idx="34">
                  <c:v>123.70292821218345</c:v>
                </c:pt>
                <c:pt idx="35">
                  <c:v>125.31235321755122</c:v>
                </c:pt>
                <c:pt idx="36">
                  <c:v>126.92177822291897</c:v>
                </c:pt>
                <c:pt idx="37">
                  <c:v>128.53120322828673</c:v>
                </c:pt>
                <c:pt idx="38">
                  <c:v>130.1406282336545</c:v>
                </c:pt>
                <c:pt idx="39">
                  <c:v>131.75005323902224</c:v>
                </c:pt>
                <c:pt idx="40">
                  <c:v>133.35947824439</c:v>
                </c:pt>
                <c:pt idx="41">
                  <c:v>134.96890324975777</c:v>
                </c:pt>
                <c:pt idx="42">
                  <c:v>136.57832825512554</c:v>
                </c:pt>
                <c:pt idx="43">
                  <c:v>138.18775326049328</c:v>
                </c:pt>
                <c:pt idx="44">
                  <c:v>139.79717826586102</c:v>
                </c:pt>
                <c:pt idx="45">
                  <c:v>141.40660327122879</c:v>
                </c:pt>
                <c:pt idx="46">
                  <c:v>143.01602827659656</c:v>
                </c:pt>
                <c:pt idx="47">
                  <c:v>159.09254270588769</c:v>
                </c:pt>
                <c:pt idx="48">
                  <c:v>175.16905713517883</c:v>
                </c:pt>
                <c:pt idx="49">
                  <c:v>191.24557156446986</c:v>
                </c:pt>
                <c:pt idx="50">
                  <c:v>207.32208599376099</c:v>
                </c:pt>
                <c:pt idx="51">
                  <c:v>223.39860042305213</c:v>
                </c:pt>
                <c:pt idx="52">
                  <c:v>239.47511485234327</c:v>
                </c:pt>
                <c:pt idx="53">
                  <c:v>255.5516292816344</c:v>
                </c:pt>
                <c:pt idx="54">
                  <c:v>271.62814371092554</c:v>
                </c:pt>
                <c:pt idx="55">
                  <c:v>287.70465814021668</c:v>
                </c:pt>
                <c:pt idx="56">
                  <c:v>303.78117256950782</c:v>
                </c:pt>
                <c:pt idx="57">
                  <c:v>319.85768699879895</c:v>
                </c:pt>
                <c:pt idx="58">
                  <c:v>335.93420142809009</c:v>
                </c:pt>
                <c:pt idx="59">
                  <c:v>352.01071585738111</c:v>
                </c:pt>
                <c:pt idx="60">
                  <c:v>368.08723028667225</c:v>
                </c:pt>
                <c:pt idx="61">
                  <c:v>384.16374471596339</c:v>
                </c:pt>
                <c:pt idx="62">
                  <c:v>400.24025914525453</c:v>
                </c:pt>
                <c:pt idx="63">
                  <c:v>416.31677357454566</c:v>
                </c:pt>
                <c:pt idx="64">
                  <c:v>432.3932880038368</c:v>
                </c:pt>
                <c:pt idx="65">
                  <c:v>448.46980243312794</c:v>
                </c:pt>
                <c:pt idx="66">
                  <c:v>464.54631686241919</c:v>
                </c:pt>
                <c:pt idx="67">
                  <c:v>539.11417671695108</c:v>
                </c:pt>
                <c:pt idx="68">
                  <c:v>613.68203657148206</c:v>
                </c:pt>
                <c:pt idx="69">
                  <c:v>688.24989642601395</c:v>
                </c:pt>
                <c:pt idx="70">
                  <c:v>762.81775628054493</c:v>
                </c:pt>
                <c:pt idx="71">
                  <c:v>837.38561613507682</c:v>
                </c:pt>
                <c:pt idx="72">
                  <c:v>911.9534759896078</c:v>
                </c:pt>
                <c:pt idx="73">
                  <c:v>986.52133584413968</c:v>
                </c:pt>
                <c:pt idx="74">
                  <c:v>1061.0891956986716</c:v>
                </c:pt>
                <c:pt idx="75">
                  <c:v>1135.6570555532026</c:v>
                </c:pt>
                <c:pt idx="76">
                  <c:v>1210.2249154077344</c:v>
                </c:pt>
                <c:pt idx="77">
                  <c:v>1284.7927752622654</c:v>
                </c:pt>
                <c:pt idx="78">
                  <c:v>1359.3606351167973</c:v>
                </c:pt>
                <c:pt idx="79">
                  <c:v>1433.9284949713283</c:v>
                </c:pt>
                <c:pt idx="80">
                  <c:v>1508.4963548258602</c:v>
                </c:pt>
                <c:pt idx="81">
                  <c:v>1583.0642146803921</c:v>
                </c:pt>
                <c:pt idx="82">
                  <c:v>1657.632074534923</c:v>
                </c:pt>
                <c:pt idx="83">
                  <c:v>1732.1999343894549</c:v>
                </c:pt>
                <c:pt idx="84">
                  <c:v>1806.7677942439859</c:v>
                </c:pt>
                <c:pt idx="85">
                  <c:v>1881.3356540985178</c:v>
                </c:pt>
                <c:pt idx="86">
                  <c:v>1955.9035139530488</c:v>
                </c:pt>
                <c:pt idx="87">
                  <c:v>2030.4713738075807</c:v>
                </c:pt>
                <c:pt idx="88">
                  <c:v>2105.0392336621126</c:v>
                </c:pt>
                <c:pt idx="89">
                  <c:v>2179.6070935166435</c:v>
                </c:pt>
                <c:pt idx="90">
                  <c:v>2254.1749533711754</c:v>
                </c:pt>
                <c:pt idx="91">
                  <c:v>2328.7428132257064</c:v>
                </c:pt>
                <c:pt idx="92">
                  <c:v>2403.3106730802383</c:v>
                </c:pt>
                <c:pt idx="93">
                  <c:v>2477.8785329347693</c:v>
                </c:pt>
                <c:pt idx="94">
                  <c:v>2552.4463927893012</c:v>
                </c:pt>
                <c:pt idx="95">
                  <c:v>2627.0142526438322</c:v>
                </c:pt>
                <c:pt idx="96">
                  <c:v>2701.582112498364</c:v>
                </c:pt>
                <c:pt idx="97">
                  <c:v>2776.1499723528959</c:v>
                </c:pt>
                <c:pt idx="98">
                  <c:v>2850.7178322074269</c:v>
                </c:pt>
                <c:pt idx="99">
                  <c:v>2925.2856920619588</c:v>
                </c:pt>
                <c:pt idx="100">
                  <c:v>2999.8535519164898</c:v>
                </c:pt>
              </c:numCache>
            </c:numRef>
          </c:xVal>
          <c:yVal>
            <c:numRef>
              <c:f>'Monte Carlo'!$S$2:$S$102</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yVal>
          <c:smooth val="0"/>
          <c:extLst>
            <c:ext xmlns:c16="http://schemas.microsoft.com/office/drawing/2014/chart" uri="{C3380CC4-5D6E-409C-BE32-E72D297353CC}">
              <c16:uniqueId val="{00000013-4D2C-A640-81F1-BEDFEC7486E1}"/>
            </c:ext>
          </c:extLst>
        </c:ser>
        <c:ser>
          <c:idx val="6"/>
          <c:order val="6"/>
          <c:spPr>
            <a:ln w="12700">
              <a:solidFill>
                <a:schemeClr val="tx2"/>
              </a:solidFill>
            </a:ln>
          </c:spPr>
          <c:marker>
            <c:spPr>
              <a:noFill/>
              <a:ln w="12700">
                <a:noFill/>
              </a:ln>
            </c:spPr>
          </c:marker>
          <c:xVal>
            <c:numRef>
              <c:f>'Monte Carlo'!$Y$2:$Y$102</c:f>
              <c:numCache>
                <c:formatCode>0.00</c:formatCode>
                <c:ptCount val="101"/>
                <c:pt idx="0">
                  <c:v>0</c:v>
                </c:pt>
                <c:pt idx="1">
                  <c:v>4.9127855330998909</c:v>
                </c:pt>
                <c:pt idx="2">
                  <c:v>9.8255710661997817</c:v>
                </c:pt>
                <c:pt idx="3">
                  <c:v>14.738356599299673</c:v>
                </c:pt>
                <c:pt idx="4">
                  <c:v>19.651142132399563</c:v>
                </c:pt>
                <c:pt idx="5">
                  <c:v>24.563927665499456</c:v>
                </c:pt>
                <c:pt idx="6">
                  <c:v>29.476713198599345</c:v>
                </c:pt>
                <c:pt idx="7">
                  <c:v>34.389498731699234</c:v>
                </c:pt>
                <c:pt idx="8">
                  <c:v>39.302284264799127</c:v>
                </c:pt>
                <c:pt idx="9">
                  <c:v>44.215069797899019</c:v>
                </c:pt>
                <c:pt idx="10">
                  <c:v>46.921041014608377</c:v>
                </c:pt>
                <c:pt idx="11">
                  <c:v>49.627012231317742</c:v>
                </c:pt>
                <c:pt idx="12">
                  <c:v>52.3329834480271</c:v>
                </c:pt>
                <c:pt idx="13">
                  <c:v>55.038954664736458</c:v>
                </c:pt>
                <c:pt idx="14">
                  <c:v>57.744925881445823</c:v>
                </c:pt>
                <c:pt idx="15">
                  <c:v>60.450897098155181</c:v>
                </c:pt>
                <c:pt idx="16">
                  <c:v>63.156868314864539</c:v>
                </c:pt>
                <c:pt idx="17">
                  <c:v>65.862839531573897</c:v>
                </c:pt>
                <c:pt idx="18">
                  <c:v>68.568810748283255</c:v>
                </c:pt>
                <c:pt idx="19">
                  <c:v>71.274781964992627</c:v>
                </c:pt>
                <c:pt idx="20">
                  <c:v>73.980753181701971</c:v>
                </c:pt>
                <c:pt idx="21">
                  <c:v>76.686724398411343</c:v>
                </c:pt>
                <c:pt idx="22">
                  <c:v>79.392695615120701</c:v>
                </c:pt>
                <c:pt idx="23">
                  <c:v>82.098666831830059</c:v>
                </c:pt>
                <c:pt idx="24">
                  <c:v>84.804638048539417</c:v>
                </c:pt>
                <c:pt idx="25">
                  <c:v>87.510609265248775</c:v>
                </c:pt>
                <c:pt idx="26">
                  <c:v>90.216580481958133</c:v>
                </c:pt>
                <c:pt idx="27">
                  <c:v>92.92255169866749</c:v>
                </c:pt>
                <c:pt idx="28">
                  <c:v>95.628522915376863</c:v>
                </c:pt>
                <c:pt idx="29">
                  <c:v>98.33449413208622</c:v>
                </c:pt>
                <c:pt idx="30">
                  <c:v>101.04046534879558</c:v>
                </c:pt>
                <c:pt idx="31">
                  <c:v>103.74643656550494</c:v>
                </c:pt>
                <c:pt idx="32">
                  <c:v>106.45240778221429</c:v>
                </c:pt>
                <c:pt idx="33">
                  <c:v>109.15837899892365</c:v>
                </c:pt>
                <c:pt idx="34">
                  <c:v>111.86435021563301</c:v>
                </c:pt>
                <c:pt idx="35">
                  <c:v>112.1985426994553</c:v>
                </c:pt>
                <c:pt idx="36">
                  <c:v>112.53273518327758</c:v>
                </c:pt>
                <c:pt idx="37">
                  <c:v>112.86692766709986</c:v>
                </c:pt>
                <c:pt idx="38">
                  <c:v>113.20112015092215</c:v>
                </c:pt>
                <c:pt idx="39">
                  <c:v>113.53531263474443</c:v>
                </c:pt>
                <c:pt idx="40">
                  <c:v>113.86950511856671</c:v>
                </c:pt>
                <c:pt idx="41">
                  <c:v>114.203697602389</c:v>
                </c:pt>
                <c:pt idx="42">
                  <c:v>114.53789008621128</c:v>
                </c:pt>
                <c:pt idx="43">
                  <c:v>114.87208257003356</c:v>
                </c:pt>
                <c:pt idx="44">
                  <c:v>115.20627505385585</c:v>
                </c:pt>
                <c:pt idx="45">
                  <c:v>115.54046753767813</c:v>
                </c:pt>
                <c:pt idx="46">
                  <c:v>115.8746600215004</c:v>
                </c:pt>
                <c:pt idx="47">
                  <c:v>138.46910419337041</c:v>
                </c:pt>
                <c:pt idx="48">
                  <c:v>161.06354836524019</c:v>
                </c:pt>
                <c:pt idx="49">
                  <c:v>183.65799253710998</c:v>
                </c:pt>
                <c:pt idx="50">
                  <c:v>206.25243670897976</c:v>
                </c:pt>
                <c:pt idx="51">
                  <c:v>228.84688088084954</c:v>
                </c:pt>
                <c:pt idx="52">
                  <c:v>251.44132505271955</c:v>
                </c:pt>
                <c:pt idx="53">
                  <c:v>274.03576922458933</c:v>
                </c:pt>
                <c:pt idx="54">
                  <c:v>296.63021339645911</c:v>
                </c:pt>
                <c:pt idx="55">
                  <c:v>319.22465756832889</c:v>
                </c:pt>
                <c:pt idx="56">
                  <c:v>341.81910174019868</c:v>
                </c:pt>
                <c:pt idx="57">
                  <c:v>364.41354591206868</c:v>
                </c:pt>
                <c:pt idx="58">
                  <c:v>387.00799008393847</c:v>
                </c:pt>
                <c:pt idx="59">
                  <c:v>409.60243425580825</c:v>
                </c:pt>
                <c:pt idx="60">
                  <c:v>432.19687842767803</c:v>
                </c:pt>
                <c:pt idx="61">
                  <c:v>454.79132259954781</c:v>
                </c:pt>
                <c:pt idx="62">
                  <c:v>477.38576677141782</c:v>
                </c:pt>
                <c:pt idx="63">
                  <c:v>499.9802109432876</c:v>
                </c:pt>
                <c:pt idx="64">
                  <c:v>522.57465511515738</c:v>
                </c:pt>
                <c:pt idx="65">
                  <c:v>545.16909928702717</c:v>
                </c:pt>
                <c:pt idx="66">
                  <c:v>567.76354345889695</c:v>
                </c:pt>
                <c:pt idx="67">
                  <c:v>594.22646441476854</c:v>
                </c:pt>
                <c:pt idx="68">
                  <c:v>620.68938537063991</c:v>
                </c:pt>
                <c:pt idx="69">
                  <c:v>647.15230632651151</c:v>
                </c:pt>
                <c:pt idx="70">
                  <c:v>673.61522728238288</c:v>
                </c:pt>
                <c:pt idx="71">
                  <c:v>700.07814823825447</c:v>
                </c:pt>
                <c:pt idx="72">
                  <c:v>726.54106919412607</c:v>
                </c:pt>
                <c:pt idx="73">
                  <c:v>753.00399014999743</c:v>
                </c:pt>
                <c:pt idx="74">
                  <c:v>779.46691110586903</c:v>
                </c:pt>
                <c:pt idx="75">
                  <c:v>805.92983206174063</c:v>
                </c:pt>
                <c:pt idx="76">
                  <c:v>832.39275301761199</c:v>
                </c:pt>
                <c:pt idx="77">
                  <c:v>858.85567397348359</c:v>
                </c:pt>
                <c:pt idx="78">
                  <c:v>885.31859492935496</c:v>
                </c:pt>
                <c:pt idx="79">
                  <c:v>911.78151588522655</c:v>
                </c:pt>
                <c:pt idx="80">
                  <c:v>938.24443684109815</c:v>
                </c:pt>
                <c:pt idx="81">
                  <c:v>964.70735779696975</c:v>
                </c:pt>
                <c:pt idx="82">
                  <c:v>991.17027875284089</c:v>
                </c:pt>
                <c:pt idx="83">
                  <c:v>1017.6331997087125</c:v>
                </c:pt>
                <c:pt idx="84">
                  <c:v>1044.0961206645841</c:v>
                </c:pt>
                <c:pt idx="85">
                  <c:v>1070.5590416204557</c:v>
                </c:pt>
                <c:pt idx="86">
                  <c:v>1097.0219625763273</c:v>
                </c:pt>
                <c:pt idx="87">
                  <c:v>1123.4848835321984</c:v>
                </c:pt>
                <c:pt idx="88">
                  <c:v>1149.94780448807</c:v>
                </c:pt>
                <c:pt idx="89">
                  <c:v>1176.4107254439416</c:v>
                </c:pt>
                <c:pt idx="90">
                  <c:v>1202.8736463998132</c:v>
                </c:pt>
                <c:pt idx="91">
                  <c:v>1229.3365673556848</c:v>
                </c:pt>
                <c:pt idx="92">
                  <c:v>1255.7994883115559</c:v>
                </c:pt>
                <c:pt idx="93">
                  <c:v>1282.2624092674275</c:v>
                </c:pt>
                <c:pt idx="94">
                  <c:v>1308.7253302232991</c:v>
                </c:pt>
                <c:pt idx="95">
                  <c:v>1335.1882511791707</c:v>
                </c:pt>
                <c:pt idx="96">
                  <c:v>1361.6511721350419</c:v>
                </c:pt>
                <c:pt idx="97">
                  <c:v>1388.1140930909135</c:v>
                </c:pt>
                <c:pt idx="98">
                  <c:v>1414.5770140467851</c:v>
                </c:pt>
                <c:pt idx="99">
                  <c:v>1441.0399350026566</c:v>
                </c:pt>
                <c:pt idx="100">
                  <c:v>1467.5028559585282</c:v>
                </c:pt>
              </c:numCache>
            </c:numRef>
          </c:xVal>
          <c:yVal>
            <c:numRef>
              <c:f>'Monte Carlo'!$S$2:$S$102</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yVal>
          <c:smooth val="0"/>
          <c:extLst>
            <c:ext xmlns:c16="http://schemas.microsoft.com/office/drawing/2014/chart" uri="{C3380CC4-5D6E-409C-BE32-E72D297353CC}">
              <c16:uniqueId val="{00000000-11E8-AB4E-AEA8-D92F0769E7F4}"/>
            </c:ext>
          </c:extLst>
        </c:ser>
        <c:ser>
          <c:idx val="7"/>
          <c:order val="7"/>
          <c:spPr>
            <a:ln w="12700">
              <a:solidFill>
                <a:schemeClr val="tx2"/>
              </a:solidFill>
            </a:ln>
          </c:spPr>
          <c:marker>
            <c:spPr>
              <a:noFill/>
              <a:ln>
                <a:noFill/>
              </a:ln>
            </c:spPr>
          </c:marker>
          <c:xVal>
            <c:numRef>
              <c:f>'Monte Carlo'!$Z$2:$Z$102</c:f>
              <c:numCache>
                <c:formatCode>0.00</c:formatCode>
                <c:ptCount val="101"/>
                <c:pt idx="0">
                  <c:v>0</c:v>
                </c:pt>
                <c:pt idx="1">
                  <c:v>5.3272530797067699</c:v>
                </c:pt>
                <c:pt idx="2">
                  <c:v>10.65450615941354</c:v>
                </c:pt>
                <c:pt idx="3">
                  <c:v>15.98175923912031</c:v>
                </c:pt>
                <c:pt idx="4">
                  <c:v>21.309012318827079</c:v>
                </c:pt>
                <c:pt idx="5">
                  <c:v>26.636265398533851</c:v>
                </c:pt>
                <c:pt idx="6">
                  <c:v>31.963518478240619</c:v>
                </c:pt>
                <c:pt idx="7">
                  <c:v>37.290771557947387</c:v>
                </c:pt>
                <c:pt idx="8">
                  <c:v>42.618024637654159</c:v>
                </c:pt>
                <c:pt idx="9">
                  <c:v>47.945277717360931</c:v>
                </c:pt>
                <c:pt idx="10">
                  <c:v>50.901056128833119</c:v>
                </c:pt>
                <c:pt idx="11">
                  <c:v>53.856834540305307</c:v>
                </c:pt>
                <c:pt idx="12">
                  <c:v>56.812612951777488</c:v>
                </c:pt>
                <c:pt idx="13">
                  <c:v>59.768391363249677</c:v>
                </c:pt>
                <c:pt idx="14">
                  <c:v>62.724169774721865</c:v>
                </c:pt>
                <c:pt idx="15">
                  <c:v>65.679948186194054</c:v>
                </c:pt>
                <c:pt idx="16">
                  <c:v>68.635726597666235</c:v>
                </c:pt>
                <c:pt idx="17">
                  <c:v>71.591505009138416</c:v>
                </c:pt>
                <c:pt idx="18">
                  <c:v>74.547283420610597</c:v>
                </c:pt>
                <c:pt idx="19">
                  <c:v>77.503061832082793</c:v>
                </c:pt>
                <c:pt idx="20">
                  <c:v>80.458840243554988</c:v>
                </c:pt>
                <c:pt idx="21">
                  <c:v>83.414618655027169</c:v>
                </c:pt>
                <c:pt idx="22">
                  <c:v>86.370397066499351</c:v>
                </c:pt>
                <c:pt idx="23">
                  <c:v>89.326175477971532</c:v>
                </c:pt>
                <c:pt idx="24">
                  <c:v>92.281953889443713</c:v>
                </c:pt>
                <c:pt idx="25">
                  <c:v>95.237732300915923</c:v>
                </c:pt>
                <c:pt idx="26">
                  <c:v>98.193510712388104</c:v>
                </c:pt>
                <c:pt idx="27">
                  <c:v>101.14928912386029</c:v>
                </c:pt>
                <c:pt idx="28">
                  <c:v>104.10506753533247</c:v>
                </c:pt>
                <c:pt idx="29">
                  <c:v>107.06084594680465</c:v>
                </c:pt>
                <c:pt idx="30">
                  <c:v>110.01662435827683</c:v>
                </c:pt>
                <c:pt idx="31">
                  <c:v>112.97240276974904</c:v>
                </c:pt>
                <c:pt idx="32">
                  <c:v>115.92818118122122</c:v>
                </c:pt>
                <c:pt idx="33">
                  <c:v>118.8839595926934</c:v>
                </c:pt>
                <c:pt idx="34">
                  <c:v>121.8397380041656</c:v>
                </c:pt>
                <c:pt idx="35">
                  <c:v>123.27372363583686</c:v>
                </c:pt>
                <c:pt idx="36">
                  <c:v>124.70770926750814</c:v>
                </c:pt>
                <c:pt idx="37">
                  <c:v>126.14169489917941</c:v>
                </c:pt>
                <c:pt idx="38">
                  <c:v>127.57568053085068</c:v>
                </c:pt>
                <c:pt idx="39">
                  <c:v>129.00966616252194</c:v>
                </c:pt>
                <c:pt idx="40">
                  <c:v>130.44365179419322</c:v>
                </c:pt>
                <c:pt idx="41">
                  <c:v>131.87763742586449</c:v>
                </c:pt>
                <c:pt idx="42">
                  <c:v>133.31162305753577</c:v>
                </c:pt>
                <c:pt idx="43">
                  <c:v>134.74560868920702</c:v>
                </c:pt>
                <c:pt idx="44">
                  <c:v>136.17959432087829</c:v>
                </c:pt>
                <c:pt idx="45">
                  <c:v>137.61357995254957</c:v>
                </c:pt>
                <c:pt idx="46">
                  <c:v>139.04756558422071</c:v>
                </c:pt>
                <c:pt idx="47">
                  <c:v>156.26532696152015</c:v>
                </c:pt>
                <c:pt idx="48">
                  <c:v>173.4830883388197</c:v>
                </c:pt>
                <c:pt idx="49">
                  <c:v>190.70084971611914</c:v>
                </c:pt>
                <c:pt idx="50">
                  <c:v>207.91861109341858</c:v>
                </c:pt>
                <c:pt idx="51">
                  <c:v>225.13637247071802</c:v>
                </c:pt>
                <c:pt idx="52">
                  <c:v>242.35413384801745</c:v>
                </c:pt>
                <c:pt idx="53">
                  <c:v>259.57189522531689</c:v>
                </c:pt>
                <c:pt idx="54">
                  <c:v>276.78965660261633</c:v>
                </c:pt>
                <c:pt idx="55">
                  <c:v>294.00741797991589</c:v>
                </c:pt>
                <c:pt idx="56">
                  <c:v>311.22517935721532</c:v>
                </c:pt>
                <c:pt idx="57">
                  <c:v>328.44294073451476</c:v>
                </c:pt>
                <c:pt idx="58">
                  <c:v>345.6607021118142</c:v>
                </c:pt>
                <c:pt idx="59">
                  <c:v>362.87846348911364</c:v>
                </c:pt>
                <c:pt idx="60">
                  <c:v>380.09622486641319</c:v>
                </c:pt>
                <c:pt idx="61">
                  <c:v>397.31398624371263</c:v>
                </c:pt>
                <c:pt idx="62">
                  <c:v>414.53174762101207</c:v>
                </c:pt>
                <c:pt idx="63">
                  <c:v>431.74950899831151</c:v>
                </c:pt>
                <c:pt idx="64">
                  <c:v>448.96727037561095</c:v>
                </c:pt>
                <c:pt idx="65">
                  <c:v>466.18503175291039</c:v>
                </c:pt>
                <c:pt idx="66">
                  <c:v>483.40279313020983</c:v>
                </c:pt>
                <c:pt idx="67">
                  <c:v>540.72786975509143</c:v>
                </c:pt>
                <c:pt idx="68">
                  <c:v>598.05294637997349</c:v>
                </c:pt>
                <c:pt idx="69">
                  <c:v>655.37802300485509</c:v>
                </c:pt>
                <c:pt idx="70">
                  <c:v>712.7030996297367</c:v>
                </c:pt>
                <c:pt idx="71">
                  <c:v>770.02817625461876</c:v>
                </c:pt>
                <c:pt idx="72">
                  <c:v>827.35325287950036</c:v>
                </c:pt>
                <c:pt idx="73">
                  <c:v>884.67832950438242</c:v>
                </c:pt>
                <c:pt idx="74">
                  <c:v>942.00340612926357</c:v>
                </c:pt>
                <c:pt idx="75">
                  <c:v>999.32848275414563</c:v>
                </c:pt>
                <c:pt idx="76">
                  <c:v>1056.6535593790277</c:v>
                </c:pt>
                <c:pt idx="77">
                  <c:v>1113.9786360039097</c:v>
                </c:pt>
                <c:pt idx="78">
                  <c:v>1171.3037126287909</c:v>
                </c:pt>
                <c:pt idx="79">
                  <c:v>1228.6287892536729</c:v>
                </c:pt>
                <c:pt idx="80">
                  <c:v>1285.953865878555</c:v>
                </c:pt>
                <c:pt idx="81">
                  <c:v>1343.2789425034362</c:v>
                </c:pt>
                <c:pt idx="82">
                  <c:v>1400.6040191283182</c:v>
                </c:pt>
                <c:pt idx="83">
                  <c:v>1457.9290957532003</c:v>
                </c:pt>
                <c:pt idx="84">
                  <c:v>1515.2541723780814</c:v>
                </c:pt>
                <c:pt idx="85">
                  <c:v>1572.5792490029635</c:v>
                </c:pt>
                <c:pt idx="86">
                  <c:v>1629.9043256278455</c:v>
                </c:pt>
                <c:pt idx="87">
                  <c:v>1687.2294022527267</c:v>
                </c:pt>
                <c:pt idx="88">
                  <c:v>1744.5544788776087</c:v>
                </c:pt>
                <c:pt idx="89">
                  <c:v>1801.8795555024908</c:v>
                </c:pt>
                <c:pt idx="90">
                  <c:v>1859.2046321273729</c:v>
                </c:pt>
                <c:pt idx="91">
                  <c:v>1916.529708752254</c:v>
                </c:pt>
                <c:pt idx="92">
                  <c:v>1973.8547853771361</c:v>
                </c:pt>
                <c:pt idx="93">
                  <c:v>2031.1798620020181</c:v>
                </c:pt>
                <c:pt idx="94">
                  <c:v>2088.5049386268993</c:v>
                </c:pt>
                <c:pt idx="95">
                  <c:v>2145.8300152517813</c:v>
                </c:pt>
                <c:pt idx="96">
                  <c:v>2203.1550918766634</c:v>
                </c:pt>
                <c:pt idx="97">
                  <c:v>2260.4801685015445</c:v>
                </c:pt>
                <c:pt idx="98">
                  <c:v>2317.8052451264266</c:v>
                </c:pt>
                <c:pt idx="99">
                  <c:v>2375.1303217513087</c:v>
                </c:pt>
                <c:pt idx="100">
                  <c:v>2432.4553983761907</c:v>
                </c:pt>
              </c:numCache>
            </c:numRef>
          </c:xVal>
          <c:yVal>
            <c:numRef>
              <c:f>'Monte Carlo'!$S$2:$S$102</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yVal>
          <c:smooth val="0"/>
          <c:extLst>
            <c:ext xmlns:c16="http://schemas.microsoft.com/office/drawing/2014/chart" uri="{C3380CC4-5D6E-409C-BE32-E72D297353CC}">
              <c16:uniqueId val="{00000001-11E8-AB4E-AEA8-D92F0769E7F4}"/>
            </c:ext>
          </c:extLst>
        </c:ser>
        <c:dLbls>
          <c:showLegendKey val="0"/>
          <c:showVal val="0"/>
          <c:showCatName val="0"/>
          <c:showSerName val="0"/>
          <c:showPercent val="0"/>
          <c:showBubbleSize val="0"/>
        </c:dLbls>
        <c:axId val="2078297192"/>
        <c:axId val="2078288792"/>
      </c:scatterChart>
      <c:valAx>
        <c:axId val="2078297192"/>
        <c:scaling>
          <c:orientation val="minMax"/>
          <c:max val="1260"/>
          <c:min val="0"/>
        </c:scaling>
        <c:delete val="0"/>
        <c:axPos val="t"/>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(ka)</a:t>
                </a:r>
              </a:p>
            </c:rich>
          </c:tx>
          <c:overlay val="0"/>
          <c:spPr>
            <a:noFill/>
            <a:ln>
              <a:noFill/>
            </a:ln>
            <a:effectLst/>
          </c:sp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288792"/>
        <c:crosses val="autoZero"/>
        <c:crossBetween val="midCat"/>
      </c:valAx>
      <c:valAx>
        <c:axId val="2078288792"/>
        <c:scaling>
          <c:orientation val="maxMin"/>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Depth</a:t>
                </a:r>
                <a:r>
                  <a:rPr lang="en-US" baseline="0"/>
                  <a:t> (m)</a:t>
                </a:r>
                <a:endParaRPr lang="en-US"/>
              </a:p>
            </c:rich>
          </c:tx>
          <c:overlay val="0"/>
          <c:spPr>
            <a:noFill/>
            <a:ln>
              <a:noFill/>
            </a:ln>
            <a:effectLst/>
          </c:sp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297192"/>
        <c:crosses val="autoZero"/>
        <c:crossBetween val="midCat"/>
      </c:valAx>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GLOMAR</a:t>
            </a:r>
            <a:r>
              <a:rPr lang="en-US" baseline="0"/>
              <a:t> Lake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127000">
                <a:solidFill>
                  <a:schemeClr val="accent1"/>
                </a:solidFill>
              </a:ln>
              <a:effectLst/>
            </c:spPr>
          </c:marker>
          <c:xVal>
            <c:numRef>
              <c:f>'Linear Interpolation + Extrapol'!$B$2:$B$7</c:f>
              <c:numCache>
                <c:formatCode>0.0</c:formatCode>
                <c:ptCount val="6"/>
                <c:pt idx="0">
                  <c:v>0</c:v>
                </c:pt>
                <c:pt idx="1">
                  <c:v>44.8</c:v>
                </c:pt>
                <c:pt idx="2">
                  <c:v>116</c:v>
                </c:pt>
                <c:pt idx="3">
                  <c:v>129</c:v>
                </c:pt>
                <c:pt idx="4">
                  <c:v>523</c:v>
                </c:pt>
                <c:pt idx="5">
                  <c:v>797.3</c:v>
                </c:pt>
              </c:numCache>
            </c:numRef>
          </c:xVal>
          <c:yVal>
            <c:numRef>
              <c:f>'Linear Interpolation + Extrapol'!$A$2:$A$7</c:f>
              <c:numCache>
                <c:formatCode>0.00</c:formatCode>
                <c:ptCount val="6"/>
                <c:pt idx="0">
                  <c:v>0</c:v>
                </c:pt>
                <c:pt idx="1">
                  <c:v>9</c:v>
                </c:pt>
                <c:pt idx="2">
                  <c:v>34</c:v>
                </c:pt>
                <c:pt idx="3">
                  <c:v>46</c:v>
                </c:pt>
                <c:pt idx="4">
                  <c:v>66</c:v>
                </c:pt>
                <c:pt idx="5">
                  <c:v>72</c:v>
                </c:pt>
              </c:numCache>
            </c:numRef>
          </c:yVal>
          <c:smooth val="0"/>
          <c:extLst>
            <c:ext xmlns:c16="http://schemas.microsoft.com/office/drawing/2014/chart" uri="{C3380CC4-5D6E-409C-BE32-E72D297353CC}">
              <c16:uniqueId val="{00000001-2F0F-BC48-B73F-DEF5698C4F5E}"/>
            </c:ext>
          </c:extLst>
        </c:ser>
        <c:ser>
          <c:idx val="1"/>
          <c:order val="1"/>
          <c:spPr>
            <a:ln w="25400" cap="rnd">
              <a:noFill/>
              <a:round/>
            </a:ln>
            <a:effectLst/>
          </c:spPr>
          <c:marker>
            <c:symbol val="circle"/>
            <c:size val="5"/>
            <c:spPr>
              <a:solidFill>
                <a:schemeClr val="accent3"/>
              </a:solidFill>
              <a:ln w="9525">
                <a:solidFill>
                  <a:schemeClr val="accent3"/>
                </a:solidFill>
              </a:ln>
              <a:effectLst/>
            </c:spPr>
          </c:marker>
          <c:xVal>
            <c:numRef>
              <c:f>'Interpolation of uncertainty'!$H$2:$H$102</c:f>
              <c:numCache>
                <c:formatCode>General</c:formatCode>
                <c:ptCount val="101"/>
                <c:pt idx="0">
                  <c:v>0</c:v>
                </c:pt>
                <c:pt idx="1">
                  <c:v>4.9777777777777779</c:v>
                </c:pt>
                <c:pt idx="2">
                  <c:v>9.9555555555555557</c:v>
                </c:pt>
                <c:pt idx="3">
                  <c:v>14.933333333333334</c:v>
                </c:pt>
                <c:pt idx="4">
                  <c:v>19.911111111111111</c:v>
                </c:pt>
                <c:pt idx="5">
                  <c:v>24.888888888888889</c:v>
                </c:pt>
                <c:pt idx="6">
                  <c:v>29.866666666666667</c:v>
                </c:pt>
                <c:pt idx="7">
                  <c:v>34.844444444444449</c:v>
                </c:pt>
                <c:pt idx="8">
                  <c:v>39.822222222222223</c:v>
                </c:pt>
                <c:pt idx="9">
                  <c:v>44.800000000000004</c:v>
                </c:pt>
                <c:pt idx="10">
                  <c:v>47.648000000000003</c:v>
                </c:pt>
                <c:pt idx="11">
                  <c:v>50.496000000000009</c:v>
                </c:pt>
                <c:pt idx="12">
                  <c:v>53.344000000000008</c:v>
                </c:pt>
                <c:pt idx="13">
                  <c:v>56.192000000000007</c:v>
                </c:pt>
                <c:pt idx="14">
                  <c:v>59.040000000000006</c:v>
                </c:pt>
                <c:pt idx="15">
                  <c:v>61.888000000000005</c:v>
                </c:pt>
                <c:pt idx="16">
                  <c:v>64.736000000000004</c:v>
                </c:pt>
                <c:pt idx="17">
                  <c:v>67.584000000000003</c:v>
                </c:pt>
                <c:pt idx="18">
                  <c:v>70.432000000000002</c:v>
                </c:pt>
                <c:pt idx="19">
                  <c:v>73.28</c:v>
                </c:pt>
                <c:pt idx="20">
                  <c:v>76.128</c:v>
                </c:pt>
                <c:pt idx="21">
                  <c:v>78.975999999999999</c:v>
                </c:pt>
                <c:pt idx="22">
                  <c:v>81.824000000000012</c:v>
                </c:pt>
                <c:pt idx="23">
                  <c:v>84.671999999999997</c:v>
                </c:pt>
                <c:pt idx="24">
                  <c:v>87.52000000000001</c:v>
                </c:pt>
                <c:pt idx="25">
                  <c:v>90.368000000000009</c:v>
                </c:pt>
                <c:pt idx="26">
                  <c:v>93.216000000000008</c:v>
                </c:pt>
                <c:pt idx="27">
                  <c:v>96.064000000000007</c:v>
                </c:pt>
                <c:pt idx="28">
                  <c:v>98.912000000000006</c:v>
                </c:pt>
                <c:pt idx="29">
                  <c:v>101.76</c:v>
                </c:pt>
                <c:pt idx="30">
                  <c:v>104.608</c:v>
                </c:pt>
                <c:pt idx="31">
                  <c:v>107.456</c:v>
                </c:pt>
                <c:pt idx="32">
                  <c:v>110.304</c:v>
                </c:pt>
                <c:pt idx="33">
                  <c:v>113.152</c:v>
                </c:pt>
                <c:pt idx="34">
                  <c:v>116</c:v>
                </c:pt>
                <c:pt idx="35">
                  <c:v>117.08333333333334</c:v>
                </c:pt>
                <c:pt idx="36">
                  <c:v>118.16666666666667</c:v>
                </c:pt>
                <c:pt idx="37">
                  <c:v>119.25</c:v>
                </c:pt>
                <c:pt idx="38">
                  <c:v>120.33333333333334</c:v>
                </c:pt>
                <c:pt idx="39">
                  <c:v>121.41666666666667</c:v>
                </c:pt>
                <c:pt idx="40">
                  <c:v>122.5</c:v>
                </c:pt>
                <c:pt idx="41">
                  <c:v>123.58333333333334</c:v>
                </c:pt>
                <c:pt idx="42">
                  <c:v>124.66666666666667</c:v>
                </c:pt>
                <c:pt idx="43">
                  <c:v>125.75</c:v>
                </c:pt>
                <c:pt idx="44">
                  <c:v>126.83333333333334</c:v>
                </c:pt>
                <c:pt idx="45">
                  <c:v>127.91666666666667</c:v>
                </c:pt>
                <c:pt idx="46">
                  <c:v>128.99999999999989</c:v>
                </c:pt>
                <c:pt idx="47">
                  <c:v>148.69999999999993</c:v>
                </c:pt>
                <c:pt idx="48">
                  <c:v>168.39999999999986</c:v>
                </c:pt>
                <c:pt idx="49">
                  <c:v>188.09999999999991</c:v>
                </c:pt>
                <c:pt idx="50">
                  <c:v>207.79999999999995</c:v>
                </c:pt>
                <c:pt idx="51">
                  <c:v>227.49999999999989</c:v>
                </c:pt>
                <c:pt idx="52">
                  <c:v>247.19999999999982</c:v>
                </c:pt>
                <c:pt idx="53">
                  <c:v>266.89999999999986</c:v>
                </c:pt>
                <c:pt idx="54">
                  <c:v>286.59999999999991</c:v>
                </c:pt>
                <c:pt idx="55">
                  <c:v>306.29999999999995</c:v>
                </c:pt>
                <c:pt idx="56">
                  <c:v>326</c:v>
                </c:pt>
                <c:pt idx="57">
                  <c:v>345.69999999999982</c:v>
                </c:pt>
                <c:pt idx="58">
                  <c:v>365.39999999999986</c:v>
                </c:pt>
                <c:pt idx="59">
                  <c:v>385.09999999999991</c:v>
                </c:pt>
                <c:pt idx="60">
                  <c:v>404.79999999999995</c:v>
                </c:pt>
                <c:pt idx="61">
                  <c:v>424.5</c:v>
                </c:pt>
                <c:pt idx="62">
                  <c:v>444.19999999999982</c:v>
                </c:pt>
                <c:pt idx="63">
                  <c:v>463.89999999999986</c:v>
                </c:pt>
                <c:pt idx="64">
                  <c:v>483.59999999999991</c:v>
                </c:pt>
                <c:pt idx="65">
                  <c:v>503.29999999999995</c:v>
                </c:pt>
                <c:pt idx="66">
                  <c:v>523</c:v>
                </c:pt>
                <c:pt idx="67">
                  <c:v>568.7166666666667</c:v>
                </c:pt>
                <c:pt idx="68">
                  <c:v>614.43333333333339</c:v>
                </c:pt>
                <c:pt idx="69">
                  <c:v>660.15000000000009</c:v>
                </c:pt>
                <c:pt idx="70">
                  <c:v>705.86666666666679</c:v>
                </c:pt>
                <c:pt idx="71">
                  <c:v>751.58333333333303</c:v>
                </c:pt>
                <c:pt idx="72">
                  <c:v>797.29999999999973</c:v>
                </c:pt>
                <c:pt idx="73">
                  <c:v>843.01666666666642</c:v>
                </c:pt>
                <c:pt idx="74">
                  <c:v>888.73333333333312</c:v>
                </c:pt>
                <c:pt idx="75">
                  <c:v>934.44999999999982</c:v>
                </c:pt>
                <c:pt idx="76">
                  <c:v>980.16666666666652</c:v>
                </c:pt>
                <c:pt idx="77">
                  <c:v>1025.8833333333332</c:v>
                </c:pt>
                <c:pt idx="78">
                  <c:v>1071.5999999999999</c:v>
                </c:pt>
                <c:pt idx="79">
                  <c:v>1117.3166666666666</c:v>
                </c:pt>
                <c:pt idx="80">
                  <c:v>1163.0333333333333</c:v>
                </c:pt>
                <c:pt idx="81">
                  <c:v>1208.75</c:v>
                </c:pt>
                <c:pt idx="82">
                  <c:v>1254.4666666666667</c:v>
                </c:pt>
                <c:pt idx="83">
                  <c:v>1300.1833333333334</c:v>
                </c:pt>
                <c:pt idx="84">
                  <c:v>1345.8999999999996</c:v>
                </c:pt>
                <c:pt idx="85">
                  <c:v>1391.6166666666663</c:v>
                </c:pt>
                <c:pt idx="86">
                  <c:v>1437.333333333333</c:v>
                </c:pt>
                <c:pt idx="87">
                  <c:v>1483.0499999999997</c:v>
                </c:pt>
                <c:pt idx="88">
                  <c:v>1528.7666666666664</c:v>
                </c:pt>
                <c:pt idx="89">
                  <c:v>1574.4833333333331</c:v>
                </c:pt>
                <c:pt idx="90">
                  <c:v>1620.1999999999994</c:v>
                </c:pt>
                <c:pt idx="91">
                  <c:v>1665.9166666666665</c:v>
                </c:pt>
                <c:pt idx="92">
                  <c:v>1711.6333333333328</c:v>
                </c:pt>
                <c:pt idx="93">
                  <c:v>1757.35</c:v>
                </c:pt>
                <c:pt idx="94">
                  <c:v>1803.0666666666662</c:v>
                </c:pt>
                <c:pt idx="95">
                  <c:v>1848.7833333333333</c:v>
                </c:pt>
                <c:pt idx="96">
                  <c:v>1894.4999999999995</c:v>
                </c:pt>
                <c:pt idx="97">
                  <c:v>1940.2166666666667</c:v>
                </c:pt>
                <c:pt idx="98">
                  <c:v>1985.9333333333329</c:v>
                </c:pt>
                <c:pt idx="99">
                  <c:v>2031.65</c:v>
                </c:pt>
                <c:pt idx="100">
                  <c:v>2077.3666666666663</c:v>
                </c:pt>
              </c:numCache>
            </c:numRef>
          </c:xVal>
          <c:yVal>
            <c:numRef>
              <c:f>'Interpolation of uncertainty'!$G$2:$G$102</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yVal>
          <c:smooth val="0"/>
          <c:extLst>
            <c:ext xmlns:c16="http://schemas.microsoft.com/office/drawing/2014/chart" uri="{C3380CC4-5D6E-409C-BE32-E72D297353CC}">
              <c16:uniqueId val="{00000002-2F0F-BC48-B73F-DEF5698C4F5E}"/>
            </c:ext>
          </c:extLst>
        </c:ser>
        <c:ser>
          <c:idx val="2"/>
          <c:order val="2"/>
          <c:spPr>
            <a:ln w="25400" cap="rnd">
              <a:solidFill>
                <a:schemeClr val="lt1">
                  <a:shade val="50000"/>
                </a:schemeClr>
              </a:solidFill>
              <a:round/>
            </a:ln>
            <a:effectLst/>
          </c:spPr>
          <c:marker>
            <c:symbol val="circle"/>
            <c:size val="5"/>
            <c:spPr>
              <a:noFill/>
              <a:ln w="9525">
                <a:noFill/>
              </a:ln>
              <a:effectLst/>
            </c:spPr>
          </c:marker>
          <c:xVal>
            <c:numRef>
              <c:f>'Interpolation of uncertainty'!$J$2:$J$102</c:f>
              <c:numCache>
                <c:formatCode>General</c:formatCode>
                <c:ptCount val="101"/>
                <c:pt idx="0">
                  <c:v>0</c:v>
                </c:pt>
                <c:pt idx="1">
                  <c:v>3.8666666666666667</c:v>
                </c:pt>
                <c:pt idx="2">
                  <c:v>7.7333333333333334</c:v>
                </c:pt>
                <c:pt idx="3">
                  <c:v>11.6</c:v>
                </c:pt>
                <c:pt idx="4">
                  <c:v>15.466666666666667</c:v>
                </c:pt>
                <c:pt idx="5">
                  <c:v>19.333333333333336</c:v>
                </c:pt>
                <c:pt idx="6">
                  <c:v>23.2</c:v>
                </c:pt>
                <c:pt idx="7">
                  <c:v>27.06666666666667</c:v>
                </c:pt>
                <c:pt idx="8">
                  <c:v>30.933333333333334</c:v>
                </c:pt>
                <c:pt idx="9">
                  <c:v>34.800000000000004</c:v>
                </c:pt>
                <c:pt idx="10">
                  <c:v>37.248000000000005</c:v>
                </c:pt>
                <c:pt idx="11">
                  <c:v>39.696000000000012</c:v>
                </c:pt>
                <c:pt idx="12">
                  <c:v>42.144000000000005</c:v>
                </c:pt>
                <c:pt idx="13">
                  <c:v>44.592000000000006</c:v>
                </c:pt>
                <c:pt idx="14">
                  <c:v>47.040000000000006</c:v>
                </c:pt>
                <c:pt idx="15">
                  <c:v>49.488000000000007</c:v>
                </c:pt>
                <c:pt idx="16">
                  <c:v>51.936000000000007</c:v>
                </c:pt>
                <c:pt idx="17">
                  <c:v>54.384</c:v>
                </c:pt>
                <c:pt idx="18">
                  <c:v>56.832000000000001</c:v>
                </c:pt>
                <c:pt idx="19">
                  <c:v>59.28</c:v>
                </c:pt>
                <c:pt idx="20">
                  <c:v>61.728000000000002</c:v>
                </c:pt>
                <c:pt idx="21">
                  <c:v>64.176000000000002</c:v>
                </c:pt>
                <c:pt idx="22">
                  <c:v>66.624000000000009</c:v>
                </c:pt>
                <c:pt idx="23">
                  <c:v>69.072000000000003</c:v>
                </c:pt>
                <c:pt idx="24">
                  <c:v>71.52000000000001</c:v>
                </c:pt>
                <c:pt idx="25">
                  <c:v>73.968000000000018</c:v>
                </c:pt>
                <c:pt idx="26">
                  <c:v>76.416000000000011</c:v>
                </c:pt>
                <c:pt idx="27">
                  <c:v>78.864000000000004</c:v>
                </c:pt>
                <c:pt idx="28">
                  <c:v>81.312000000000012</c:v>
                </c:pt>
                <c:pt idx="29">
                  <c:v>83.76</c:v>
                </c:pt>
                <c:pt idx="30">
                  <c:v>86.207999999999998</c:v>
                </c:pt>
                <c:pt idx="31">
                  <c:v>88.656000000000006</c:v>
                </c:pt>
                <c:pt idx="32">
                  <c:v>91.103999999999999</c:v>
                </c:pt>
                <c:pt idx="33">
                  <c:v>93.551999999999992</c:v>
                </c:pt>
                <c:pt idx="34">
                  <c:v>96</c:v>
                </c:pt>
                <c:pt idx="35">
                  <c:v>95.416666666666686</c:v>
                </c:pt>
                <c:pt idx="36">
                  <c:v>94.833333333333343</c:v>
                </c:pt>
                <c:pt idx="37">
                  <c:v>94.25</c:v>
                </c:pt>
                <c:pt idx="38">
                  <c:v>93.666666666666686</c:v>
                </c:pt>
                <c:pt idx="39">
                  <c:v>93.083333333333343</c:v>
                </c:pt>
                <c:pt idx="40">
                  <c:v>92.5</c:v>
                </c:pt>
                <c:pt idx="41">
                  <c:v>91.916666666666671</c:v>
                </c:pt>
                <c:pt idx="42">
                  <c:v>91.333333333333343</c:v>
                </c:pt>
                <c:pt idx="43">
                  <c:v>90.75</c:v>
                </c:pt>
                <c:pt idx="44">
                  <c:v>90.166666666666671</c:v>
                </c:pt>
                <c:pt idx="45">
                  <c:v>89.583333333333343</c:v>
                </c:pt>
                <c:pt idx="46">
                  <c:v>88.999999999999886</c:v>
                </c:pt>
                <c:pt idx="47">
                  <c:v>104.69999999999993</c:v>
                </c:pt>
                <c:pt idx="48">
                  <c:v>120.39999999999986</c:v>
                </c:pt>
                <c:pt idx="49">
                  <c:v>136.09999999999991</c:v>
                </c:pt>
                <c:pt idx="50">
                  <c:v>151.79999999999995</c:v>
                </c:pt>
                <c:pt idx="51">
                  <c:v>167.49999999999989</c:v>
                </c:pt>
                <c:pt idx="52">
                  <c:v>183.19999999999982</c:v>
                </c:pt>
                <c:pt idx="53">
                  <c:v>198.89999999999986</c:v>
                </c:pt>
                <c:pt idx="54">
                  <c:v>214.59999999999991</c:v>
                </c:pt>
                <c:pt idx="55">
                  <c:v>230.29999999999995</c:v>
                </c:pt>
                <c:pt idx="56">
                  <c:v>246</c:v>
                </c:pt>
                <c:pt idx="57">
                  <c:v>261.69999999999982</c:v>
                </c:pt>
                <c:pt idx="58">
                  <c:v>277.39999999999986</c:v>
                </c:pt>
                <c:pt idx="59">
                  <c:v>293.09999999999991</c:v>
                </c:pt>
                <c:pt idx="60">
                  <c:v>308.79999999999995</c:v>
                </c:pt>
                <c:pt idx="61">
                  <c:v>324.5</c:v>
                </c:pt>
                <c:pt idx="62">
                  <c:v>340.19999999999982</c:v>
                </c:pt>
                <c:pt idx="63">
                  <c:v>355.89999999999986</c:v>
                </c:pt>
                <c:pt idx="64">
                  <c:v>371.59999999999991</c:v>
                </c:pt>
                <c:pt idx="65">
                  <c:v>387.29999999999995</c:v>
                </c:pt>
                <c:pt idx="66">
                  <c:v>403</c:v>
                </c:pt>
                <c:pt idx="67">
                  <c:v>445.38333333333333</c:v>
                </c:pt>
                <c:pt idx="68">
                  <c:v>487.76666666666671</c:v>
                </c:pt>
                <c:pt idx="69">
                  <c:v>530.15000000000009</c:v>
                </c:pt>
                <c:pt idx="70">
                  <c:v>572.53333333333342</c:v>
                </c:pt>
                <c:pt idx="71">
                  <c:v>614.91666666666629</c:v>
                </c:pt>
                <c:pt idx="72">
                  <c:v>657.29999999999973</c:v>
                </c:pt>
                <c:pt idx="73">
                  <c:v>678.46339937070002</c:v>
                </c:pt>
                <c:pt idx="74">
                  <c:v>697.82905248964846</c:v>
                </c:pt>
                <c:pt idx="75">
                  <c:v>716.04670332158423</c:v>
                </c:pt>
                <c:pt idx="76">
                  <c:v>733.49999999999989</c:v>
                </c:pt>
                <c:pt idx="77">
                  <c:v>750.42412078494567</c:v>
                </c:pt>
                <c:pt idx="78">
                  <c:v>766.96907576544356</c:v>
                </c:pt>
                <c:pt idx="79">
                  <c:v>783.23417519021837</c:v>
                </c:pt>
                <c:pt idx="80">
                  <c:v>799.28739024790025</c:v>
                </c:pt>
                <c:pt idx="81">
                  <c:v>815.17662691691146</c:v>
                </c:pt>
                <c:pt idx="82">
                  <c:v>830.93652868617096</c:v>
                </c:pt>
                <c:pt idx="83">
                  <c:v>846.59272006576975</c:v>
                </c:pt>
                <c:pt idx="84">
                  <c:v>862.16453510208657</c:v>
                </c:pt>
                <c:pt idx="85">
                  <c:v>877.66682043218748</c:v>
                </c:pt>
                <c:pt idx="86">
                  <c:v>893.11115648110501</c:v>
                </c:pt>
                <c:pt idx="87">
                  <c:v>908.50670311107069</c:v>
                </c:pt>
                <c:pt idx="88">
                  <c:v>923.86079703808446</c:v>
                </c:pt>
                <c:pt idx="89">
                  <c:v>939.17938158180243</c:v>
                </c:pt>
                <c:pt idx="90">
                  <c:v>954.46732091626984</c:v>
                </c:pt>
                <c:pt idx="91">
                  <c:v>969.72863331807639</c:v>
                </c:pt>
                <c:pt idx="92">
                  <c:v>984.96666666666601</c:v>
                </c:pt>
                <c:pt idx="93">
                  <c:v>1000.1842321525621</c:v>
                </c:pt>
                <c:pt idx="94">
                  <c:v>1015.3837073204301</c:v>
                </c:pt>
                <c:pt idx="95">
                  <c:v>1030.5671163235641</c:v>
                </c:pt>
                <c:pt idx="96">
                  <c:v>1045.7361930430818</c:v>
                </c:pt>
                <c:pt idx="97">
                  <c:v>1060.8924311817625</c:v>
                </c:pt>
                <c:pt idx="98">
                  <c:v>1076.0371243561162</c:v>
                </c:pt>
                <c:pt idx="99">
                  <c:v>1091.1713984358817</c:v>
                </c:pt>
                <c:pt idx="100">
                  <c:v>1106.2962378213751</c:v>
                </c:pt>
              </c:numCache>
            </c:numRef>
          </c:xVal>
          <c:yVal>
            <c:numRef>
              <c:f>'Interpolation of uncertainty'!$G$2:$G$102</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yVal>
          <c:smooth val="0"/>
          <c:extLst>
            <c:ext xmlns:c16="http://schemas.microsoft.com/office/drawing/2014/chart" uri="{C3380CC4-5D6E-409C-BE32-E72D297353CC}">
              <c16:uniqueId val="{00000003-2F0F-BC48-B73F-DEF5698C4F5E}"/>
            </c:ext>
          </c:extLst>
        </c:ser>
        <c:ser>
          <c:idx val="3"/>
          <c:order val="3"/>
          <c:spPr>
            <a:ln w="25400" cap="rnd">
              <a:solidFill>
                <a:schemeClr val="lt1">
                  <a:shade val="50000"/>
                </a:schemeClr>
              </a:solidFill>
              <a:round/>
            </a:ln>
            <a:effectLst/>
          </c:spPr>
          <c:marker>
            <c:symbol val="circle"/>
            <c:size val="5"/>
            <c:spPr>
              <a:noFill/>
              <a:ln w="9525">
                <a:noFill/>
              </a:ln>
              <a:effectLst/>
            </c:spPr>
          </c:marker>
          <c:xVal>
            <c:numRef>
              <c:f>'Interpolation of uncertainty'!$K$2:$K$102</c:f>
              <c:numCache>
                <c:formatCode>General</c:formatCode>
                <c:ptCount val="101"/>
                <c:pt idx="0">
                  <c:v>0</c:v>
                </c:pt>
                <c:pt idx="1">
                  <c:v>6.0888888888888886</c:v>
                </c:pt>
                <c:pt idx="2">
                  <c:v>12.177777777777777</c:v>
                </c:pt>
                <c:pt idx="3">
                  <c:v>18.266666666666666</c:v>
                </c:pt>
                <c:pt idx="4">
                  <c:v>24.355555555555554</c:v>
                </c:pt>
                <c:pt idx="5">
                  <c:v>30.444444444444443</c:v>
                </c:pt>
                <c:pt idx="6">
                  <c:v>36.533333333333331</c:v>
                </c:pt>
                <c:pt idx="7">
                  <c:v>42.622222222222227</c:v>
                </c:pt>
                <c:pt idx="8">
                  <c:v>48.711111111111109</c:v>
                </c:pt>
                <c:pt idx="9">
                  <c:v>54.800000000000004</c:v>
                </c:pt>
                <c:pt idx="10">
                  <c:v>58.048000000000002</c:v>
                </c:pt>
                <c:pt idx="11">
                  <c:v>61.296000000000006</c:v>
                </c:pt>
                <c:pt idx="12">
                  <c:v>64.544000000000011</c:v>
                </c:pt>
                <c:pt idx="13">
                  <c:v>67.792000000000002</c:v>
                </c:pt>
                <c:pt idx="14">
                  <c:v>71.040000000000006</c:v>
                </c:pt>
                <c:pt idx="15">
                  <c:v>74.288000000000011</c:v>
                </c:pt>
                <c:pt idx="16">
                  <c:v>77.536000000000001</c:v>
                </c:pt>
                <c:pt idx="17">
                  <c:v>80.784000000000006</c:v>
                </c:pt>
                <c:pt idx="18">
                  <c:v>84.032000000000011</c:v>
                </c:pt>
                <c:pt idx="19">
                  <c:v>87.28</c:v>
                </c:pt>
                <c:pt idx="20">
                  <c:v>90.528000000000006</c:v>
                </c:pt>
                <c:pt idx="21">
                  <c:v>93.775999999999996</c:v>
                </c:pt>
                <c:pt idx="22">
                  <c:v>97.024000000000015</c:v>
                </c:pt>
                <c:pt idx="23">
                  <c:v>100.27199999999999</c:v>
                </c:pt>
                <c:pt idx="24">
                  <c:v>103.52000000000001</c:v>
                </c:pt>
                <c:pt idx="25">
                  <c:v>106.768</c:v>
                </c:pt>
                <c:pt idx="26">
                  <c:v>110.01600000000001</c:v>
                </c:pt>
                <c:pt idx="27">
                  <c:v>113.26400000000001</c:v>
                </c:pt>
                <c:pt idx="28">
                  <c:v>116.512</c:v>
                </c:pt>
                <c:pt idx="29">
                  <c:v>119.76</c:v>
                </c:pt>
                <c:pt idx="30">
                  <c:v>123.00800000000001</c:v>
                </c:pt>
                <c:pt idx="31">
                  <c:v>126.256</c:v>
                </c:pt>
                <c:pt idx="32">
                  <c:v>129.50400000000002</c:v>
                </c:pt>
                <c:pt idx="33">
                  <c:v>132.75200000000001</c:v>
                </c:pt>
                <c:pt idx="34">
                  <c:v>136</c:v>
                </c:pt>
                <c:pt idx="35">
                  <c:v>138.75</c:v>
                </c:pt>
                <c:pt idx="36">
                  <c:v>141.5</c:v>
                </c:pt>
                <c:pt idx="37">
                  <c:v>144.25</c:v>
                </c:pt>
                <c:pt idx="38">
                  <c:v>147</c:v>
                </c:pt>
                <c:pt idx="39">
                  <c:v>149.75</c:v>
                </c:pt>
                <c:pt idx="40">
                  <c:v>152.5</c:v>
                </c:pt>
                <c:pt idx="41">
                  <c:v>155.25</c:v>
                </c:pt>
                <c:pt idx="42">
                  <c:v>158</c:v>
                </c:pt>
                <c:pt idx="43">
                  <c:v>160.75</c:v>
                </c:pt>
                <c:pt idx="44">
                  <c:v>163.5</c:v>
                </c:pt>
                <c:pt idx="45">
                  <c:v>166.25</c:v>
                </c:pt>
                <c:pt idx="46">
                  <c:v>168.99999999999989</c:v>
                </c:pt>
                <c:pt idx="47">
                  <c:v>192.69999999999993</c:v>
                </c:pt>
                <c:pt idx="48">
                  <c:v>216.39999999999986</c:v>
                </c:pt>
                <c:pt idx="49">
                  <c:v>240.09999999999991</c:v>
                </c:pt>
                <c:pt idx="50">
                  <c:v>263.79999999999995</c:v>
                </c:pt>
                <c:pt idx="51">
                  <c:v>287.49999999999989</c:v>
                </c:pt>
                <c:pt idx="52">
                  <c:v>311.19999999999982</c:v>
                </c:pt>
                <c:pt idx="53">
                  <c:v>334.89999999999986</c:v>
                </c:pt>
                <c:pt idx="54">
                  <c:v>358.59999999999991</c:v>
                </c:pt>
                <c:pt idx="55">
                  <c:v>382.29999999999995</c:v>
                </c:pt>
                <c:pt idx="56">
                  <c:v>406</c:v>
                </c:pt>
                <c:pt idx="57">
                  <c:v>429.69999999999982</c:v>
                </c:pt>
                <c:pt idx="58">
                  <c:v>453.39999999999986</c:v>
                </c:pt>
                <c:pt idx="59">
                  <c:v>477.09999999999991</c:v>
                </c:pt>
                <c:pt idx="60">
                  <c:v>500.79999999999995</c:v>
                </c:pt>
                <c:pt idx="61">
                  <c:v>524.5</c:v>
                </c:pt>
                <c:pt idx="62">
                  <c:v>548.19999999999982</c:v>
                </c:pt>
                <c:pt idx="63">
                  <c:v>571.89999999999986</c:v>
                </c:pt>
                <c:pt idx="64">
                  <c:v>595.59999999999991</c:v>
                </c:pt>
                <c:pt idx="65">
                  <c:v>619.29999999999995</c:v>
                </c:pt>
                <c:pt idx="66">
                  <c:v>643</c:v>
                </c:pt>
                <c:pt idx="67">
                  <c:v>692.05000000000007</c:v>
                </c:pt>
                <c:pt idx="68">
                  <c:v>741.10000000000014</c:v>
                </c:pt>
                <c:pt idx="69">
                  <c:v>790.15000000000009</c:v>
                </c:pt>
                <c:pt idx="70">
                  <c:v>839.20000000000016</c:v>
                </c:pt>
                <c:pt idx="71">
                  <c:v>888.24999999999977</c:v>
                </c:pt>
                <c:pt idx="72">
                  <c:v>937.29999999999973</c:v>
                </c:pt>
                <c:pt idx="73">
                  <c:v>1007.5699339626328</c:v>
                </c:pt>
                <c:pt idx="74">
                  <c:v>1079.6376141770179</c:v>
                </c:pt>
                <c:pt idx="75">
                  <c:v>1152.8532966784153</c:v>
                </c:pt>
                <c:pt idx="76">
                  <c:v>1226.8333333333333</c:v>
                </c:pt>
                <c:pt idx="77">
                  <c:v>1301.3425458817208</c:v>
                </c:pt>
                <c:pt idx="78">
                  <c:v>1376.2309242345564</c:v>
                </c:pt>
                <c:pt idx="79">
                  <c:v>1451.3991581431148</c:v>
                </c:pt>
                <c:pt idx="80">
                  <c:v>1526.7792764187664</c:v>
                </c:pt>
                <c:pt idx="81">
                  <c:v>1602.3233730830884</c:v>
                </c:pt>
                <c:pt idx="82">
                  <c:v>1677.9968046471624</c:v>
                </c:pt>
                <c:pt idx="83">
                  <c:v>1753.773946600897</c:v>
                </c:pt>
                <c:pt idx="84">
                  <c:v>1829.6354648979127</c:v>
                </c:pt>
                <c:pt idx="85">
                  <c:v>1905.5665129011452</c:v>
                </c:pt>
                <c:pt idx="86">
                  <c:v>1981.5555101855612</c:v>
                </c:pt>
                <c:pt idx="87">
                  <c:v>2057.5932968889288</c:v>
                </c:pt>
                <c:pt idx="88">
                  <c:v>2133.6725362952484</c:v>
                </c:pt>
                <c:pt idx="89">
                  <c:v>2209.7872850848639</c:v>
                </c:pt>
                <c:pt idx="90">
                  <c:v>2285.932679083729</c:v>
                </c:pt>
                <c:pt idx="91">
                  <c:v>2362.1047000152566</c:v>
                </c:pt>
                <c:pt idx="92">
                  <c:v>2438.2999999999993</c:v>
                </c:pt>
                <c:pt idx="93">
                  <c:v>2514.5157678474379</c:v>
                </c:pt>
                <c:pt idx="94">
                  <c:v>2590.7496260129024</c:v>
                </c:pt>
                <c:pt idx="95">
                  <c:v>2666.9995503431028</c:v>
                </c:pt>
                <c:pt idx="96">
                  <c:v>2743.2638069569175</c:v>
                </c:pt>
                <c:pt idx="97">
                  <c:v>2819.5409021515707</c:v>
                </c:pt>
                <c:pt idx="98">
                  <c:v>2895.8295423105496</c:v>
                </c:pt>
                <c:pt idx="99">
                  <c:v>2972.1286015641185</c:v>
                </c:pt>
                <c:pt idx="100">
                  <c:v>3048.4370955119575</c:v>
                </c:pt>
              </c:numCache>
            </c:numRef>
          </c:xVal>
          <c:yVal>
            <c:numRef>
              <c:f>'Interpolation of uncertainty'!$G$2:$G$102</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yVal>
          <c:smooth val="0"/>
          <c:extLst>
            <c:ext xmlns:c16="http://schemas.microsoft.com/office/drawing/2014/chart" uri="{C3380CC4-5D6E-409C-BE32-E72D297353CC}">
              <c16:uniqueId val="{00000004-2F0F-BC48-B73F-DEF5698C4F5E}"/>
            </c:ext>
          </c:extLst>
        </c:ser>
        <c:dLbls>
          <c:showLegendKey val="0"/>
          <c:showVal val="0"/>
          <c:showCatName val="0"/>
          <c:showSerName val="0"/>
          <c:showPercent val="0"/>
          <c:showBubbleSize val="0"/>
        </c:dLbls>
        <c:axId val="2080803512"/>
        <c:axId val="2080812120"/>
      </c:scatterChart>
      <c:valAx>
        <c:axId val="2080803512"/>
        <c:scaling>
          <c:orientation val="minMax"/>
          <c:max val="2077"/>
          <c:min val="0"/>
        </c:scaling>
        <c:delete val="0"/>
        <c:axPos val="t"/>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(ka)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812120"/>
        <c:crosses val="autoZero"/>
        <c:crossBetween val="midCat"/>
      </c:valAx>
      <c:valAx>
        <c:axId val="2080812120"/>
        <c:scaling>
          <c:orientation val="maxMin"/>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Depth</a:t>
                </a:r>
                <a:r>
                  <a:rPr lang="en-US" baseline="0"/>
                  <a:t> (m)</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8035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GLOMAR</a:t>
            </a:r>
            <a:r>
              <a:rPr lang="en-US" baseline="0"/>
              <a:t> Lake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spPr>
            <a:ln w="25400" cap="rnd">
              <a:noFill/>
              <a:round/>
            </a:ln>
            <a:effectLst/>
          </c:spPr>
          <c:marker>
            <c:symbol val="circle"/>
            <c:size val="5"/>
            <c:spPr>
              <a:solidFill>
                <a:schemeClr val="accent3"/>
              </a:solidFill>
              <a:ln w="9525">
                <a:solidFill>
                  <a:schemeClr val="accent3"/>
                </a:solidFill>
              </a:ln>
              <a:effectLst/>
            </c:spPr>
          </c:marker>
          <c:xVal>
            <c:numRef>
              <c:f>'Linear Interpolation'!$H$2:$H$101</c:f>
              <c:numCache>
                <c:formatCode>General</c:formatCode>
                <c:ptCount val="100"/>
                <c:pt idx="0">
                  <c:v>0</c:v>
                </c:pt>
                <c:pt idx="1">
                  <c:v>4.9777777777777779</c:v>
                </c:pt>
                <c:pt idx="2">
                  <c:v>9.9555555555555557</c:v>
                </c:pt>
                <c:pt idx="3">
                  <c:v>14.933333333333334</c:v>
                </c:pt>
                <c:pt idx="4">
                  <c:v>19.911111111111111</c:v>
                </c:pt>
                <c:pt idx="5">
                  <c:v>24.888888888888889</c:v>
                </c:pt>
                <c:pt idx="6">
                  <c:v>29.866666666666667</c:v>
                </c:pt>
                <c:pt idx="7">
                  <c:v>34.844444444444449</c:v>
                </c:pt>
                <c:pt idx="8">
                  <c:v>39.822222222222223</c:v>
                </c:pt>
                <c:pt idx="9">
                  <c:v>44.800000000000004</c:v>
                </c:pt>
                <c:pt idx="10">
                  <c:v>47.648000000000003</c:v>
                </c:pt>
                <c:pt idx="11">
                  <c:v>50.496000000000009</c:v>
                </c:pt>
                <c:pt idx="12">
                  <c:v>53.344000000000008</c:v>
                </c:pt>
                <c:pt idx="13">
                  <c:v>56.192000000000007</c:v>
                </c:pt>
                <c:pt idx="14">
                  <c:v>59.040000000000006</c:v>
                </c:pt>
                <c:pt idx="15">
                  <c:v>61.888000000000005</c:v>
                </c:pt>
                <c:pt idx="16">
                  <c:v>64.736000000000004</c:v>
                </c:pt>
                <c:pt idx="17">
                  <c:v>67.584000000000003</c:v>
                </c:pt>
                <c:pt idx="18">
                  <c:v>70.432000000000002</c:v>
                </c:pt>
                <c:pt idx="19">
                  <c:v>73.28</c:v>
                </c:pt>
                <c:pt idx="20">
                  <c:v>76.128</c:v>
                </c:pt>
                <c:pt idx="21">
                  <c:v>78.975999999999999</c:v>
                </c:pt>
                <c:pt idx="22">
                  <c:v>81.824000000000012</c:v>
                </c:pt>
                <c:pt idx="23">
                  <c:v>84.671999999999997</c:v>
                </c:pt>
                <c:pt idx="24">
                  <c:v>87.52000000000001</c:v>
                </c:pt>
                <c:pt idx="25">
                  <c:v>90.368000000000009</c:v>
                </c:pt>
                <c:pt idx="26">
                  <c:v>93.216000000000008</c:v>
                </c:pt>
                <c:pt idx="27">
                  <c:v>96.064000000000007</c:v>
                </c:pt>
                <c:pt idx="28">
                  <c:v>98.912000000000006</c:v>
                </c:pt>
                <c:pt idx="29">
                  <c:v>101.76</c:v>
                </c:pt>
                <c:pt idx="30">
                  <c:v>104.608</c:v>
                </c:pt>
                <c:pt idx="31">
                  <c:v>107.456</c:v>
                </c:pt>
                <c:pt idx="32">
                  <c:v>110.304</c:v>
                </c:pt>
                <c:pt idx="33">
                  <c:v>113.152</c:v>
                </c:pt>
                <c:pt idx="34">
                  <c:v>116</c:v>
                </c:pt>
                <c:pt idx="35">
                  <c:v>117.08333333333334</c:v>
                </c:pt>
                <c:pt idx="36">
                  <c:v>118.16666666666667</c:v>
                </c:pt>
                <c:pt idx="37">
                  <c:v>119.25</c:v>
                </c:pt>
                <c:pt idx="38">
                  <c:v>120.33333333333334</c:v>
                </c:pt>
                <c:pt idx="39">
                  <c:v>121.41666666666667</c:v>
                </c:pt>
                <c:pt idx="40">
                  <c:v>122.5</c:v>
                </c:pt>
                <c:pt idx="41">
                  <c:v>123.58333333333334</c:v>
                </c:pt>
                <c:pt idx="42">
                  <c:v>124.66666666666667</c:v>
                </c:pt>
                <c:pt idx="43">
                  <c:v>125.75</c:v>
                </c:pt>
                <c:pt idx="44">
                  <c:v>126.83333333333334</c:v>
                </c:pt>
                <c:pt idx="45">
                  <c:v>127.91666666666667</c:v>
                </c:pt>
                <c:pt idx="46">
                  <c:v>128.99999999999989</c:v>
                </c:pt>
                <c:pt idx="47">
                  <c:v>148.69999999999993</c:v>
                </c:pt>
                <c:pt idx="48">
                  <c:v>168.39999999999986</c:v>
                </c:pt>
                <c:pt idx="49">
                  <c:v>188.09999999999991</c:v>
                </c:pt>
                <c:pt idx="50">
                  <c:v>207.79999999999995</c:v>
                </c:pt>
                <c:pt idx="51">
                  <c:v>227.49999999999989</c:v>
                </c:pt>
                <c:pt idx="52">
                  <c:v>247.19999999999982</c:v>
                </c:pt>
                <c:pt idx="53">
                  <c:v>266.89999999999986</c:v>
                </c:pt>
                <c:pt idx="54">
                  <c:v>286.59999999999991</c:v>
                </c:pt>
                <c:pt idx="55">
                  <c:v>306.29999999999995</c:v>
                </c:pt>
                <c:pt idx="56">
                  <c:v>326</c:v>
                </c:pt>
                <c:pt idx="57">
                  <c:v>345.69999999999982</c:v>
                </c:pt>
                <c:pt idx="58">
                  <c:v>365.39999999999986</c:v>
                </c:pt>
                <c:pt idx="59">
                  <c:v>385.09999999999991</c:v>
                </c:pt>
                <c:pt idx="60">
                  <c:v>404.79999999999995</c:v>
                </c:pt>
                <c:pt idx="61">
                  <c:v>424.5</c:v>
                </c:pt>
                <c:pt idx="62">
                  <c:v>444.19999999999982</c:v>
                </c:pt>
                <c:pt idx="63">
                  <c:v>463.89999999999986</c:v>
                </c:pt>
                <c:pt idx="64">
                  <c:v>483.59999999999991</c:v>
                </c:pt>
                <c:pt idx="65">
                  <c:v>503.29999999999995</c:v>
                </c:pt>
                <c:pt idx="66">
                  <c:v>523</c:v>
                </c:pt>
                <c:pt idx="67">
                  <c:v>568.7166666666667</c:v>
                </c:pt>
                <c:pt idx="68">
                  <c:v>614.43333333333339</c:v>
                </c:pt>
                <c:pt idx="69">
                  <c:v>660.15000000000009</c:v>
                </c:pt>
                <c:pt idx="70">
                  <c:v>705.86666666666679</c:v>
                </c:pt>
                <c:pt idx="71">
                  <c:v>751.58333333333303</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numCache>
            </c:numRef>
          </c:xVal>
          <c:yVal>
            <c:numRef>
              <c:f>'Linear Interpolation'!$G$2:$G$101</c:f>
              <c:numCache>
                <c:formatCode>General</c:formatCode>
                <c:ptCount val="10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numCache>
            </c:numRef>
          </c:yVal>
          <c:smooth val="0"/>
          <c:extLst>
            <c:ext xmlns:c16="http://schemas.microsoft.com/office/drawing/2014/chart" uri="{C3380CC4-5D6E-409C-BE32-E72D297353CC}">
              <c16:uniqueId val="{00000002-0406-0545-95AC-207B5A53ABD7}"/>
            </c:ext>
          </c:extLst>
        </c:ser>
        <c:ser>
          <c:idx val="0"/>
          <c:order val="1"/>
          <c:spPr>
            <a:ln w="25400" cap="rnd">
              <a:noFill/>
              <a:round/>
            </a:ln>
            <a:effectLst/>
          </c:spPr>
          <c:marker>
            <c:symbol val="circle"/>
            <c:size val="5"/>
            <c:spPr>
              <a:solidFill>
                <a:schemeClr val="accent1"/>
              </a:solidFill>
              <a:ln w="127000">
                <a:solidFill>
                  <a:schemeClr val="accent1"/>
                </a:solidFill>
              </a:ln>
              <a:effectLst/>
            </c:spPr>
          </c:marker>
          <c:xVal>
            <c:numRef>
              <c:f>'Linear Interpolation'!$B$2:$B$7</c:f>
              <c:numCache>
                <c:formatCode>0.0</c:formatCode>
                <c:ptCount val="6"/>
                <c:pt idx="0">
                  <c:v>0</c:v>
                </c:pt>
                <c:pt idx="1">
                  <c:v>44.8</c:v>
                </c:pt>
                <c:pt idx="2">
                  <c:v>116</c:v>
                </c:pt>
                <c:pt idx="3">
                  <c:v>129</c:v>
                </c:pt>
                <c:pt idx="4">
                  <c:v>523</c:v>
                </c:pt>
                <c:pt idx="5">
                  <c:v>797.3</c:v>
                </c:pt>
              </c:numCache>
            </c:numRef>
          </c:xVal>
          <c:yVal>
            <c:numRef>
              <c:f>'Linear Interpolation'!$A$2:$A$7</c:f>
              <c:numCache>
                <c:formatCode>0.00</c:formatCode>
                <c:ptCount val="6"/>
                <c:pt idx="0">
                  <c:v>0</c:v>
                </c:pt>
                <c:pt idx="1">
                  <c:v>9</c:v>
                </c:pt>
                <c:pt idx="2">
                  <c:v>34</c:v>
                </c:pt>
                <c:pt idx="3">
                  <c:v>46</c:v>
                </c:pt>
                <c:pt idx="4">
                  <c:v>66</c:v>
                </c:pt>
                <c:pt idx="5">
                  <c:v>72</c:v>
                </c:pt>
              </c:numCache>
            </c:numRef>
          </c:yVal>
          <c:smooth val="0"/>
          <c:extLst>
            <c:ext xmlns:c16="http://schemas.microsoft.com/office/drawing/2014/chart" uri="{C3380CC4-5D6E-409C-BE32-E72D297353CC}">
              <c16:uniqueId val="{00000000-0406-0545-95AC-207B5A53ABD7}"/>
            </c:ext>
          </c:extLst>
        </c:ser>
        <c:dLbls>
          <c:showLegendKey val="0"/>
          <c:showVal val="0"/>
          <c:showCatName val="0"/>
          <c:showSerName val="0"/>
          <c:showPercent val="0"/>
          <c:showBubbleSize val="0"/>
        </c:dLbls>
        <c:axId val="2078297192"/>
        <c:axId val="2078288792"/>
      </c:scatterChart>
      <c:valAx>
        <c:axId val="2078297192"/>
        <c:scaling>
          <c:orientation val="minMax"/>
          <c:max val="1260"/>
          <c:min val="0"/>
        </c:scaling>
        <c:delete val="0"/>
        <c:axPos val="t"/>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(ka)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288792"/>
        <c:crosses val="autoZero"/>
        <c:crossBetween val="midCat"/>
      </c:valAx>
      <c:valAx>
        <c:axId val="2078288792"/>
        <c:scaling>
          <c:orientation val="maxMin"/>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Depth</a:t>
                </a:r>
                <a:r>
                  <a:rPr lang="en-US" baseline="0"/>
                  <a:t> (m)</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2971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GLOMAR</a:t>
            </a:r>
            <a:r>
              <a:rPr lang="en-US" baseline="0"/>
              <a:t> Lake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spPr>
            <a:ln w="25400" cap="rnd">
              <a:noFill/>
              <a:round/>
            </a:ln>
            <a:effectLst/>
          </c:spPr>
          <c:marker>
            <c:symbol val="circle"/>
            <c:size val="5"/>
            <c:spPr>
              <a:solidFill>
                <a:schemeClr val="accent3"/>
              </a:solidFill>
              <a:ln w="9525">
                <a:solidFill>
                  <a:schemeClr val="accent3"/>
                </a:solidFill>
              </a:ln>
              <a:effectLst/>
            </c:spPr>
          </c:marker>
          <c:xVal>
            <c:numRef>
              <c:f>'Linear Interpolation + Extrapol'!$H$2:$H$102</c:f>
              <c:numCache>
                <c:formatCode>General</c:formatCode>
                <c:ptCount val="101"/>
                <c:pt idx="0">
                  <c:v>0</c:v>
                </c:pt>
                <c:pt idx="1">
                  <c:v>4.9777777777777779</c:v>
                </c:pt>
                <c:pt idx="2">
                  <c:v>9.9555555555555557</c:v>
                </c:pt>
                <c:pt idx="3">
                  <c:v>14.933333333333334</c:v>
                </c:pt>
                <c:pt idx="4">
                  <c:v>19.911111111111111</c:v>
                </c:pt>
                <c:pt idx="5">
                  <c:v>24.888888888888889</c:v>
                </c:pt>
                <c:pt idx="6">
                  <c:v>29.866666666666667</c:v>
                </c:pt>
                <c:pt idx="7">
                  <c:v>34.844444444444449</c:v>
                </c:pt>
                <c:pt idx="8">
                  <c:v>39.822222222222223</c:v>
                </c:pt>
                <c:pt idx="9">
                  <c:v>44.800000000000004</c:v>
                </c:pt>
                <c:pt idx="10">
                  <c:v>47.648000000000003</c:v>
                </c:pt>
                <c:pt idx="11">
                  <c:v>50.496000000000009</c:v>
                </c:pt>
                <c:pt idx="12">
                  <c:v>53.344000000000008</c:v>
                </c:pt>
                <c:pt idx="13">
                  <c:v>56.192000000000007</c:v>
                </c:pt>
                <c:pt idx="14">
                  <c:v>59.040000000000006</c:v>
                </c:pt>
                <c:pt idx="15">
                  <c:v>61.888000000000005</c:v>
                </c:pt>
                <c:pt idx="16">
                  <c:v>64.736000000000004</c:v>
                </c:pt>
                <c:pt idx="17">
                  <c:v>67.584000000000003</c:v>
                </c:pt>
                <c:pt idx="18">
                  <c:v>70.432000000000002</c:v>
                </c:pt>
                <c:pt idx="19">
                  <c:v>73.28</c:v>
                </c:pt>
                <c:pt idx="20">
                  <c:v>76.128</c:v>
                </c:pt>
                <c:pt idx="21">
                  <c:v>78.975999999999999</c:v>
                </c:pt>
                <c:pt idx="22">
                  <c:v>81.824000000000012</c:v>
                </c:pt>
                <c:pt idx="23">
                  <c:v>84.671999999999997</c:v>
                </c:pt>
                <c:pt idx="24">
                  <c:v>87.52000000000001</c:v>
                </c:pt>
                <c:pt idx="25">
                  <c:v>90.368000000000009</c:v>
                </c:pt>
                <c:pt idx="26">
                  <c:v>93.216000000000008</c:v>
                </c:pt>
                <c:pt idx="27">
                  <c:v>96.064000000000007</c:v>
                </c:pt>
                <c:pt idx="28">
                  <c:v>98.912000000000006</c:v>
                </c:pt>
                <c:pt idx="29">
                  <c:v>101.76</c:v>
                </c:pt>
                <c:pt idx="30">
                  <c:v>104.608</c:v>
                </c:pt>
                <c:pt idx="31">
                  <c:v>107.456</c:v>
                </c:pt>
                <c:pt idx="32">
                  <c:v>110.304</c:v>
                </c:pt>
                <c:pt idx="33">
                  <c:v>113.152</c:v>
                </c:pt>
                <c:pt idx="34">
                  <c:v>116</c:v>
                </c:pt>
                <c:pt idx="35">
                  <c:v>117.08333333333334</c:v>
                </c:pt>
                <c:pt idx="36">
                  <c:v>118.16666666666667</c:v>
                </c:pt>
                <c:pt idx="37">
                  <c:v>119.25</c:v>
                </c:pt>
                <c:pt idx="38">
                  <c:v>120.33333333333334</c:v>
                </c:pt>
                <c:pt idx="39">
                  <c:v>121.41666666666667</c:v>
                </c:pt>
                <c:pt idx="40">
                  <c:v>122.5</c:v>
                </c:pt>
                <c:pt idx="41">
                  <c:v>123.58333333333334</c:v>
                </c:pt>
                <c:pt idx="42">
                  <c:v>124.66666666666667</c:v>
                </c:pt>
                <c:pt idx="43">
                  <c:v>125.75</c:v>
                </c:pt>
                <c:pt idx="44">
                  <c:v>126.83333333333334</c:v>
                </c:pt>
                <c:pt idx="45">
                  <c:v>127.91666666666667</c:v>
                </c:pt>
                <c:pt idx="46">
                  <c:v>128.99999999999989</c:v>
                </c:pt>
                <c:pt idx="47">
                  <c:v>148.69999999999993</c:v>
                </c:pt>
                <c:pt idx="48">
                  <c:v>168.39999999999986</c:v>
                </c:pt>
                <c:pt idx="49">
                  <c:v>188.09999999999991</c:v>
                </c:pt>
                <c:pt idx="50">
                  <c:v>207.79999999999995</c:v>
                </c:pt>
                <c:pt idx="51">
                  <c:v>227.49999999999989</c:v>
                </c:pt>
                <c:pt idx="52">
                  <c:v>247.19999999999982</c:v>
                </c:pt>
                <c:pt idx="53">
                  <c:v>266.89999999999986</c:v>
                </c:pt>
                <c:pt idx="54">
                  <c:v>286.59999999999991</c:v>
                </c:pt>
                <c:pt idx="55">
                  <c:v>306.29999999999995</c:v>
                </c:pt>
                <c:pt idx="56">
                  <c:v>326</c:v>
                </c:pt>
                <c:pt idx="57">
                  <c:v>345.69999999999982</c:v>
                </c:pt>
                <c:pt idx="58">
                  <c:v>365.39999999999986</c:v>
                </c:pt>
                <c:pt idx="59">
                  <c:v>385.09999999999991</c:v>
                </c:pt>
                <c:pt idx="60">
                  <c:v>404.79999999999995</c:v>
                </c:pt>
                <c:pt idx="61">
                  <c:v>424.5</c:v>
                </c:pt>
                <c:pt idx="62">
                  <c:v>444.19999999999982</c:v>
                </c:pt>
                <c:pt idx="63">
                  <c:v>463.89999999999986</c:v>
                </c:pt>
                <c:pt idx="64">
                  <c:v>483.59999999999991</c:v>
                </c:pt>
                <c:pt idx="65">
                  <c:v>503.29999999999995</c:v>
                </c:pt>
                <c:pt idx="66">
                  <c:v>523</c:v>
                </c:pt>
                <c:pt idx="67">
                  <c:v>568.7166666666667</c:v>
                </c:pt>
                <c:pt idx="68">
                  <c:v>614.43333333333339</c:v>
                </c:pt>
                <c:pt idx="69">
                  <c:v>660.15000000000009</c:v>
                </c:pt>
                <c:pt idx="70">
                  <c:v>705.86666666666679</c:v>
                </c:pt>
                <c:pt idx="71">
                  <c:v>751.58333333333303</c:v>
                </c:pt>
                <c:pt idx="72">
                  <c:v>797.29999999999973</c:v>
                </c:pt>
                <c:pt idx="73">
                  <c:v>843.01666666666642</c:v>
                </c:pt>
                <c:pt idx="74">
                  <c:v>888.73333333333312</c:v>
                </c:pt>
                <c:pt idx="75">
                  <c:v>934.44999999999982</c:v>
                </c:pt>
                <c:pt idx="76">
                  <c:v>980.16666666666652</c:v>
                </c:pt>
                <c:pt idx="77">
                  <c:v>1025.8833333333332</c:v>
                </c:pt>
                <c:pt idx="78">
                  <c:v>1071.5999999999999</c:v>
                </c:pt>
                <c:pt idx="79">
                  <c:v>1117.3166666666666</c:v>
                </c:pt>
                <c:pt idx="80">
                  <c:v>1163.0333333333333</c:v>
                </c:pt>
                <c:pt idx="81">
                  <c:v>1208.75</c:v>
                </c:pt>
                <c:pt idx="82">
                  <c:v>1254.4666666666667</c:v>
                </c:pt>
                <c:pt idx="83">
                  <c:v>1300.1833333333334</c:v>
                </c:pt>
                <c:pt idx="84">
                  <c:v>1345.8999999999996</c:v>
                </c:pt>
                <c:pt idx="85">
                  <c:v>1391.6166666666663</c:v>
                </c:pt>
                <c:pt idx="86">
                  <c:v>1437.333333333333</c:v>
                </c:pt>
                <c:pt idx="87">
                  <c:v>1483.0499999999997</c:v>
                </c:pt>
                <c:pt idx="88">
                  <c:v>1528.7666666666664</c:v>
                </c:pt>
                <c:pt idx="89">
                  <c:v>1574.4833333333331</c:v>
                </c:pt>
                <c:pt idx="90">
                  <c:v>1620.1999999999994</c:v>
                </c:pt>
                <c:pt idx="91">
                  <c:v>1665.9166666666665</c:v>
                </c:pt>
                <c:pt idx="92">
                  <c:v>1711.6333333333328</c:v>
                </c:pt>
                <c:pt idx="93">
                  <c:v>1757.35</c:v>
                </c:pt>
                <c:pt idx="94">
                  <c:v>1803.0666666666662</c:v>
                </c:pt>
                <c:pt idx="95">
                  <c:v>1848.7833333333333</c:v>
                </c:pt>
                <c:pt idx="96">
                  <c:v>1894.4999999999995</c:v>
                </c:pt>
                <c:pt idx="97">
                  <c:v>1940.2166666666667</c:v>
                </c:pt>
                <c:pt idx="98">
                  <c:v>1985.9333333333329</c:v>
                </c:pt>
                <c:pt idx="99">
                  <c:v>2031.65</c:v>
                </c:pt>
                <c:pt idx="100">
                  <c:v>2077.3666666666663</c:v>
                </c:pt>
              </c:numCache>
            </c:numRef>
          </c:xVal>
          <c:yVal>
            <c:numRef>
              <c:f>'Linear Interpolation + Extrapol'!$G$2:$G$102</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yVal>
          <c:smooth val="0"/>
          <c:extLst>
            <c:ext xmlns:c16="http://schemas.microsoft.com/office/drawing/2014/chart" uri="{C3380CC4-5D6E-409C-BE32-E72D297353CC}">
              <c16:uniqueId val="{00000000-8F9D-F446-89CB-848AA4937232}"/>
            </c:ext>
          </c:extLst>
        </c:ser>
        <c:ser>
          <c:idx val="0"/>
          <c:order val="1"/>
          <c:spPr>
            <a:ln w="25400" cap="rnd">
              <a:noFill/>
              <a:round/>
            </a:ln>
            <a:effectLst/>
          </c:spPr>
          <c:marker>
            <c:symbol val="circle"/>
            <c:size val="5"/>
            <c:spPr>
              <a:solidFill>
                <a:schemeClr val="accent1"/>
              </a:solidFill>
              <a:ln w="127000">
                <a:solidFill>
                  <a:schemeClr val="accent1"/>
                </a:solidFill>
              </a:ln>
              <a:effectLst/>
            </c:spPr>
          </c:marker>
          <c:xVal>
            <c:numRef>
              <c:f>'Linear Interpolation + Extrapol'!$B$2:$B$7</c:f>
              <c:numCache>
                <c:formatCode>0.0</c:formatCode>
                <c:ptCount val="6"/>
                <c:pt idx="0">
                  <c:v>0</c:v>
                </c:pt>
                <c:pt idx="1">
                  <c:v>44.8</c:v>
                </c:pt>
                <c:pt idx="2">
                  <c:v>116</c:v>
                </c:pt>
                <c:pt idx="3">
                  <c:v>129</c:v>
                </c:pt>
                <c:pt idx="4">
                  <c:v>523</c:v>
                </c:pt>
                <c:pt idx="5">
                  <c:v>797.3</c:v>
                </c:pt>
              </c:numCache>
            </c:numRef>
          </c:xVal>
          <c:yVal>
            <c:numRef>
              <c:f>'Linear Interpolation + Extrapol'!$A$2:$A$7</c:f>
              <c:numCache>
                <c:formatCode>0.00</c:formatCode>
                <c:ptCount val="6"/>
                <c:pt idx="0">
                  <c:v>0</c:v>
                </c:pt>
                <c:pt idx="1">
                  <c:v>9</c:v>
                </c:pt>
                <c:pt idx="2">
                  <c:v>34</c:v>
                </c:pt>
                <c:pt idx="3">
                  <c:v>46</c:v>
                </c:pt>
                <c:pt idx="4">
                  <c:v>66</c:v>
                </c:pt>
                <c:pt idx="5">
                  <c:v>72</c:v>
                </c:pt>
              </c:numCache>
            </c:numRef>
          </c:yVal>
          <c:smooth val="0"/>
          <c:extLst>
            <c:ext xmlns:c16="http://schemas.microsoft.com/office/drawing/2014/chart" uri="{C3380CC4-5D6E-409C-BE32-E72D297353CC}">
              <c16:uniqueId val="{00000001-8F9D-F446-89CB-848AA4937232}"/>
            </c:ext>
          </c:extLst>
        </c:ser>
        <c:dLbls>
          <c:showLegendKey val="0"/>
          <c:showVal val="0"/>
          <c:showCatName val="0"/>
          <c:showSerName val="0"/>
          <c:showPercent val="0"/>
          <c:showBubbleSize val="0"/>
        </c:dLbls>
        <c:axId val="2080803512"/>
        <c:axId val="2080812120"/>
      </c:scatterChart>
      <c:valAx>
        <c:axId val="2080803512"/>
        <c:scaling>
          <c:orientation val="minMax"/>
          <c:max val="2077"/>
          <c:min val="0"/>
        </c:scaling>
        <c:delete val="0"/>
        <c:axPos val="t"/>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(ka)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812120"/>
        <c:crosses val="autoZero"/>
        <c:crossBetween val="midCat"/>
      </c:valAx>
      <c:valAx>
        <c:axId val="2080812120"/>
        <c:scaling>
          <c:orientation val="maxMin"/>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Depth</a:t>
                </a:r>
                <a:r>
                  <a:rPr lang="en-US" baseline="0"/>
                  <a:t> (m)</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8035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GLOMAR</a:t>
            </a:r>
            <a:r>
              <a:rPr lang="en-US" baseline="0"/>
              <a:t> Lake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spPr>
            <a:ln w="25400" cap="rnd">
              <a:noFill/>
              <a:round/>
            </a:ln>
            <a:effectLst/>
          </c:spPr>
          <c:marker>
            <c:symbol val="circle"/>
            <c:size val="5"/>
            <c:spPr>
              <a:solidFill>
                <a:schemeClr val="accent3"/>
              </a:solidFill>
              <a:ln w="9525">
                <a:solidFill>
                  <a:schemeClr val="accent3"/>
                </a:solidFill>
              </a:ln>
              <a:effectLst/>
            </c:spPr>
          </c:marker>
          <c:xVal>
            <c:numRef>
              <c:f>'Linear Interpolation w Outlier '!$H$2:$H$102</c:f>
              <c:numCache>
                <c:formatCode>General</c:formatCode>
                <c:ptCount val="101"/>
                <c:pt idx="0">
                  <c:v>0</c:v>
                </c:pt>
                <c:pt idx="1">
                  <c:v>4.9777777777777779</c:v>
                </c:pt>
                <c:pt idx="2">
                  <c:v>9.9555555555555557</c:v>
                </c:pt>
                <c:pt idx="3">
                  <c:v>14.933333333333334</c:v>
                </c:pt>
                <c:pt idx="4">
                  <c:v>19.911111111111111</c:v>
                </c:pt>
                <c:pt idx="5">
                  <c:v>24.888888888888889</c:v>
                </c:pt>
                <c:pt idx="6">
                  <c:v>29.866666666666667</c:v>
                </c:pt>
                <c:pt idx="7">
                  <c:v>34.844444444444449</c:v>
                </c:pt>
                <c:pt idx="8">
                  <c:v>39.822222222222223</c:v>
                </c:pt>
                <c:pt idx="9">
                  <c:v>44.800000000000004</c:v>
                </c:pt>
                <c:pt idx="10">
                  <c:v>47.648000000000003</c:v>
                </c:pt>
                <c:pt idx="11">
                  <c:v>50.496000000000009</c:v>
                </c:pt>
                <c:pt idx="12">
                  <c:v>53.344000000000008</c:v>
                </c:pt>
                <c:pt idx="13">
                  <c:v>56.192000000000007</c:v>
                </c:pt>
                <c:pt idx="14">
                  <c:v>59.040000000000006</c:v>
                </c:pt>
                <c:pt idx="15">
                  <c:v>61.888000000000005</c:v>
                </c:pt>
                <c:pt idx="16">
                  <c:v>64.736000000000004</c:v>
                </c:pt>
                <c:pt idx="17">
                  <c:v>67.584000000000003</c:v>
                </c:pt>
                <c:pt idx="18">
                  <c:v>70.432000000000002</c:v>
                </c:pt>
                <c:pt idx="19">
                  <c:v>73.28</c:v>
                </c:pt>
                <c:pt idx="20">
                  <c:v>76.128</c:v>
                </c:pt>
                <c:pt idx="21">
                  <c:v>78.975999999999999</c:v>
                </c:pt>
                <c:pt idx="22">
                  <c:v>81.824000000000012</c:v>
                </c:pt>
                <c:pt idx="23">
                  <c:v>84.671999999999997</c:v>
                </c:pt>
                <c:pt idx="24">
                  <c:v>87.52000000000001</c:v>
                </c:pt>
                <c:pt idx="25">
                  <c:v>90.368000000000009</c:v>
                </c:pt>
                <c:pt idx="26">
                  <c:v>93.216000000000008</c:v>
                </c:pt>
                <c:pt idx="27">
                  <c:v>96.064000000000007</c:v>
                </c:pt>
                <c:pt idx="28">
                  <c:v>98.912000000000006</c:v>
                </c:pt>
                <c:pt idx="29">
                  <c:v>101.76</c:v>
                </c:pt>
                <c:pt idx="30">
                  <c:v>104.608</c:v>
                </c:pt>
                <c:pt idx="31">
                  <c:v>107.456</c:v>
                </c:pt>
                <c:pt idx="32">
                  <c:v>110.304</c:v>
                </c:pt>
                <c:pt idx="33">
                  <c:v>113.152</c:v>
                </c:pt>
                <c:pt idx="34">
                  <c:v>116</c:v>
                </c:pt>
                <c:pt idx="35">
                  <c:v>128.71875</c:v>
                </c:pt>
                <c:pt idx="36">
                  <c:v>141.4375</c:v>
                </c:pt>
                <c:pt idx="37">
                  <c:v>154.15625</c:v>
                </c:pt>
                <c:pt idx="38">
                  <c:v>166.875</c:v>
                </c:pt>
                <c:pt idx="39">
                  <c:v>179.59375</c:v>
                </c:pt>
                <c:pt idx="40">
                  <c:v>192.3125</c:v>
                </c:pt>
                <c:pt idx="41">
                  <c:v>205.03125</c:v>
                </c:pt>
                <c:pt idx="42">
                  <c:v>217.75</c:v>
                </c:pt>
                <c:pt idx="43">
                  <c:v>230.46875</c:v>
                </c:pt>
                <c:pt idx="44">
                  <c:v>243.1875</c:v>
                </c:pt>
                <c:pt idx="45">
                  <c:v>255.90625</c:v>
                </c:pt>
                <c:pt idx="46">
                  <c:v>268.625</c:v>
                </c:pt>
                <c:pt idx="47">
                  <c:v>281.34375</c:v>
                </c:pt>
                <c:pt idx="48">
                  <c:v>294.0625</c:v>
                </c:pt>
                <c:pt idx="49">
                  <c:v>306.78125</c:v>
                </c:pt>
                <c:pt idx="50">
                  <c:v>319.5</c:v>
                </c:pt>
                <c:pt idx="51">
                  <c:v>332.21875</c:v>
                </c:pt>
                <c:pt idx="52">
                  <c:v>344.9375</c:v>
                </c:pt>
                <c:pt idx="53">
                  <c:v>357.65625</c:v>
                </c:pt>
                <c:pt idx="54">
                  <c:v>370.375</c:v>
                </c:pt>
                <c:pt idx="55">
                  <c:v>383.09375</c:v>
                </c:pt>
                <c:pt idx="56">
                  <c:v>395.8125</c:v>
                </c:pt>
                <c:pt idx="57">
                  <c:v>408.53125</c:v>
                </c:pt>
                <c:pt idx="58">
                  <c:v>421.25</c:v>
                </c:pt>
                <c:pt idx="59">
                  <c:v>433.96875</c:v>
                </c:pt>
                <c:pt idx="60">
                  <c:v>446.6875</c:v>
                </c:pt>
                <c:pt idx="61">
                  <c:v>459.40625</c:v>
                </c:pt>
                <c:pt idx="62">
                  <c:v>472.125</c:v>
                </c:pt>
                <c:pt idx="63">
                  <c:v>484.84375</c:v>
                </c:pt>
                <c:pt idx="64">
                  <c:v>497.5625</c:v>
                </c:pt>
                <c:pt idx="65">
                  <c:v>510.28125</c:v>
                </c:pt>
                <c:pt idx="66">
                  <c:v>523</c:v>
                </c:pt>
                <c:pt idx="67">
                  <c:v>568.7166666666667</c:v>
                </c:pt>
                <c:pt idx="68">
                  <c:v>614.43333333333339</c:v>
                </c:pt>
                <c:pt idx="69">
                  <c:v>660.15000000000009</c:v>
                </c:pt>
                <c:pt idx="70">
                  <c:v>705.86666666666679</c:v>
                </c:pt>
                <c:pt idx="71">
                  <c:v>751.58333333333303</c:v>
                </c:pt>
                <c:pt idx="72">
                  <c:v>797.29999999999973</c:v>
                </c:pt>
                <c:pt idx="73">
                  <c:v>843.01666666666642</c:v>
                </c:pt>
                <c:pt idx="74">
                  <c:v>888.73333333333312</c:v>
                </c:pt>
                <c:pt idx="75">
                  <c:v>934.44999999999982</c:v>
                </c:pt>
                <c:pt idx="76">
                  <c:v>980.16666666666652</c:v>
                </c:pt>
                <c:pt idx="77">
                  <c:v>1025.8833333333332</c:v>
                </c:pt>
                <c:pt idx="78">
                  <c:v>1071.5999999999999</c:v>
                </c:pt>
                <c:pt idx="79">
                  <c:v>1117.3166666666666</c:v>
                </c:pt>
                <c:pt idx="80">
                  <c:v>1163.0333333333333</c:v>
                </c:pt>
                <c:pt idx="81">
                  <c:v>1208.75</c:v>
                </c:pt>
                <c:pt idx="82">
                  <c:v>1254.4666666666667</c:v>
                </c:pt>
                <c:pt idx="83">
                  <c:v>1300.1833333333334</c:v>
                </c:pt>
                <c:pt idx="84">
                  <c:v>1345.8999999999996</c:v>
                </c:pt>
                <c:pt idx="85">
                  <c:v>1391.6166666666663</c:v>
                </c:pt>
                <c:pt idx="86">
                  <c:v>1437.333333333333</c:v>
                </c:pt>
                <c:pt idx="87">
                  <c:v>1483.0499999999997</c:v>
                </c:pt>
                <c:pt idx="88">
                  <c:v>1528.7666666666664</c:v>
                </c:pt>
                <c:pt idx="89">
                  <c:v>1574.4833333333331</c:v>
                </c:pt>
                <c:pt idx="90">
                  <c:v>1620.1999999999994</c:v>
                </c:pt>
                <c:pt idx="91">
                  <c:v>1665.9166666666665</c:v>
                </c:pt>
                <c:pt idx="92">
                  <c:v>1711.6333333333328</c:v>
                </c:pt>
                <c:pt idx="93">
                  <c:v>1757.35</c:v>
                </c:pt>
                <c:pt idx="94">
                  <c:v>1803.0666666666662</c:v>
                </c:pt>
                <c:pt idx="95">
                  <c:v>1848.7833333333333</c:v>
                </c:pt>
                <c:pt idx="96">
                  <c:v>1894.4999999999995</c:v>
                </c:pt>
                <c:pt idx="97">
                  <c:v>1940.2166666666667</c:v>
                </c:pt>
                <c:pt idx="98">
                  <c:v>1985.9333333333329</c:v>
                </c:pt>
                <c:pt idx="99">
                  <c:v>2031.65</c:v>
                </c:pt>
                <c:pt idx="100">
                  <c:v>2077.3666666666663</c:v>
                </c:pt>
              </c:numCache>
            </c:numRef>
          </c:xVal>
          <c:yVal>
            <c:numRef>
              <c:f>'Linear Interpolation w Outlier '!$G$2:$G$102</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yVal>
          <c:smooth val="0"/>
          <c:extLst>
            <c:ext xmlns:c16="http://schemas.microsoft.com/office/drawing/2014/chart" uri="{C3380CC4-5D6E-409C-BE32-E72D297353CC}">
              <c16:uniqueId val="{00000000-9AC3-5442-8B55-B81844623216}"/>
            </c:ext>
          </c:extLst>
        </c:ser>
        <c:ser>
          <c:idx val="0"/>
          <c:order val="1"/>
          <c:spPr>
            <a:ln w="25400" cap="rnd">
              <a:noFill/>
              <a:round/>
            </a:ln>
            <a:effectLst/>
          </c:spPr>
          <c:marker>
            <c:symbol val="circle"/>
            <c:size val="5"/>
            <c:spPr>
              <a:solidFill>
                <a:schemeClr val="accent1"/>
              </a:solidFill>
              <a:ln w="127000">
                <a:solidFill>
                  <a:schemeClr val="accent1"/>
                </a:solidFill>
              </a:ln>
              <a:effectLst/>
            </c:spPr>
          </c:marker>
          <c:xVal>
            <c:numRef>
              <c:f>Dataset!$B$2:$B$7</c:f>
              <c:numCache>
                <c:formatCode>0.0</c:formatCode>
                <c:ptCount val="6"/>
                <c:pt idx="0">
                  <c:v>0</c:v>
                </c:pt>
                <c:pt idx="1">
                  <c:v>44.8</c:v>
                </c:pt>
                <c:pt idx="2">
                  <c:v>116</c:v>
                </c:pt>
                <c:pt idx="3">
                  <c:v>129</c:v>
                </c:pt>
                <c:pt idx="4">
                  <c:v>523</c:v>
                </c:pt>
                <c:pt idx="5">
                  <c:v>797.3</c:v>
                </c:pt>
              </c:numCache>
            </c:numRef>
          </c:xVal>
          <c:yVal>
            <c:numRef>
              <c:f>Dataset!$A$2:$A$7</c:f>
              <c:numCache>
                <c:formatCode>0.00</c:formatCode>
                <c:ptCount val="6"/>
                <c:pt idx="0">
                  <c:v>0</c:v>
                </c:pt>
                <c:pt idx="1">
                  <c:v>9</c:v>
                </c:pt>
                <c:pt idx="2">
                  <c:v>34</c:v>
                </c:pt>
                <c:pt idx="3">
                  <c:v>46</c:v>
                </c:pt>
                <c:pt idx="4">
                  <c:v>66</c:v>
                </c:pt>
                <c:pt idx="5">
                  <c:v>72</c:v>
                </c:pt>
              </c:numCache>
            </c:numRef>
          </c:yVal>
          <c:smooth val="0"/>
          <c:extLst>
            <c:ext xmlns:c16="http://schemas.microsoft.com/office/drawing/2014/chart" uri="{C3380CC4-5D6E-409C-BE32-E72D297353CC}">
              <c16:uniqueId val="{00000001-9AC3-5442-8B55-B81844623216}"/>
            </c:ext>
          </c:extLst>
        </c:ser>
        <c:dLbls>
          <c:showLegendKey val="0"/>
          <c:showVal val="0"/>
          <c:showCatName val="0"/>
          <c:showSerName val="0"/>
          <c:showPercent val="0"/>
          <c:showBubbleSize val="0"/>
        </c:dLbls>
        <c:axId val="2080884280"/>
        <c:axId val="2080892904"/>
      </c:scatterChart>
      <c:valAx>
        <c:axId val="2080884280"/>
        <c:scaling>
          <c:orientation val="minMax"/>
          <c:max val="2077"/>
          <c:min val="0"/>
        </c:scaling>
        <c:delete val="0"/>
        <c:axPos val="t"/>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(ka)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892904"/>
        <c:crosses val="autoZero"/>
        <c:crossBetween val="midCat"/>
      </c:valAx>
      <c:valAx>
        <c:axId val="2080892904"/>
        <c:scaling>
          <c:orientation val="maxMin"/>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Depth</a:t>
                </a:r>
                <a:r>
                  <a:rPr lang="en-US" baseline="0"/>
                  <a:t> (m)</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8842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GLOMAR</a:t>
            </a:r>
            <a:r>
              <a:rPr lang="en-US" baseline="0"/>
              <a:t> Lake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spPr>
            <a:ln w="25400" cap="rnd">
              <a:noFill/>
              <a:round/>
            </a:ln>
            <a:effectLst/>
          </c:spPr>
          <c:marker>
            <c:symbol val="circle"/>
            <c:size val="5"/>
            <c:spPr>
              <a:solidFill>
                <a:schemeClr val="accent3"/>
              </a:solidFill>
              <a:ln w="9525">
                <a:solidFill>
                  <a:schemeClr val="accent3"/>
                </a:solidFill>
              </a:ln>
              <a:effectLst/>
            </c:spPr>
          </c:marker>
          <c:xVal>
            <c:numRef>
              <c:f>'Linear Interpolation w Hiatus'!$H$2:$H$102</c:f>
              <c:numCache>
                <c:formatCode>General</c:formatCode>
                <c:ptCount val="101"/>
                <c:pt idx="0">
                  <c:v>0</c:v>
                </c:pt>
                <c:pt idx="1">
                  <c:v>4.9777777777777779</c:v>
                </c:pt>
                <c:pt idx="2">
                  <c:v>9.9555555555555557</c:v>
                </c:pt>
                <c:pt idx="3">
                  <c:v>14.933333333333334</c:v>
                </c:pt>
                <c:pt idx="4">
                  <c:v>19.911111111111111</c:v>
                </c:pt>
                <c:pt idx="5">
                  <c:v>24.888888888888889</c:v>
                </c:pt>
                <c:pt idx="6">
                  <c:v>29.866666666666667</c:v>
                </c:pt>
                <c:pt idx="7">
                  <c:v>34.844444444444449</c:v>
                </c:pt>
                <c:pt idx="8">
                  <c:v>39.822222222222223</c:v>
                </c:pt>
                <c:pt idx="9">
                  <c:v>44.800000000000004</c:v>
                </c:pt>
                <c:pt idx="10">
                  <c:v>47.648000000000003</c:v>
                </c:pt>
                <c:pt idx="11">
                  <c:v>50.496000000000009</c:v>
                </c:pt>
                <c:pt idx="12">
                  <c:v>53.344000000000008</c:v>
                </c:pt>
                <c:pt idx="13">
                  <c:v>56.192000000000007</c:v>
                </c:pt>
                <c:pt idx="14">
                  <c:v>59.040000000000006</c:v>
                </c:pt>
                <c:pt idx="15">
                  <c:v>61.888000000000005</c:v>
                </c:pt>
                <c:pt idx="16">
                  <c:v>64.736000000000004</c:v>
                </c:pt>
                <c:pt idx="17">
                  <c:v>67.584000000000003</c:v>
                </c:pt>
                <c:pt idx="18">
                  <c:v>70.432000000000002</c:v>
                </c:pt>
                <c:pt idx="19">
                  <c:v>73.28</c:v>
                </c:pt>
                <c:pt idx="20">
                  <c:v>76.128</c:v>
                </c:pt>
                <c:pt idx="21">
                  <c:v>78.975999999999999</c:v>
                </c:pt>
                <c:pt idx="22">
                  <c:v>81.824000000000012</c:v>
                </c:pt>
                <c:pt idx="23">
                  <c:v>84.671999999999997</c:v>
                </c:pt>
                <c:pt idx="24">
                  <c:v>87.52000000000001</c:v>
                </c:pt>
                <c:pt idx="25">
                  <c:v>90.368000000000009</c:v>
                </c:pt>
                <c:pt idx="26">
                  <c:v>93.216000000000008</c:v>
                </c:pt>
                <c:pt idx="27">
                  <c:v>96.064000000000007</c:v>
                </c:pt>
                <c:pt idx="28">
                  <c:v>98.912000000000006</c:v>
                </c:pt>
                <c:pt idx="29">
                  <c:v>101.76</c:v>
                </c:pt>
                <c:pt idx="30">
                  <c:v>104.608</c:v>
                </c:pt>
                <c:pt idx="31">
                  <c:v>107.456</c:v>
                </c:pt>
                <c:pt idx="32">
                  <c:v>110.304</c:v>
                </c:pt>
                <c:pt idx="33">
                  <c:v>113.152</c:v>
                </c:pt>
                <c:pt idx="34">
                  <c:v>116</c:v>
                </c:pt>
                <c:pt idx="35">
                  <c:v>117.08333333333334</c:v>
                </c:pt>
                <c:pt idx="36">
                  <c:v>118.16666666666667</c:v>
                </c:pt>
                <c:pt idx="37">
                  <c:v>119.25</c:v>
                </c:pt>
                <c:pt idx="38">
                  <c:v>120.33333333333334</c:v>
                </c:pt>
                <c:pt idx="39">
                  <c:v>121.41666666666667</c:v>
                </c:pt>
                <c:pt idx="40">
                  <c:v>122.5</c:v>
                </c:pt>
                <c:pt idx="41">
                  <c:v>123.58333333333334</c:v>
                </c:pt>
                <c:pt idx="42">
                  <c:v>124.66666666666667</c:v>
                </c:pt>
                <c:pt idx="43">
                  <c:v>125.75</c:v>
                </c:pt>
                <c:pt idx="44">
                  <c:v>126.83333333333334</c:v>
                </c:pt>
                <c:pt idx="45">
                  <c:v>127.91666666666667</c:v>
                </c:pt>
                <c:pt idx="46">
                  <c:v>128.99999999999989</c:v>
                </c:pt>
                <c:pt idx="47">
                  <c:v>130.08333333333334</c:v>
                </c:pt>
                <c:pt idx="48">
                  <c:v>131.16666666666669</c:v>
                </c:pt>
                <c:pt idx="49">
                  <c:v>132.25</c:v>
                </c:pt>
                <c:pt idx="50">
                  <c:v>133.33333333333334</c:v>
                </c:pt>
                <c:pt idx="51">
                  <c:v>134.41666666666669</c:v>
                </c:pt>
                <c:pt idx="52">
                  <c:v>135.5</c:v>
                </c:pt>
                <c:pt idx="53">
                  <c:v>136.58333333333334</c:v>
                </c:pt>
                <c:pt idx="54">
                  <c:v>137.66666666666669</c:v>
                </c:pt>
                <c:pt idx="55">
                  <c:v>138.75</c:v>
                </c:pt>
                <c:pt idx="56">
                  <c:v>139.83333333333334</c:v>
                </c:pt>
                <c:pt idx="57">
                  <c:v>140.91666666666669</c:v>
                </c:pt>
                <c:pt idx="58">
                  <c:v>142</c:v>
                </c:pt>
                <c:pt idx="59">
                  <c:v>143.08333333333334</c:v>
                </c:pt>
                <c:pt idx="60">
                  <c:v>144.16666666666669</c:v>
                </c:pt>
                <c:pt idx="61">
                  <c:v>145.25</c:v>
                </c:pt>
                <c:pt idx="63">
                  <c:v>385.84999999999991</c:v>
                </c:pt>
                <c:pt idx="64">
                  <c:v>431.56666666666661</c:v>
                </c:pt>
                <c:pt idx="65">
                  <c:v>477.2833333333333</c:v>
                </c:pt>
                <c:pt idx="66">
                  <c:v>523</c:v>
                </c:pt>
                <c:pt idx="67">
                  <c:v>568.7166666666667</c:v>
                </c:pt>
                <c:pt idx="68">
                  <c:v>614.43333333333339</c:v>
                </c:pt>
                <c:pt idx="69">
                  <c:v>660.15000000000009</c:v>
                </c:pt>
                <c:pt idx="70">
                  <c:v>705.86666666666679</c:v>
                </c:pt>
                <c:pt idx="71">
                  <c:v>751.58333333333303</c:v>
                </c:pt>
                <c:pt idx="72">
                  <c:v>797.29999999999973</c:v>
                </c:pt>
                <c:pt idx="73">
                  <c:v>843.01666666666642</c:v>
                </c:pt>
                <c:pt idx="74">
                  <c:v>888.73333333333312</c:v>
                </c:pt>
                <c:pt idx="75">
                  <c:v>934.44999999999982</c:v>
                </c:pt>
                <c:pt idx="76">
                  <c:v>980.16666666666652</c:v>
                </c:pt>
                <c:pt idx="77">
                  <c:v>1025.8833333333332</c:v>
                </c:pt>
                <c:pt idx="78">
                  <c:v>1071.5999999999999</c:v>
                </c:pt>
                <c:pt idx="79">
                  <c:v>1117.3166666666666</c:v>
                </c:pt>
                <c:pt idx="80">
                  <c:v>1163.0333333333333</c:v>
                </c:pt>
                <c:pt idx="81">
                  <c:v>1208.75</c:v>
                </c:pt>
                <c:pt idx="82">
                  <c:v>1254.4666666666667</c:v>
                </c:pt>
                <c:pt idx="83">
                  <c:v>1300.1833333333334</c:v>
                </c:pt>
                <c:pt idx="84">
                  <c:v>1345.8999999999996</c:v>
                </c:pt>
                <c:pt idx="85">
                  <c:v>1391.6166666666663</c:v>
                </c:pt>
                <c:pt idx="86">
                  <c:v>1437.333333333333</c:v>
                </c:pt>
                <c:pt idx="87">
                  <c:v>1483.0499999999997</c:v>
                </c:pt>
                <c:pt idx="88">
                  <c:v>1528.7666666666664</c:v>
                </c:pt>
                <c:pt idx="89">
                  <c:v>1574.4833333333331</c:v>
                </c:pt>
                <c:pt idx="90">
                  <c:v>1620.1999999999994</c:v>
                </c:pt>
                <c:pt idx="91">
                  <c:v>1665.9166666666665</c:v>
                </c:pt>
                <c:pt idx="92">
                  <c:v>1711.6333333333328</c:v>
                </c:pt>
                <c:pt idx="93">
                  <c:v>1757.35</c:v>
                </c:pt>
                <c:pt idx="94">
                  <c:v>1803.0666666666662</c:v>
                </c:pt>
                <c:pt idx="95">
                  <c:v>1848.7833333333333</c:v>
                </c:pt>
                <c:pt idx="96">
                  <c:v>1894.4999999999995</c:v>
                </c:pt>
                <c:pt idx="97">
                  <c:v>1940.2166666666667</c:v>
                </c:pt>
                <c:pt idx="98">
                  <c:v>1985.9333333333329</c:v>
                </c:pt>
                <c:pt idx="99">
                  <c:v>2031.65</c:v>
                </c:pt>
                <c:pt idx="100">
                  <c:v>2077.3666666666663</c:v>
                </c:pt>
              </c:numCache>
            </c:numRef>
          </c:xVal>
          <c:yVal>
            <c:numRef>
              <c:f>'Linear Interpolation w Hiatus'!$G$2:$G$102</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yVal>
          <c:smooth val="0"/>
          <c:extLst>
            <c:ext xmlns:c16="http://schemas.microsoft.com/office/drawing/2014/chart" uri="{C3380CC4-5D6E-409C-BE32-E72D297353CC}">
              <c16:uniqueId val="{00000000-3EB7-F846-BFF3-44F00E486867}"/>
            </c:ext>
          </c:extLst>
        </c:ser>
        <c:ser>
          <c:idx val="0"/>
          <c:order val="1"/>
          <c:spPr>
            <a:ln w="25400" cap="rnd">
              <a:noFill/>
              <a:round/>
            </a:ln>
            <a:effectLst/>
          </c:spPr>
          <c:marker>
            <c:symbol val="circle"/>
            <c:size val="5"/>
            <c:spPr>
              <a:solidFill>
                <a:schemeClr val="accent1"/>
              </a:solidFill>
              <a:ln w="127000">
                <a:solidFill>
                  <a:schemeClr val="accent1"/>
                </a:solidFill>
              </a:ln>
              <a:effectLst/>
            </c:spPr>
          </c:marker>
          <c:xVal>
            <c:numRef>
              <c:f>Dataset!$B$2:$B$7</c:f>
              <c:numCache>
                <c:formatCode>0.0</c:formatCode>
                <c:ptCount val="6"/>
                <c:pt idx="0">
                  <c:v>0</c:v>
                </c:pt>
                <c:pt idx="1">
                  <c:v>44.8</c:v>
                </c:pt>
                <c:pt idx="2">
                  <c:v>116</c:v>
                </c:pt>
                <c:pt idx="3">
                  <c:v>129</c:v>
                </c:pt>
                <c:pt idx="4">
                  <c:v>523</c:v>
                </c:pt>
                <c:pt idx="5">
                  <c:v>797.3</c:v>
                </c:pt>
              </c:numCache>
            </c:numRef>
          </c:xVal>
          <c:yVal>
            <c:numRef>
              <c:f>Dataset!$A$2:$A$7</c:f>
              <c:numCache>
                <c:formatCode>0.00</c:formatCode>
                <c:ptCount val="6"/>
                <c:pt idx="0">
                  <c:v>0</c:v>
                </c:pt>
                <c:pt idx="1">
                  <c:v>9</c:v>
                </c:pt>
                <c:pt idx="2">
                  <c:v>34</c:v>
                </c:pt>
                <c:pt idx="3">
                  <c:v>46</c:v>
                </c:pt>
                <c:pt idx="4">
                  <c:v>66</c:v>
                </c:pt>
                <c:pt idx="5">
                  <c:v>72</c:v>
                </c:pt>
              </c:numCache>
            </c:numRef>
          </c:yVal>
          <c:smooth val="0"/>
          <c:extLst>
            <c:ext xmlns:c16="http://schemas.microsoft.com/office/drawing/2014/chart" uri="{C3380CC4-5D6E-409C-BE32-E72D297353CC}">
              <c16:uniqueId val="{00000001-3EB7-F846-BFF3-44F00E486867}"/>
            </c:ext>
          </c:extLst>
        </c:ser>
        <c:dLbls>
          <c:showLegendKey val="0"/>
          <c:showVal val="0"/>
          <c:showCatName val="0"/>
          <c:showSerName val="0"/>
          <c:showPercent val="0"/>
          <c:showBubbleSize val="0"/>
        </c:dLbls>
        <c:axId val="2080949000"/>
        <c:axId val="2080957624"/>
      </c:scatterChart>
      <c:valAx>
        <c:axId val="2080949000"/>
        <c:scaling>
          <c:orientation val="minMax"/>
          <c:max val="2077"/>
          <c:min val="0"/>
        </c:scaling>
        <c:delete val="0"/>
        <c:axPos val="t"/>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(ka)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957624"/>
        <c:crosses val="autoZero"/>
        <c:crossBetween val="midCat"/>
      </c:valAx>
      <c:valAx>
        <c:axId val="2080957624"/>
        <c:scaling>
          <c:orientation val="maxMin"/>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Depth</a:t>
                </a:r>
                <a:r>
                  <a:rPr lang="en-US" baseline="0"/>
                  <a:t> (m)</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9490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GLOMAR</a:t>
            </a:r>
            <a:r>
              <a:rPr lang="en-US" baseline="0"/>
              <a:t> Lake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hade val="65000"/>
                </a:schemeClr>
              </a:solidFill>
              <a:ln w="127000">
                <a:solidFill>
                  <a:schemeClr val="accent1">
                    <a:shade val="65000"/>
                  </a:schemeClr>
                </a:solidFill>
              </a:ln>
              <a:effectLst/>
            </c:spPr>
          </c:marker>
          <c:trendline>
            <c:spPr>
              <a:ln w="19050" cap="rnd">
                <a:solidFill>
                  <a:schemeClr val="accent1">
                    <a:shade val="65000"/>
                  </a:schemeClr>
                </a:solidFill>
                <a:prstDash val="sysDot"/>
              </a:ln>
              <a:effectLst/>
            </c:spPr>
            <c:trendlineType val="linear"/>
            <c:dispRSqr val="0"/>
            <c:dispEq val="1"/>
            <c:trendlineLbl>
              <c:layout>
                <c:manualLayout>
                  <c:x val="0.18127340823970001"/>
                  <c:y val="-0.25423637639354502"/>
                </c:manualLayout>
              </c:layout>
              <c:numFmt formatCode="General" sourceLinked="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rendlineLbl>
          </c:trendline>
          <c:xVal>
            <c:numRef>
              <c:f>'Linear regression w Hiatus'!$B$2:$B$5</c:f>
              <c:numCache>
                <c:formatCode>0.0</c:formatCode>
                <c:ptCount val="4"/>
                <c:pt idx="0">
                  <c:v>0</c:v>
                </c:pt>
                <c:pt idx="1">
                  <c:v>44.8</c:v>
                </c:pt>
                <c:pt idx="2">
                  <c:v>116</c:v>
                </c:pt>
                <c:pt idx="3">
                  <c:v>129</c:v>
                </c:pt>
              </c:numCache>
            </c:numRef>
          </c:xVal>
          <c:yVal>
            <c:numRef>
              <c:f>'Linear regression w Hiatus'!$A$2:$A$5</c:f>
              <c:numCache>
                <c:formatCode>0.00</c:formatCode>
                <c:ptCount val="4"/>
                <c:pt idx="0">
                  <c:v>0</c:v>
                </c:pt>
                <c:pt idx="1">
                  <c:v>9</c:v>
                </c:pt>
                <c:pt idx="2">
                  <c:v>34</c:v>
                </c:pt>
                <c:pt idx="3">
                  <c:v>46</c:v>
                </c:pt>
              </c:numCache>
            </c:numRef>
          </c:yVal>
          <c:smooth val="0"/>
          <c:extLst>
            <c:ext xmlns:c16="http://schemas.microsoft.com/office/drawing/2014/chart" uri="{C3380CC4-5D6E-409C-BE32-E72D297353CC}">
              <c16:uniqueId val="{00000001-0345-8041-ACC9-51374AA30018}"/>
            </c:ext>
          </c:extLst>
        </c:ser>
        <c:ser>
          <c:idx val="1"/>
          <c:order val="1"/>
          <c:spPr>
            <a:ln w="25400" cap="rnd">
              <a:noFill/>
              <a:round/>
            </a:ln>
            <a:effectLst/>
          </c:spPr>
          <c:marker>
            <c:symbol val="circle"/>
            <c:size val="5"/>
            <c:spPr>
              <a:solidFill>
                <a:schemeClr val="accent1"/>
              </a:solidFill>
              <a:ln w="127000">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4.0863605532454501E-2"/>
                  <c:y val="7.1233530833398296E-3"/>
                </c:manualLayout>
              </c:layout>
              <c:numFmt formatCode="General" sourceLinked="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rendlineLbl>
          </c:trendline>
          <c:xVal>
            <c:numRef>
              <c:f>'Linear regression w Hiatus'!$B$6:$B$7</c:f>
              <c:numCache>
                <c:formatCode>0.0</c:formatCode>
                <c:ptCount val="2"/>
                <c:pt idx="0">
                  <c:v>523</c:v>
                </c:pt>
                <c:pt idx="1">
                  <c:v>797.3</c:v>
                </c:pt>
              </c:numCache>
            </c:numRef>
          </c:xVal>
          <c:yVal>
            <c:numRef>
              <c:f>'Linear regression w Hiatus'!$A$6:$A$7</c:f>
              <c:numCache>
                <c:formatCode>0.00</c:formatCode>
                <c:ptCount val="2"/>
                <c:pt idx="0">
                  <c:v>66</c:v>
                </c:pt>
                <c:pt idx="1">
                  <c:v>72</c:v>
                </c:pt>
              </c:numCache>
            </c:numRef>
          </c:yVal>
          <c:smooth val="0"/>
          <c:extLst>
            <c:ext xmlns:c16="http://schemas.microsoft.com/office/drawing/2014/chart" uri="{C3380CC4-5D6E-409C-BE32-E72D297353CC}">
              <c16:uniqueId val="{00000003-0345-8041-ACC9-51374AA30018}"/>
            </c:ext>
          </c:extLst>
        </c:ser>
        <c:ser>
          <c:idx val="2"/>
          <c:order val="2"/>
          <c:spPr>
            <a:ln w="25400" cap="rnd">
              <a:noFill/>
              <a:round/>
            </a:ln>
            <a:effectLst/>
          </c:spPr>
          <c:marker>
            <c:symbol val="circle"/>
            <c:size val="5"/>
            <c:spPr>
              <a:solidFill>
                <a:schemeClr val="accent1">
                  <a:tint val="65000"/>
                </a:schemeClr>
              </a:solidFill>
              <a:ln w="9525">
                <a:solidFill>
                  <a:schemeClr val="accent1">
                    <a:tint val="65000"/>
                  </a:schemeClr>
                </a:solidFill>
              </a:ln>
              <a:effectLst/>
            </c:spPr>
          </c:marker>
          <c:xVal>
            <c:numRef>
              <c:f>'Linear regression w Hiatus'!$H$2:$H$102</c:f>
              <c:numCache>
                <c:formatCode>General</c:formatCode>
                <c:ptCount val="101"/>
                <c:pt idx="0">
                  <c:v>7.9716024340770781</c:v>
                </c:pt>
                <c:pt idx="1">
                  <c:v>10.869313242538393</c:v>
                </c:pt>
                <c:pt idx="2">
                  <c:v>13.767024050999707</c:v>
                </c:pt>
                <c:pt idx="3">
                  <c:v>16.664734859461021</c:v>
                </c:pt>
                <c:pt idx="4">
                  <c:v>19.562445667922336</c:v>
                </c:pt>
                <c:pt idx="5">
                  <c:v>22.460156476383652</c:v>
                </c:pt>
                <c:pt idx="6">
                  <c:v>25.357867284844968</c:v>
                </c:pt>
                <c:pt idx="7">
                  <c:v>28.255578093306283</c:v>
                </c:pt>
                <c:pt idx="8">
                  <c:v>31.153288901767599</c:v>
                </c:pt>
                <c:pt idx="9">
                  <c:v>34.050999710228915</c:v>
                </c:pt>
                <c:pt idx="10">
                  <c:v>36.948710518690227</c:v>
                </c:pt>
                <c:pt idx="11">
                  <c:v>39.846421327151546</c:v>
                </c:pt>
                <c:pt idx="12">
                  <c:v>42.744132135612858</c:v>
                </c:pt>
                <c:pt idx="13">
                  <c:v>45.641842944074178</c:v>
                </c:pt>
                <c:pt idx="14">
                  <c:v>48.539553752535497</c:v>
                </c:pt>
                <c:pt idx="15">
                  <c:v>51.437264560996809</c:v>
                </c:pt>
                <c:pt idx="16">
                  <c:v>54.334975369458128</c:v>
                </c:pt>
                <c:pt idx="17">
                  <c:v>57.23268617791944</c:v>
                </c:pt>
                <c:pt idx="18">
                  <c:v>60.130396986380759</c:v>
                </c:pt>
                <c:pt idx="19">
                  <c:v>63.028107794842072</c:v>
                </c:pt>
                <c:pt idx="20">
                  <c:v>65.925818603303384</c:v>
                </c:pt>
                <c:pt idx="21">
                  <c:v>68.823529411764696</c:v>
                </c:pt>
                <c:pt idx="22">
                  <c:v>71.721240220226022</c:v>
                </c:pt>
                <c:pt idx="23">
                  <c:v>74.618951028687334</c:v>
                </c:pt>
                <c:pt idx="24">
                  <c:v>77.516661837148646</c:v>
                </c:pt>
                <c:pt idx="25">
                  <c:v>80.414372645609959</c:v>
                </c:pt>
                <c:pt idx="26">
                  <c:v>83.312083454071285</c:v>
                </c:pt>
                <c:pt idx="27">
                  <c:v>86.209794262532597</c:v>
                </c:pt>
                <c:pt idx="28">
                  <c:v>89.107505070993909</c:v>
                </c:pt>
                <c:pt idx="29">
                  <c:v>92.005215879455221</c:v>
                </c:pt>
                <c:pt idx="30">
                  <c:v>94.902926687916533</c:v>
                </c:pt>
                <c:pt idx="31">
                  <c:v>97.800637496377846</c:v>
                </c:pt>
                <c:pt idx="32">
                  <c:v>100.69834830483916</c:v>
                </c:pt>
                <c:pt idx="33">
                  <c:v>103.59605911330047</c:v>
                </c:pt>
                <c:pt idx="34">
                  <c:v>106.4937699217618</c:v>
                </c:pt>
                <c:pt idx="35">
                  <c:v>109.39148073022311</c:v>
                </c:pt>
                <c:pt idx="36">
                  <c:v>112.28919153868442</c:v>
                </c:pt>
                <c:pt idx="37">
                  <c:v>115.18690234714573</c:v>
                </c:pt>
                <c:pt idx="38">
                  <c:v>118.08461315560704</c:v>
                </c:pt>
                <c:pt idx="39">
                  <c:v>120.98232396406837</c:v>
                </c:pt>
                <c:pt idx="40">
                  <c:v>123.88003477252968</c:v>
                </c:pt>
                <c:pt idx="41">
                  <c:v>126.777745580991</c:v>
                </c:pt>
                <c:pt idx="42">
                  <c:v>129.67545638945231</c:v>
                </c:pt>
                <c:pt idx="43">
                  <c:v>132.57316719791362</c:v>
                </c:pt>
                <c:pt idx="44">
                  <c:v>135.47087800637493</c:v>
                </c:pt>
                <c:pt idx="45">
                  <c:v>138.36858881483624</c:v>
                </c:pt>
                <c:pt idx="46">
                  <c:v>141.26629962329758</c:v>
                </c:pt>
                <c:pt idx="47">
                  <c:v>144.1640104317589</c:v>
                </c:pt>
                <c:pt idx="48">
                  <c:v>147.06172124022021</c:v>
                </c:pt>
                <c:pt idx="49">
                  <c:v>149.95943204868152</c:v>
                </c:pt>
                <c:pt idx="50">
                  <c:v>152.85714285714283</c:v>
                </c:pt>
                <c:pt idx="51">
                  <c:v>155.75485366560414</c:v>
                </c:pt>
                <c:pt idx="52">
                  <c:v>158.65256447406546</c:v>
                </c:pt>
                <c:pt idx="53">
                  <c:v>161.55027528252677</c:v>
                </c:pt>
                <c:pt idx="54">
                  <c:v>164.44798609098808</c:v>
                </c:pt>
                <c:pt idx="55">
                  <c:v>167.34569689944942</c:v>
                </c:pt>
                <c:pt idx="56">
                  <c:v>170.24340770791073</c:v>
                </c:pt>
                <c:pt idx="57">
                  <c:v>173.14111851637205</c:v>
                </c:pt>
                <c:pt idx="58">
                  <c:v>176.03882932483336</c:v>
                </c:pt>
                <c:pt idx="59">
                  <c:v>178.93654013329467</c:v>
                </c:pt>
                <c:pt idx="60">
                  <c:v>181.83425094175598</c:v>
                </c:pt>
                <c:pt idx="61">
                  <c:v>184.73196175021729</c:v>
                </c:pt>
                <c:pt idx="63">
                  <c:v>385.3881278538812</c:v>
                </c:pt>
                <c:pt idx="64">
                  <c:v>431.05022831050218</c:v>
                </c:pt>
                <c:pt idx="65">
                  <c:v>476.71232876712321</c:v>
                </c:pt>
                <c:pt idx="66">
                  <c:v>522.37442922374419</c:v>
                </c:pt>
                <c:pt idx="67">
                  <c:v>568.03652968036522</c:v>
                </c:pt>
                <c:pt idx="68">
                  <c:v>613.69863013698625</c:v>
                </c:pt>
                <c:pt idx="69">
                  <c:v>659.36073059360717</c:v>
                </c:pt>
                <c:pt idx="70">
                  <c:v>705.02283105022821</c:v>
                </c:pt>
                <c:pt idx="71">
                  <c:v>750.68493150684924</c:v>
                </c:pt>
                <c:pt idx="72">
                  <c:v>796.34703196347027</c:v>
                </c:pt>
                <c:pt idx="73">
                  <c:v>842.00913242009119</c:v>
                </c:pt>
                <c:pt idx="74">
                  <c:v>887.67123287671222</c:v>
                </c:pt>
                <c:pt idx="75">
                  <c:v>933.33333333333326</c:v>
                </c:pt>
                <c:pt idx="76">
                  <c:v>978.99543378995429</c:v>
                </c:pt>
                <c:pt idx="77">
                  <c:v>1024.6575342465753</c:v>
                </c:pt>
                <c:pt idx="78">
                  <c:v>1070.3196347031962</c:v>
                </c:pt>
                <c:pt idx="79">
                  <c:v>1115.9817351598172</c:v>
                </c:pt>
                <c:pt idx="80">
                  <c:v>1161.6438356164383</c:v>
                </c:pt>
                <c:pt idx="81">
                  <c:v>1207.3059360730592</c:v>
                </c:pt>
                <c:pt idx="82">
                  <c:v>1252.9680365296804</c:v>
                </c:pt>
                <c:pt idx="83">
                  <c:v>1298.6301369863013</c:v>
                </c:pt>
                <c:pt idx="84">
                  <c:v>1344.2922374429222</c:v>
                </c:pt>
                <c:pt idx="85">
                  <c:v>1389.9543378995434</c:v>
                </c:pt>
                <c:pt idx="86">
                  <c:v>1435.6164383561643</c:v>
                </c:pt>
                <c:pt idx="87">
                  <c:v>1481.2785388127852</c:v>
                </c:pt>
                <c:pt idx="88">
                  <c:v>1526.9406392694063</c:v>
                </c:pt>
                <c:pt idx="89">
                  <c:v>1572.6027397260273</c:v>
                </c:pt>
                <c:pt idx="90">
                  <c:v>1618.2648401826484</c:v>
                </c:pt>
                <c:pt idx="91">
                  <c:v>1663.9269406392693</c:v>
                </c:pt>
                <c:pt idx="92">
                  <c:v>1709.5890410958903</c:v>
                </c:pt>
                <c:pt idx="93">
                  <c:v>1755.2511415525114</c:v>
                </c:pt>
                <c:pt idx="94">
                  <c:v>1800.9132420091323</c:v>
                </c:pt>
                <c:pt idx="95">
                  <c:v>1846.5753424657532</c:v>
                </c:pt>
                <c:pt idx="96">
                  <c:v>1892.2374429223744</c:v>
                </c:pt>
                <c:pt idx="97">
                  <c:v>1937.8995433789953</c:v>
                </c:pt>
                <c:pt idx="98">
                  <c:v>1983.5616438356165</c:v>
                </c:pt>
                <c:pt idx="99">
                  <c:v>2029.2237442922374</c:v>
                </c:pt>
                <c:pt idx="100">
                  <c:v>2074.8858447488583</c:v>
                </c:pt>
              </c:numCache>
            </c:numRef>
          </c:xVal>
          <c:yVal>
            <c:numRef>
              <c:f>'Linear regression w Hiatus'!$G$2:$G$102</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yVal>
          <c:smooth val="0"/>
          <c:extLst>
            <c:ext xmlns:c16="http://schemas.microsoft.com/office/drawing/2014/chart" uri="{C3380CC4-5D6E-409C-BE32-E72D297353CC}">
              <c16:uniqueId val="{00000006-0345-8041-ACC9-51374AA30018}"/>
            </c:ext>
          </c:extLst>
        </c:ser>
        <c:dLbls>
          <c:showLegendKey val="0"/>
          <c:showVal val="0"/>
          <c:showCatName val="0"/>
          <c:showSerName val="0"/>
          <c:showPercent val="0"/>
          <c:showBubbleSize val="0"/>
        </c:dLbls>
        <c:axId val="2075407848"/>
        <c:axId val="2064666824"/>
      </c:scatterChart>
      <c:valAx>
        <c:axId val="2075407848"/>
        <c:scaling>
          <c:orientation val="minMax"/>
          <c:max val="1260"/>
          <c:min val="0"/>
        </c:scaling>
        <c:delete val="0"/>
        <c:axPos val="t"/>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(ka)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666824"/>
        <c:crosses val="autoZero"/>
        <c:crossBetween val="midCat"/>
      </c:valAx>
      <c:valAx>
        <c:axId val="2064666824"/>
        <c:scaling>
          <c:orientation val="maxMin"/>
          <c:max val="1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Depth</a:t>
                </a:r>
                <a:r>
                  <a:rPr lang="en-US" baseline="0"/>
                  <a:t> (m)</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4078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GLOMAR Lake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'Polynomial regression'!$B$1</c:f>
              <c:strCache>
                <c:ptCount val="1"/>
                <c:pt idx="0">
                  <c:v>Age (ka)</c:v>
                </c:pt>
              </c:strCache>
            </c:strRef>
          </c:tx>
          <c:spPr>
            <a:ln w="19050" cap="rnd">
              <a:noFill/>
              <a:round/>
            </a:ln>
            <a:effectLst/>
          </c:spPr>
          <c:marker>
            <c:symbol val="circle"/>
            <c:size val="5"/>
            <c:spPr>
              <a:solidFill>
                <a:schemeClr val="accent1"/>
              </a:solidFill>
              <a:ln w="127000">
                <a:solidFill>
                  <a:schemeClr val="accent1"/>
                </a:solidFill>
              </a:ln>
              <a:effectLst/>
            </c:spPr>
          </c:marker>
          <c:xVal>
            <c:numRef>
              <c:f>'Polynomial regression'!$A$2:$A$7</c:f>
              <c:numCache>
                <c:formatCode>0.00</c:formatCode>
                <c:ptCount val="6"/>
                <c:pt idx="0">
                  <c:v>0</c:v>
                </c:pt>
                <c:pt idx="1">
                  <c:v>9</c:v>
                </c:pt>
                <c:pt idx="2">
                  <c:v>34</c:v>
                </c:pt>
                <c:pt idx="3">
                  <c:v>46</c:v>
                </c:pt>
                <c:pt idx="4">
                  <c:v>66</c:v>
                </c:pt>
                <c:pt idx="5">
                  <c:v>72</c:v>
                </c:pt>
              </c:numCache>
            </c:numRef>
          </c:xVal>
          <c:yVal>
            <c:numRef>
              <c:f>'Polynomial regression'!$B$2:$B$7</c:f>
              <c:numCache>
                <c:formatCode>0.0</c:formatCode>
                <c:ptCount val="6"/>
                <c:pt idx="0">
                  <c:v>0</c:v>
                </c:pt>
                <c:pt idx="1">
                  <c:v>44.8</c:v>
                </c:pt>
                <c:pt idx="2">
                  <c:v>116</c:v>
                </c:pt>
                <c:pt idx="3">
                  <c:v>129</c:v>
                </c:pt>
                <c:pt idx="4">
                  <c:v>523</c:v>
                </c:pt>
                <c:pt idx="5">
                  <c:v>797.3</c:v>
                </c:pt>
              </c:numCache>
            </c:numRef>
          </c:yVal>
          <c:smooth val="0"/>
          <c:extLst>
            <c:ext xmlns:c16="http://schemas.microsoft.com/office/drawing/2014/chart" uri="{C3380CC4-5D6E-409C-BE32-E72D297353CC}">
              <c16:uniqueId val="{00000000-4CF5-2F4D-B4B5-AB61E5970DCA}"/>
            </c:ext>
          </c:extLst>
        </c:ser>
        <c:ser>
          <c:idx val="1"/>
          <c:order val="1"/>
          <c:spPr>
            <a:ln w="25400" cap="rnd">
              <a:noFill/>
              <a:round/>
            </a:ln>
            <a:effectLst/>
          </c:spPr>
          <c:marker>
            <c:symbol val="circle"/>
            <c:size val="5"/>
            <c:spPr>
              <a:solidFill>
                <a:schemeClr val="bg1">
                  <a:lumMod val="85000"/>
                </a:schemeClr>
              </a:solidFill>
              <a:ln w="9525">
                <a:solidFill>
                  <a:schemeClr val="bg1">
                    <a:lumMod val="85000"/>
                  </a:schemeClr>
                </a:solidFill>
              </a:ln>
              <a:effectLst/>
            </c:spPr>
          </c:marker>
          <c:xVal>
            <c:numRef>
              <c:f>'Polynomial regression'!$G$2:$G$102</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xVal>
          <c:yVal>
            <c:numRef>
              <c:f>'Polynomial regression'!$H$2:$H$102</c:f>
              <c:numCache>
                <c:formatCode>General</c:formatCode>
                <c:ptCount val="101"/>
                <c:pt idx="0">
                  <c:v>-1.48</c:v>
                </c:pt>
                <c:pt idx="1">
                  <c:v>4.0699240000000003</c:v>
                </c:pt>
                <c:pt idx="2">
                  <c:v>9.6922239999999995</c:v>
                </c:pt>
                <c:pt idx="3">
                  <c:v>15.347563999999998</c:v>
                </c:pt>
                <c:pt idx="4">
                  <c:v>20.999103999999999</c:v>
                </c:pt>
                <c:pt idx="5">
                  <c:v>26.612500000000001</c:v>
                </c:pt>
                <c:pt idx="6">
                  <c:v>32.155904</c:v>
                </c:pt>
                <c:pt idx="7">
                  <c:v>37.599964000000007</c:v>
                </c:pt>
                <c:pt idx="8">
                  <c:v>42.917824000000003</c:v>
                </c:pt>
                <c:pt idx="9">
                  <c:v>48.085124</c:v>
                </c:pt>
                <c:pt idx="10">
                  <c:v>53.080000000000005</c:v>
                </c:pt>
                <c:pt idx="11">
                  <c:v>57.883084000000004</c:v>
                </c:pt>
                <c:pt idx="12">
                  <c:v>62.477504000000003</c:v>
                </c:pt>
                <c:pt idx="13">
                  <c:v>66.848883999999998</c:v>
                </c:pt>
                <c:pt idx="14">
                  <c:v>70.985343999999998</c:v>
                </c:pt>
                <c:pt idx="15">
                  <c:v>74.877499999999998</c:v>
                </c:pt>
                <c:pt idx="16">
                  <c:v>78.518463999999994</c:v>
                </c:pt>
                <c:pt idx="17">
                  <c:v>81.903843999999992</c:v>
                </c:pt>
                <c:pt idx="18">
                  <c:v>85.031744000000003</c:v>
                </c:pt>
                <c:pt idx="19">
                  <c:v>87.902764000000005</c:v>
                </c:pt>
                <c:pt idx="20">
                  <c:v>90.52</c:v>
                </c:pt>
                <c:pt idx="21">
                  <c:v>92.889043999999998</c:v>
                </c:pt>
                <c:pt idx="22">
                  <c:v>95.017983999999998</c:v>
                </c:pt>
                <c:pt idx="23">
                  <c:v>96.917404000000005</c:v>
                </c:pt>
                <c:pt idx="24">
                  <c:v>98.600383999999977</c:v>
                </c:pt>
                <c:pt idx="25">
                  <c:v>100.0825</c:v>
                </c:pt>
                <c:pt idx="26">
                  <c:v>101.38182400000001</c:v>
                </c:pt>
                <c:pt idx="27">
                  <c:v>102.51892400000001</c:v>
                </c:pt>
                <c:pt idx="28">
                  <c:v>103.51686400000001</c:v>
                </c:pt>
                <c:pt idx="29">
                  <c:v>104.40120399999999</c:v>
                </c:pt>
                <c:pt idx="30">
                  <c:v>105.2</c:v>
                </c:pt>
                <c:pt idx="31">
                  <c:v>105.94380400000001</c:v>
                </c:pt>
                <c:pt idx="32">
                  <c:v>106.66566400000001</c:v>
                </c:pt>
                <c:pt idx="33">
                  <c:v>107.40112400000002</c:v>
                </c:pt>
                <c:pt idx="34">
                  <c:v>108.18822399999998</c:v>
                </c:pt>
                <c:pt idx="35">
                  <c:v>109.06750000000002</c:v>
                </c:pt>
                <c:pt idx="36">
                  <c:v>110.08198400000001</c:v>
                </c:pt>
                <c:pt idx="37">
                  <c:v>111.27720399999998</c:v>
                </c:pt>
                <c:pt idx="38">
                  <c:v>112.70118400000001</c:v>
                </c:pt>
                <c:pt idx="39">
                  <c:v>114.404444</c:v>
                </c:pt>
                <c:pt idx="40">
                  <c:v>116.44000000000003</c:v>
                </c:pt>
                <c:pt idx="41">
                  <c:v>118.863364</c:v>
                </c:pt>
                <c:pt idx="42">
                  <c:v>121.73254400000003</c:v>
                </c:pt>
                <c:pt idx="43">
                  <c:v>125.10804400000005</c:v>
                </c:pt>
                <c:pt idx="44">
                  <c:v>129.05286399999994</c:v>
                </c:pt>
                <c:pt idx="45">
                  <c:v>133.63249999999996</c:v>
                </c:pt>
                <c:pt idx="46">
                  <c:v>138.91494400000002</c:v>
                </c:pt>
                <c:pt idx="47">
                  <c:v>144.97068400000003</c:v>
                </c:pt>
                <c:pt idx="48">
                  <c:v>151.87270399999994</c:v>
                </c:pt>
                <c:pt idx="49">
                  <c:v>159.696484</c:v>
                </c:pt>
                <c:pt idx="50">
                  <c:v>168.52</c:v>
                </c:pt>
                <c:pt idx="51">
                  <c:v>178.42372399999996</c:v>
                </c:pt>
                <c:pt idx="52">
                  <c:v>189.49062400000003</c:v>
                </c:pt>
                <c:pt idx="53">
                  <c:v>201.80616399999994</c:v>
                </c:pt>
                <c:pt idx="54">
                  <c:v>215.45830400000006</c:v>
                </c:pt>
                <c:pt idx="55">
                  <c:v>230.53749999999999</c:v>
                </c:pt>
                <c:pt idx="56">
                  <c:v>247.13670400000009</c:v>
                </c:pt>
                <c:pt idx="57">
                  <c:v>265.3513640000001</c:v>
                </c:pt>
                <c:pt idx="58">
                  <c:v>285.27942399999984</c:v>
                </c:pt>
                <c:pt idx="59">
                  <c:v>307.02132399999994</c:v>
                </c:pt>
                <c:pt idx="60">
                  <c:v>330.68000000000006</c:v>
                </c:pt>
                <c:pt idx="61">
                  <c:v>356.36088399999994</c:v>
                </c:pt>
                <c:pt idx="62">
                  <c:v>384.1719040000001</c:v>
                </c:pt>
                <c:pt idx="63">
                  <c:v>414.22348399999993</c:v>
                </c:pt>
                <c:pt idx="64">
                  <c:v>446.62854399999992</c:v>
                </c:pt>
                <c:pt idx="65">
                  <c:v>481.50250000000005</c:v>
                </c:pt>
                <c:pt idx="66">
                  <c:v>518.96326400000009</c:v>
                </c:pt>
                <c:pt idx="67">
                  <c:v>559.1312439999997</c:v>
                </c:pt>
                <c:pt idx="68">
                  <c:v>602.12934399999972</c:v>
                </c:pt>
                <c:pt idx="69">
                  <c:v>648.08296400000017</c:v>
                </c:pt>
                <c:pt idx="70">
                  <c:v>697.12000000000012</c:v>
                </c:pt>
                <c:pt idx="71">
                  <c:v>749.37084400000003</c:v>
                </c:pt>
                <c:pt idx="72">
                  <c:v>804.96838400000001</c:v>
                </c:pt>
                <c:pt idx="73">
                  <c:v>864.04800399999954</c:v>
                </c:pt>
                <c:pt idx="74">
                  <c:v>926.74758399999973</c:v>
                </c:pt>
                <c:pt idx="75">
                  <c:v>993.20749999999998</c:v>
                </c:pt>
                <c:pt idx="76">
                  <c:v>1063.570624</c:v>
                </c:pt>
                <c:pt idx="77">
                  <c:v>1137.9823240000001</c:v>
                </c:pt>
                <c:pt idx="78">
                  <c:v>1216.5904639999999</c:v>
                </c:pt>
                <c:pt idx="79">
                  <c:v>1299.545404</c:v>
                </c:pt>
                <c:pt idx="80">
                  <c:v>1387.0000000000002</c:v>
                </c:pt>
                <c:pt idx="81">
                  <c:v>1479.1096039999995</c:v>
                </c:pt>
                <c:pt idx="82">
                  <c:v>1576.032064</c:v>
                </c:pt>
                <c:pt idx="83">
                  <c:v>1677.9277239999999</c:v>
                </c:pt>
                <c:pt idx="84">
                  <c:v>1784.9594240000001</c:v>
                </c:pt>
                <c:pt idx="85">
                  <c:v>1897.2925000000002</c:v>
                </c:pt>
                <c:pt idx="86">
                  <c:v>2015.0947840000003</c:v>
                </c:pt>
                <c:pt idx="87">
                  <c:v>2138.5366040000004</c:v>
                </c:pt>
                <c:pt idx="88">
                  <c:v>2267.7907839999989</c:v>
                </c:pt>
                <c:pt idx="89">
                  <c:v>2403.0326440000003</c:v>
                </c:pt>
                <c:pt idx="90">
                  <c:v>2544.4399999999991</c:v>
                </c:pt>
                <c:pt idx="91">
                  <c:v>2692.1931639999998</c:v>
                </c:pt>
                <c:pt idx="92">
                  <c:v>2846.4749439999996</c:v>
                </c:pt>
                <c:pt idx="93">
                  <c:v>3007.4706439999991</c:v>
                </c:pt>
                <c:pt idx="94">
                  <c:v>3175.3680639999998</c:v>
                </c:pt>
                <c:pt idx="95">
                  <c:v>3350.3575000000005</c:v>
                </c:pt>
                <c:pt idx="96">
                  <c:v>3532.6317439999989</c:v>
                </c:pt>
                <c:pt idx="97">
                  <c:v>3722.3860840000002</c:v>
                </c:pt>
                <c:pt idx="98">
                  <c:v>3919.8183039999999</c:v>
                </c:pt>
                <c:pt idx="99">
                  <c:v>4125.1286840000012</c:v>
                </c:pt>
                <c:pt idx="100">
                  <c:v>4338.5200000000004</c:v>
                </c:pt>
              </c:numCache>
            </c:numRef>
          </c:yVal>
          <c:smooth val="0"/>
          <c:extLst>
            <c:ext xmlns:c16="http://schemas.microsoft.com/office/drawing/2014/chart" uri="{C3380CC4-5D6E-409C-BE32-E72D297353CC}">
              <c16:uniqueId val="{00000002-4CF5-2F4D-B4B5-AB61E5970DCA}"/>
            </c:ext>
          </c:extLst>
        </c:ser>
        <c:dLbls>
          <c:showLegendKey val="0"/>
          <c:showVal val="0"/>
          <c:showCatName val="0"/>
          <c:showSerName val="0"/>
          <c:showPercent val="0"/>
          <c:showBubbleSize val="0"/>
        </c:dLbls>
        <c:axId val="2065865912"/>
        <c:axId val="2065738520"/>
      </c:scatterChart>
      <c:valAx>
        <c:axId val="2065865912"/>
        <c:scaling>
          <c:orientation val="minMax"/>
        </c:scaling>
        <c:delete val="0"/>
        <c:axPos val="t"/>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Depth (m)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738520"/>
        <c:crosses val="autoZero"/>
        <c:crossBetween val="midCat"/>
      </c:valAx>
      <c:valAx>
        <c:axId val="2065738520"/>
        <c:scaling>
          <c:orientation val="maxMin"/>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(ka)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8659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GLOMAR Lake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'Polynomial regression'!$B$1</c:f>
              <c:strCache>
                <c:ptCount val="1"/>
                <c:pt idx="0">
                  <c:v>Age (ka)</c:v>
                </c:pt>
              </c:strCache>
            </c:strRef>
          </c:tx>
          <c:spPr>
            <a:ln w="19050" cap="rnd">
              <a:noFill/>
              <a:round/>
            </a:ln>
            <a:effectLst/>
          </c:spPr>
          <c:marker>
            <c:symbol val="circle"/>
            <c:size val="5"/>
            <c:spPr>
              <a:solidFill>
                <a:schemeClr val="accent1"/>
              </a:solidFill>
              <a:ln w="127000">
                <a:solidFill>
                  <a:schemeClr val="accent1"/>
                </a:solidFill>
              </a:ln>
              <a:effectLst/>
            </c:spPr>
          </c:marker>
          <c:trendline>
            <c:spPr>
              <a:ln w="19050" cap="rnd">
                <a:solidFill>
                  <a:schemeClr val="accent1"/>
                </a:solidFill>
                <a:prstDash val="sysDot"/>
              </a:ln>
              <a:effectLst/>
            </c:spPr>
            <c:trendlineType val="poly"/>
            <c:order val="4"/>
            <c:dispRSqr val="0"/>
            <c:dispEq val="1"/>
            <c:trendlineLbl>
              <c:layout>
                <c:manualLayout>
                  <c:x val="-9.0779272775802899E-3"/>
                  <c:y val="-0.44320644130010101"/>
                </c:manualLayout>
              </c:layout>
              <c:numFmt formatCode="0.00E+00" sourceLinked="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rendlineLbl>
          </c:trendline>
          <c:xVal>
            <c:numRef>
              <c:f>'Polynomial regression'!$A$2:$A$7</c:f>
              <c:numCache>
                <c:formatCode>0.00</c:formatCode>
                <c:ptCount val="6"/>
                <c:pt idx="0">
                  <c:v>0</c:v>
                </c:pt>
                <c:pt idx="1">
                  <c:v>9</c:v>
                </c:pt>
                <c:pt idx="2">
                  <c:v>34</c:v>
                </c:pt>
                <c:pt idx="3">
                  <c:v>46</c:v>
                </c:pt>
                <c:pt idx="4">
                  <c:v>66</c:v>
                </c:pt>
                <c:pt idx="5">
                  <c:v>72</c:v>
                </c:pt>
              </c:numCache>
            </c:numRef>
          </c:xVal>
          <c:yVal>
            <c:numRef>
              <c:f>'Polynomial regression'!$B$2:$B$7</c:f>
              <c:numCache>
                <c:formatCode>0.0</c:formatCode>
                <c:ptCount val="6"/>
                <c:pt idx="0">
                  <c:v>0</c:v>
                </c:pt>
                <c:pt idx="1">
                  <c:v>44.8</c:v>
                </c:pt>
                <c:pt idx="2">
                  <c:v>116</c:v>
                </c:pt>
                <c:pt idx="3">
                  <c:v>129</c:v>
                </c:pt>
                <c:pt idx="4">
                  <c:v>523</c:v>
                </c:pt>
                <c:pt idx="5">
                  <c:v>797.3</c:v>
                </c:pt>
              </c:numCache>
            </c:numRef>
          </c:yVal>
          <c:smooth val="0"/>
          <c:extLst>
            <c:ext xmlns:c16="http://schemas.microsoft.com/office/drawing/2014/chart" uri="{C3380CC4-5D6E-409C-BE32-E72D297353CC}">
              <c16:uniqueId val="{00000001-544F-A24F-A059-F1DF2220AB95}"/>
            </c:ext>
          </c:extLst>
        </c:ser>
        <c:dLbls>
          <c:showLegendKey val="0"/>
          <c:showVal val="0"/>
          <c:showCatName val="0"/>
          <c:showSerName val="0"/>
          <c:showPercent val="0"/>
          <c:showBubbleSize val="0"/>
        </c:dLbls>
        <c:axId val="2069264392"/>
        <c:axId val="2069251288"/>
      </c:scatterChart>
      <c:valAx>
        <c:axId val="2069264392"/>
        <c:scaling>
          <c:orientation val="minMax"/>
        </c:scaling>
        <c:delete val="0"/>
        <c:axPos val="t"/>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Depth (m)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251288"/>
        <c:crosses val="autoZero"/>
        <c:crossBetween val="midCat"/>
      </c:valAx>
      <c:valAx>
        <c:axId val="2069251288"/>
        <c:scaling>
          <c:orientation val="maxMin"/>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(ka)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2643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GLOMAR</a:t>
            </a:r>
            <a:r>
              <a:rPr lang="en-US" baseline="0"/>
              <a:t> Lake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spPr>
            <a:ln w="25400" cap="rnd">
              <a:noFill/>
              <a:round/>
            </a:ln>
            <a:effectLst/>
          </c:spPr>
          <c:marker>
            <c:symbol val="circle"/>
            <c:size val="5"/>
            <c:spPr>
              <a:solidFill>
                <a:schemeClr val="accent3"/>
              </a:solidFill>
              <a:ln w="9525">
                <a:solidFill>
                  <a:schemeClr val="accent3"/>
                </a:solidFill>
              </a:ln>
              <a:effectLst/>
            </c:spPr>
          </c:marker>
          <c:xVal>
            <c:numRef>
              <c:f>'Linear Interpolation uncertaint'!$H$2:$H$102</c:f>
              <c:numCache>
                <c:formatCode>0.00</c:formatCode>
                <c:ptCount val="101"/>
                <c:pt idx="0">
                  <c:v>0</c:v>
                </c:pt>
                <c:pt idx="1">
                  <c:v>4.9777777777777779</c:v>
                </c:pt>
                <c:pt idx="2">
                  <c:v>9.9555555555555557</c:v>
                </c:pt>
                <c:pt idx="3">
                  <c:v>14.933333333333334</c:v>
                </c:pt>
                <c:pt idx="4">
                  <c:v>19.911111111111111</c:v>
                </c:pt>
                <c:pt idx="5">
                  <c:v>24.888888888888889</c:v>
                </c:pt>
                <c:pt idx="6">
                  <c:v>29.866666666666667</c:v>
                </c:pt>
                <c:pt idx="7">
                  <c:v>34.844444444444449</c:v>
                </c:pt>
                <c:pt idx="8">
                  <c:v>39.822222222222223</c:v>
                </c:pt>
                <c:pt idx="9">
                  <c:v>44.800000000000004</c:v>
                </c:pt>
                <c:pt idx="10">
                  <c:v>47.648000000000003</c:v>
                </c:pt>
                <c:pt idx="11">
                  <c:v>50.496000000000009</c:v>
                </c:pt>
                <c:pt idx="12">
                  <c:v>53.344000000000008</c:v>
                </c:pt>
                <c:pt idx="13">
                  <c:v>56.192000000000007</c:v>
                </c:pt>
                <c:pt idx="14">
                  <c:v>59.040000000000006</c:v>
                </c:pt>
                <c:pt idx="15">
                  <c:v>61.888000000000005</c:v>
                </c:pt>
                <c:pt idx="16">
                  <c:v>64.736000000000004</c:v>
                </c:pt>
                <c:pt idx="17">
                  <c:v>67.584000000000003</c:v>
                </c:pt>
                <c:pt idx="18">
                  <c:v>70.432000000000002</c:v>
                </c:pt>
                <c:pt idx="19">
                  <c:v>73.28</c:v>
                </c:pt>
                <c:pt idx="20">
                  <c:v>76.128</c:v>
                </c:pt>
                <c:pt idx="21">
                  <c:v>78.975999999999999</c:v>
                </c:pt>
                <c:pt idx="22">
                  <c:v>81.824000000000012</c:v>
                </c:pt>
                <c:pt idx="23">
                  <c:v>84.671999999999997</c:v>
                </c:pt>
                <c:pt idx="24">
                  <c:v>87.52000000000001</c:v>
                </c:pt>
                <c:pt idx="25">
                  <c:v>90.368000000000009</c:v>
                </c:pt>
                <c:pt idx="26">
                  <c:v>93.216000000000008</c:v>
                </c:pt>
                <c:pt idx="27">
                  <c:v>96.064000000000007</c:v>
                </c:pt>
                <c:pt idx="28">
                  <c:v>98.912000000000006</c:v>
                </c:pt>
                <c:pt idx="29">
                  <c:v>101.76</c:v>
                </c:pt>
                <c:pt idx="30">
                  <c:v>104.608</c:v>
                </c:pt>
                <c:pt idx="31">
                  <c:v>107.456</c:v>
                </c:pt>
                <c:pt idx="32">
                  <c:v>110.304</c:v>
                </c:pt>
                <c:pt idx="33">
                  <c:v>113.152</c:v>
                </c:pt>
                <c:pt idx="34">
                  <c:v>116</c:v>
                </c:pt>
                <c:pt idx="35">
                  <c:v>117.08333333333334</c:v>
                </c:pt>
                <c:pt idx="36">
                  <c:v>118.16666666666667</c:v>
                </c:pt>
                <c:pt idx="37">
                  <c:v>119.25</c:v>
                </c:pt>
                <c:pt idx="38">
                  <c:v>120.33333333333334</c:v>
                </c:pt>
                <c:pt idx="39">
                  <c:v>121.41666666666667</c:v>
                </c:pt>
                <c:pt idx="40">
                  <c:v>122.5</c:v>
                </c:pt>
                <c:pt idx="41">
                  <c:v>123.58333333333334</c:v>
                </c:pt>
                <c:pt idx="42">
                  <c:v>124.66666666666667</c:v>
                </c:pt>
                <c:pt idx="43">
                  <c:v>125.75</c:v>
                </c:pt>
                <c:pt idx="44">
                  <c:v>126.83333333333334</c:v>
                </c:pt>
                <c:pt idx="45">
                  <c:v>127.91666666666667</c:v>
                </c:pt>
                <c:pt idx="46">
                  <c:v>128.99999999999989</c:v>
                </c:pt>
                <c:pt idx="47">
                  <c:v>148.69999999999993</c:v>
                </c:pt>
                <c:pt idx="48">
                  <c:v>168.39999999999986</c:v>
                </c:pt>
                <c:pt idx="49">
                  <c:v>188.09999999999991</c:v>
                </c:pt>
                <c:pt idx="50">
                  <c:v>207.79999999999995</c:v>
                </c:pt>
                <c:pt idx="51">
                  <c:v>227.49999999999989</c:v>
                </c:pt>
                <c:pt idx="52">
                  <c:v>247.19999999999982</c:v>
                </c:pt>
                <c:pt idx="53">
                  <c:v>266.89999999999986</c:v>
                </c:pt>
                <c:pt idx="54">
                  <c:v>286.59999999999991</c:v>
                </c:pt>
                <c:pt idx="55">
                  <c:v>306.29999999999995</c:v>
                </c:pt>
                <c:pt idx="56">
                  <c:v>326</c:v>
                </c:pt>
                <c:pt idx="57">
                  <c:v>345.69999999999982</c:v>
                </c:pt>
                <c:pt idx="58">
                  <c:v>365.39999999999986</c:v>
                </c:pt>
                <c:pt idx="59">
                  <c:v>385.09999999999991</c:v>
                </c:pt>
                <c:pt idx="60">
                  <c:v>404.79999999999995</c:v>
                </c:pt>
                <c:pt idx="61">
                  <c:v>424.5</c:v>
                </c:pt>
                <c:pt idx="62">
                  <c:v>444.19999999999982</c:v>
                </c:pt>
                <c:pt idx="63">
                  <c:v>463.89999999999986</c:v>
                </c:pt>
                <c:pt idx="64">
                  <c:v>483.59999999999991</c:v>
                </c:pt>
                <c:pt idx="65">
                  <c:v>503.29999999999995</c:v>
                </c:pt>
                <c:pt idx="66">
                  <c:v>523</c:v>
                </c:pt>
                <c:pt idx="67">
                  <c:v>568.7166666666667</c:v>
                </c:pt>
                <c:pt idx="68">
                  <c:v>614.43333333333339</c:v>
                </c:pt>
                <c:pt idx="69">
                  <c:v>660.15000000000009</c:v>
                </c:pt>
                <c:pt idx="70">
                  <c:v>705.86666666666679</c:v>
                </c:pt>
                <c:pt idx="71">
                  <c:v>751.58333333333303</c:v>
                </c:pt>
                <c:pt idx="72" formatCode="General">
                  <c:v>797.29999999999973</c:v>
                </c:pt>
                <c:pt idx="73" formatCode="General">
                  <c:v>843.01666666666642</c:v>
                </c:pt>
                <c:pt idx="74" formatCode="General">
                  <c:v>888.73333333333312</c:v>
                </c:pt>
                <c:pt idx="75" formatCode="General">
                  <c:v>934.44999999999982</c:v>
                </c:pt>
                <c:pt idx="76" formatCode="General">
                  <c:v>980.16666666666652</c:v>
                </c:pt>
                <c:pt idx="77" formatCode="General">
                  <c:v>1025.8833333333332</c:v>
                </c:pt>
                <c:pt idx="78" formatCode="General">
                  <c:v>1071.5999999999999</c:v>
                </c:pt>
                <c:pt idx="79" formatCode="General">
                  <c:v>1117.3166666666666</c:v>
                </c:pt>
                <c:pt idx="80" formatCode="General">
                  <c:v>1163.0333333333333</c:v>
                </c:pt>
                <c:pt idx="81" formatCode="General">
                  <c:v>1208.75</c:v>
                </c:pt>
                <c:pt idx="82" formatCode="General">
                  <c:v>1254.4666666666667</c:v>
                </c:pt>
                <c:pt idx="83" formatCode="General">
                  <c:v>1300.1833333333334</c:v>
                </c:pt>
                <c:pt idx="84" formatCode="General">
                  <c:v>1345.8999999999996</c:v>
                </c:pt>
                <c:pt idx="85" formatCode="General">
                  <c:v>1391.6166666666663</c:v>
                </c:pt>
                <c:pt idx="86" formatCode="General">
                  <c:v>1437.333333333333</c:v>
                </c:pt>
                <c:pt idx="87" formatCode="General">
                  <c:v>1483.0499999999997</c:v>
                </c:pt>
                <c:pt idx="88" formatCode="General">
                  <c:v>1528.7666666666664</c:v>
                </c:pt>
                <c:pt idx="89" formatCode="General">
                  <c:v>1574.4833333333331</c:v>
                </c:pt>
                <c:pt idx="90" formatCode="General">
                  <c:v>1620.1999999999994</c:v>
                </c:pt>
                <c:pt idx="91" formatCode="General">
                  <c:v>1665.9166666666665</c:v>
                </c:pt>
                <c:pt idx="92" formatCode="General">
                  <c:v>1711.6333333333328</c:v>
                </c:pt>
                <c:pt idx="93" formatCode="General">
                  <c:v>1757.35</c:v>
                </c:pt>
                <c:pt idx="94" formatCode="General">
                  <c:v>1803.0666666666662</c:v>
                </c:pt>
                <c:pt idx="95" formatCode="General">
                  <c:v>1848.7833333333333</c:v>
                </c:pt>
                <c:pt idx="96" formatCode="General">
                  <c:v>1894.4999999999995</c:v>
                </c:pt>
                <c:pt idx="97" formatCode="General">
                  <c:v>1940.2166666666667</c:v>
                </c:pt>
                <c:pt idx="98" formatCode="General">
                  <c:v>1985.9333333333329</c:v>
                </c:pt>
                <c:pt idx="99" formatCode="General">
                  <c:v>2031.65</c:v>
                </c:pt>
                <c:pt idx="100" formatCode="General">
                  <c:v>2077.3666666666663</c:v>
                </c:pt>
              </c:numCache>
            </c:numRef>
          </c:xVal>
          <c:yVal>
            <c:numRef>
              <c:f>'Linear Interpolation uncertaint'!$G$2:$G$102</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yVal>
          <c:smooth val="0"/>
          <c:extLst>
            <c:ext xmlns:c16="http://schemas.microsoft.com/office/drawing/2014/chart" uri="{C3380CC4-5D6E-409C-BE32-E72D297353CC}">
              <c16:uniqueId val="{00000000-7B01-9342-8542-347312E020FA}"/>
            </c:ext>
          </c:extLst>
        </c:ser>
        <c:ser>
          <c:idx val="0"/>
          <c:order val="1"/>
          <c:spPr>
            <a:ln w="25400" cap="rnd">
              <a:noFill/>
              <a:round/>
            </a:ln>
            <a:effectLst/>
          </c:spPr>
          <c:marker>
            <c:symbol val="circle"/>
            <c:size val="5"/>
            <c:spPr>
              <a:solidFill>
                <a:schemeClr val="accent1"/>
              </a:solidFill>
              <a:ln w="127000">
                <a:solidFill>
                  <a:schemeClr val="accent1"/>
                </a:solidFill>
              </a:ln>
              <a:effectLst/>
            </c:spPr>
          </c:marker>
          <c:xVal>
            <c:numRef>
              <c:f>'Linear Interpolation'!$B$2:$B$7</c:f>
              <c:numCache>
                <c:formatCode>0.0</c:formatCode>
                <c:ptCount val="6"/>
                <c:pt idx="0">
                  <c:v>0</c:v>
                </c:pt>
                <c:pt idx="1">
                  <c:v>44.8</c:v>
                </c:pt>
                <c:pt idx="2">
                  <c:v>116</c:v>
                </c:pt>
                <c:pt idx="3">
                  <c:v>129</c:v>
                </c:pt>
                <c:pt idx="4">
                  <c:v>523</c:v>
                </c:pt>
                <c:pt idx="5">
                  <c:v>797.3</c:v>
                </c:pt>
              </c:numCache>
            </c:numRef>
          </c:xVal>
          <c:yVal>
            <c:numRef>
              <c:f>'Linear Interpolation'!$A$2:$A$7</c:f>
              <c:numCache>
                <c:formatCode>0.00</c:formatCode>
                <c:ptCount val="6"/>
                <c:pt idx="0">
                  <c:v>0</c:v>
                </c:pt>
                <c:pt idx="1">
                  <c:v>9</c:v>
                </c:pt>
                <c:pt idx="2">
                  <c:v>34</c:v>
                </c:pt>
                <c:pt idx="3">
                  <c:v>46</c:v>
                </c:pt>
                <c:pt idx="4">
                  <c:v>66</c:v>
                </c:pt>
                <c:pt idx="5">
                  <c:v>72</c:v>
                </c:pt>
              </c:numCache>
            </c:numRef>
          </c:yVal>
          <c:smooth val="0"/>
          <c:extLst>
            <c:ext xmlns:c16="http://schemas.microsoft.com/office/drawing/2014/chart" uri="{C3380CC4-5D6E-409C-BE32-E72D297353CC}">
              <c16:uniqueId val="{00000001-7B01-9342-8542-347312E020FA}"/>
            </c:ext>
          </c:extLst>
        </c:ser>
        <c:ser>
          <c:idx val="2"/>
          <c:order val="2"/>
          <c:spPr>
            <a:ln w="25400" cap="rnd">
              <a:solidFill>
                <a:schemeClr val="bg1">
                  <a:lumMod val="85000"/>
                </a:schemeClr>
              </a:solidFill>
              <a:round/>
            </a:ln>
            <a:effectLst/>
          </c:spPr>
          <c:marker>
            <c:symbol val="none"/>
          </c:marker>
          <c:xVal>
            <c:numRef>
              <c:f>'Linear Interpolation uncertaint'!$L$2:$L$102</c:f>
              <c:numCache>
                <c:formatCode>0.00</c:formatCode>
                <c:ptCount val="101"/>
                <c:pt idx="0">
                  <c:v>0</c:v>
                </c:pt>
                <c:pt idx="1">
                  <c:v>3.8666666666666667</c:v>
                </c:pt>
                <c:pt idx="2">
                  <c:v>7.7333333333333334</c:v>
                </c:pt>
                <c:pt idx="3">
                  <c:v>11.600000000000001</c:v>
                </c:pt>
                <c:pt idx="4">
                  <c:v>15.466666666666667</c:v>
                </c:pt>
                <c:pt idx="5">
                  <c:v>19.333333333333336</c:v>
                </c:pt>
                <c:pt idx="6">
                  <c:v>23.200000000000003</c:v>
                </c:pt>
                <c:pt idx="7">
                  <c:v>27.06666666666667</c:v>
                </c:pt>
                <c:pt idx="8">
                  <c:v>30.933333333333334</c:v>
                </c:pt>
                <c:pt idx="9">
                  <c:v>34.800000000000004</c:v>
                </c:pt>
                <c:pt idx="10">
                  <c:v>38.014724336966168</c:v>
                </c:pt>
                <c:pt idx="11">
                  <c:v>41.157905976057009</c:v>
                </c:pt>
                <c:pt idx="12">
                  <c:v>44.222596599206902</c:v>
                </c:pt>
                <c:pt idx="13">
                  <c:v>47.203117978302316</c:v>
                </c:pt>
                <c:pt idx="14">
                  <c:v>50.095728090000847</c:v>
                </c:pt>
                <c:pt idx="15">
                  <c:v>52.899117978302314</c:v>
                </c:pt>
                <c:pt idx="16">
                  <c:v>55.614596599206905</c:v>
                </c:pt>
                <c:pt idx="17">
                  <c:v>58.245905976057003</c:v>
                </c:pt>
                <c:pt idx="18">
                  <c:v>60.798724336966167</c:v>
                </c:pt>
                <c:pt idx="19">
                  <c:v>63.28</c:v>
                </c:pt>
                <c:pt idx="20">
                  <c:v>65.697276151675766</c:v>
                </c:pt>
                <c:pt idx="21">
                  <c:v>68.058124748835056</c:v>
                </c:pt>
                <c:pt idx="22">
                  <c:v>70.369743149378934</c:v>
                </c:pt>
                <c:pt idx="23">
                  <c:v>72.638712834806938</c:v>
                </c:pt>
                <c:pt idx="24">
                  <c:v>74.870889359326497</c:v>
                </c:pt>
                <c:pt idx="25">
                  <c:v>77.071383889124277</c:v>
                </c:pt>
                <c:pt idx="26">
                  <c:v>79.244600642741617</c:v>
                </c:pt>
                <c:pt idx="27">
                  <c:v>81.394303343286211</c:v>
                </c:pt>
                <c:pt idx="28">
                  <c:v>83.523692750662931</c:v>
                </c:pt>
                <c:pt idx="29">
                  <c:v>85.635484503402907</c:v>
                </c:pt>
                <c:pt idx="30">
                  <c:v>87.731981512216819</c:v>
                </c:pt>
                <c:pt idx="31">
                  <c:v>89.815138343040047</c:v>
                </c:pt>
                <c:pt idx="32">
                  <c:v>91.886616906845859</c:v>
                </c:pt>
                <c:pt idx="33">
                  <c:v>93.947833785347513</c:v>
                </c:pt>
                <c:pt idx="34">
                  <c:v>96</c:v>
                </c:pt>
                <c:pt idx="35">
                  <c:v>98.4494335208351</c:v>
                </c:pt>
                <c:pt idx="36">
                  <c:v>100.21611730955166</c:v>
                </c:pt>
                <c:pt idx="37">
                  <c:v>101.22224362268005</c:v>
                </c:pt>
                <c:pt idx="38">
                  <c:v>101.47715250169207</c:v>
                </c:pt>
                <c:pt idx="39">
                  <c:v>101.0724073071105</c:v>
                </c:pt>
                <c:pt idx="40">
                  <c:v>100.13932022500211</c:v>
                </c:pt>
                <c:pt idx="41">
                  <c:v>98.806552087802501</c:v>
                </c:pt>
                <c:pt idx="42">
                  <c:v>97.179295829215604</c:v>
                </c:pt>
                <c:pt idx="43">
                  <c:v>95.336187348508901</c:v>
                </c:pt>
                <c:pt idx="44">
                  <c:v>93.333747929597038</c:v>
                </c:pt>
                <c:pt idx="45">
                  <c:v>91.212140757424606</c:v>
                </c:pt>
                <c:pt idx="46">
                  <c:v>88.999999999999886</c:v>
                </c:pt>
                <c:pt idx="47">
                  <c:v>110.22923187665725</c:v>
                </c:pt>
                <c:pt idx="48">
                  <c:v>130.4526680779793</c:v>
                </c:pt>
                <c:pt idx="49">
                  <c:v>149.62923187665723</c:v>
                </c:pt>
                <c:pt idx="50">
                  <c:v>167.79999999999995</c:v>
                </c:pt>
                <c:pt idx="51">
                  <c:v>185.07359312880703</c:v>
                </c:pt>
                <c:pt idx="52">
                  <c:v>201.59298299603429</c:v>
                </c:pt>
                <c:pt idx="53">
                  <c:v>217.503643859086</c:v>
                </c:pt>
                <c:pt idx="54">
                  <c:v>232.93436854000495</c:v>
                </c:pt>
                <c:pt idx="55">
                  <c:v>247.99048105154696</c:v>
                </c:pt>
                <c:pt idx="56">
                  <c:v>262.75444679663241</c:v>
                </c:pt>
                <c:pt idx="57">
                  <c:v>277.28947449405155</c:v>
                </c:pt>
                <c:pt idx="58">
                  <c:v>291.6436443416568</c:v>
                </c:pt>
                <c:pt idx="59">
                  <c:v>305.85354897536411</c:v>
                </c:pt>
                <c:pt idx="60">
                  <c:v>319.94718625761425</c:v>
                </c:pt>
                <c:pt idx="61">
                  <c:v>333.94614861862584</c:v>
                </c:pt>
                <c:pt idx="62">
                  <c:v>347.86724336966142</c:v>
                </c:pt>
                <c:pt idx="63">
                  <c:v>361.72368180444147</c:v>
                </c:pt>
                <c:pt idx="64">
                  <c:v>375.52595131114953</c:v>
                </c:pt>
                <c:pt idx="65">
                  <c:v>389.28245749008613</c:v>
                </c:pt>
                <c:pt idx="66">
                  <c:v>403</c:v>
                </c:pt>
                <c:pt idx="67">
                  <c:v>466.03052132833761</c:v>
                </c:pt>
                <c:pt idx="68">
                  <c:v>521.81704007033466</c:v>
                </c:pt>
                <c:pt idx="69">
                  <c:v>567.95455542707123</c:v>
                </c:pt>
                <c:pt idx="70">
                  <c:v>604.32302525514797</c:v>
                </c:pt>
                <c:pt idx="71">
                  <c:v>633.21479396956829</c:v>
                </c:pt>
                <c:pt idx="72">
                  <c:v>657.29999999999973</c:v>
                </c:pt>
                <c:pt idx="73">
                  <c:v>678.46339937070002</c:v>
                </c:pt>
                <c:pt idx="74">
                  <c:v>697.82905248964846</c:v>
                </c:pt>
                <c:pt idx="75">
                  <c:v>716.04670332158423</c:v>
                </c:pt>
                <c:pt idx="76">
                  <c:v>733.49999999999989</c:v>
                </c:pt>
                <c:pt idx="77">
                  <c:v>750.42412078494567</c:v>
                </c:pt>
                <c:pt idx="78">
                  <c:v>766.96907576544356</c:v>
                </c:pt>
                <c:pt idx="79">
                  <c:v>783.23417519021837</c:v>
                </c:pt>
                <c:pt idx="80">
                  <c:v>799.28739024790025</c:v>
                </c:pt>
                <c:pt idx="81">
                  <c:v>815.17662691691146</c:v>
                </c:pt>
                <c:pt idx="82">
                  <c:v>830.93652868617096</c:v>
                </c:pt>
                <c:pt idx="83">
                  <c:v>846.59272006576975</c:v>
                </c:pt>
                <c:pt idx="84">
                  <c:v>862.16453510208657</c:v>
                </c:pt>
                <c:pt idx="85">
                  <c:v>877.66682043218748</c:v>
                </c:pt>
                <c:pt idx="86">
                  <c:v>893.11115648110501</c:v>
                </c:pt>
                <c:pt idx="87">
                  <c:v>908.50670311107069</c:v>
                </c:pt>
                <c:pt idx="88">
                  <c:v>923.86079703808446</c:v>
                </c:pt>
                <c:pt idx="89">
                  <c:v>939.17938158180243</c:v>
                </c:pt>
                <c:pt idx="90">
                  <c:v>954.46732091626984</c:v>
                </c:pt>
                <c:pt idx="91">
                  <c:v>969.72863331807639</c:v>
                </c:pt>
                <c:pt idx="92">
                  <c:v>984.96666666666601</c:v>
                </c:pt>
                <c:pt idx="93">
                  <c:v>1000.1842321525621</c:v>
                </c:pt>
                <c:pt idx="94">
                  <c:v>1015.3837073204301</c:v>
                </c:pt>
                <c:pt idx="95">
                  <c:v>1030.5671163235641</c:v>
                </c:pt>
                <c:pt idx="96">
                  <c:v>1045.7361930430818</c:v>
                </c:pt>
                <c:pt idx="97">
                  <c:v>1060.8924311817625</c:v>
                </c:pt>
                <c:pt idx="98">
                  <c:v>1076.0371243561162</c:v>
                </c:pt>
                <c:pt idx="99">
                  <c:v>1091.1713984358817</c:v>
                </c:pt>
                <c:pt idx="100">
                  <c:v>1106.2962378213751</c:v>
                </c:pt>
              </c:numCache>
            </c:numRef>
          </c:xVal>
          <c:yVal>
            <c:numRef>
              <c:f>'Linear Interpolation uncertaint'!$G$2:$G$102</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yVal>
          <c:smooth val="0"/>
          <c:extLst>
            <c:ext xmlns:c16="http://schemas.microsoft.com/office/drawing/2014/chart" uri="{C3380CC4-5D6E-409C-BE32-E72D297353CC}">
              <c16:uniqueId val="{00000002-7B01-9342-8542-347312E020FA}"/>
            </c:ext>
          </c:extLst>
        </c:ser>
        <c:ser>
          <c:idx val="3"/>
          <c:order val="3"/>
          <c:spPr>
            <a:ln w="25400" cap="rnd">
              <a:solidFill>
                <a:schemeClr val="bg1">
                  <a:lumMod val="85000"/>
                </a:schemeClr>
              </a:solidFill>
              <a:round/>
            </a:ln>
            <a:effectLst/>
          </c:spPr>
          <c:marker>
            <c:symbol val="none"/>
          </c:marker>
          <c:xVal>
            <c:numRef>
              <c:f>'Linear Interpolation uncertaint'!$M$2:$M$102</c:f>
              <c:numCache>
                <c:formatCode>0.00</c:formatCode>
                <c:ptCount val="101"/>
                <c:pt idx="0">
                  <c:v>0</c:v>
                </c:pt>
                <c:pt idx="1">
                  <c:v>6.0888888888888886</c:v>
                </c:pt>
                <c:pt idx="2">
                  <c:v>12.177777777777777</c:v>
                </c:pt>
                <c:pt idx="3">
                  <c:v>18.266666666666666</c:v>
                </c:pt>
                <c:pt idx="4">
                  <c:v>24.355555555555554</c:v>
                </c:pt>
                <c:pt idx="5">
                  <c:v>30.444444444444443</c:v>
                </c:pt>
                <c:pt idx="6">
                  <c:v>36.533333333333331</c:v>
                </c:pt>
                <c:pt idx="7">
                  <c:v>42.622222222222227</c:v>
                </c:pt>
                <c:pt idx="8">
                  <c:v>48.711111111111109</c:v>
                </c:pt>
                <c:pt idx="9">
                  <c:v>54.800000000000004</c:v>
                </c:pt>
                <c:pt idx="10">
                  <c:v>57.281275663033838</c:v>
                </c:pt>
                <c:pt idx="11">
                  <c:v>59.83409402394301</c:v>
                </c:pt>
                <c:pt idx="12">
                  <c:v>62.465403400793114</c:v>
                </c:pt>
                <c:pt idx="13">
                  <c:v>65.180882021697698</c:v>
                </c:pt>
                <c:pt idx="14">
                  <c:v>67.984271909999165</c:v>
                </c:pt>
                <c:pt idx="15">
                  <c:v>70.876882021697696</c:v>
                </c:pt>
                <c:pt idx="16">
                  <c:v>73.857403400793103</c:v>
                </c:pt>
                <c:pt idx="17">
                  <c:v>76.922094023943004</c:v>
                </c:pt>
                <c:pt idx="18">
                  <c:v>80.065275663033844</c:v>
                </c:pt>
                <c:pt idx="19">
                  <c:v>83.28</c:v>
                </c:pt>
                <c:pt idx="20">
                  <c:v>86.558723848324234</c:v>
                </c:pt>
                <c:pt idx="21">
                  <c:v>89.893875251164943</c:v>
                </c:pt>
                <c:pt idx="22">
                  <c:v>93.278256850621091</c:v>
                </c:pt>
                <c:pt idx="23">
                  <c:v>96.705287165193056</c:v>
                </c:pt>
                <c:pt idx="24">
                  <c:v>100.16911064067352</c:v>
                </c:pt>
                <c:pt idx="25">
                  <c:v>103.66461611087574</c:v>
                </c:pt>
                <c:pt idx="26">
                  <c:v>107.1873993572584</c:v>
                </c:pt>
                <c:pt idx="27">
                  <c:v>110.7336966567138</c:v>
                </c:pt>
                <c:pt idx="28">
                  <c:v>114.30030724933708</c:v>
                </c:pt>
                <c:pt idx="29">
                  <c:v>117.8845154965971</c:v>
                </c:pt>
                <c:pt idx="30">
                  <c:v>121.48401848778319</c:v>
                </c:pt>
                <c:pt idx="31">
                  <c:v>125.09686165695996</c:v>
                </c:pt>
                <c:pt idx="32">
                  <c:v>128.72138309315415</c:v>
                </c:pt>
                <c:pt idx="33">
                  <c:v>132.35616621465249</c:v>
                </c:pt>
                <c:pt idx="34">
                  <c:v>136</c:v>
                </c:pt>
                <c:pt idx="35">
                  <c:v>135.71723314583159</c:v>
                </c:pt>
                <c:pt idx="36">
                  <c:v>136.11721602378168</c:v>
                </c:pt>
                <c:pt idx="37">
                  <c:v>137.27775637731995</c:v>
                </c:pt>
                <c:pt idx="38">
                  <c:v>139.18951416497461</c:v>
                </c:pt>
                <c:pt idx="39">
                  <c:v>141.76092602622285</c:v>
                </c:pt>
                <c:pt idx="40">
                  <c:v>144.86067977499789</c:v>
                </c:pt>
                <c:pt idx="41">
                  <c:v>148.3601145788642</c:v>
                </c:pt>
                <c:pt idx="42">
                  <c:v>152.15403750411775</c:v>
                </c:pt>
                <c:pt idx="43">
                  <c:v>156.1638126514911</c:v>
                </c:pt>
                <c:pt idx="44">
                  <c:v>160.33291873706963</c:v>
                </c:pt>
                <c:pt idx="45">
                  <c:v>164.62119257590874</c:v>
                </c:pt>
                <c:pt idx="46">
                  <c:v>168.99999999999989</c:v>
                </c:pt>
                <c:pt idx="47">
                  <c:v>187.17076812334261</c:v>
                </c:pt>
                <c:pt idx="48">
                  <c:v>206.34733192202043</c:v>
                </c:pt>
                <c:pt idx="49">
                  <c:v>226.57076812334259</c:v>
                </c:pt>
                <c:pt idx="50">
                  <c:v>247.79999999999995</c:v>
                </c:pt>
                <c:pt idx="51">
                  <c:v>269.92640687119274</c:v>
                </c:pt>
                <c:pt idx="52">
                  <c:v>292.80701700396531</c:v>
                </c:pt>
                <c:pt idx="53">
                  <c:v>316.29635614091376</c:v>
                </c:pt>
                <c:pt idx="54">
                  <c:v>340.26563145999489</c:v>
                </c:pt>
                <c:pt idx="55">
                  <c:v>364.60951894845294</c:v>
                </c:pt>
                <c:pt idx="56">
                  <c:v>389.24555320336759</c:v>
                </c:pt>
                <c:pt idx="57">
                  <c:v>414.11052550594809</c:v>
                </c:pt>
                <c:pt idx="58">
                  <c:v>439.15635565834293</c:v>
                </c:pt>
                <c:pt idx="59">
                  <c:v>464.34645102463571</c:v>
                </c:pt>
                <c:pt idx="60">
                  <c:v>489.65281374238566</c:v>
                </c:pt>
                <c:pt idx="61">
                  <c:v>515.05385138137422</c:v>
                </c:pt>
                <c:pt idx="62">
                  <c:v>540.53275663033821</c:v>
                </c:pt>
                <c:pt idx="63">
                  <c:v>566.07631819555831</c:v>
                </c:pt>
                <c:pt idx="64">
                  <c:v>591.67404868885023</c:v>
                </c:pt>
                <c:pt idx="65">
                  <c:v>617.31754250991378</c:v>
                </c:pt>
                <c:pt idx="66">
                  <c:v>643</c:v>
                </c:pt>
                <c:pt idx="67">
                  <c:v>671.40281200499578</c:v>
                </c:pt>
                <c:pt idx="68">
                  <c:v>707.04962659633213</c:v>
                </c:pt>
                <c:pt idx="69">
                  <c:v>752.34544457292895</c:v>
                </c:pt>
                <c:pt idx="70">
                  <c:v>807.41030807818561</c:v>
                </c:pt>
                <c:pt idx="71">
                  <c:v>869.95187269709777</c:v>
                </c:pt>
                <c:pt idx="72">
                  <c:v>937.29999999999973</c:v>
                </c:pt>
                <c:pt idx="73">
                  <c:v>1007.5699339626328</c:v>
                </c:pt>
                <c:pt idx="74">
                  <c:v>1079.6376141770179</c:v>
                </c:pt>
                <c:pt idx="75">
                  <c:v>1152.8532966784153</c:v>
                </c:pt>
                <c:pt idx="76">
                  <c:v>1226.8333333333333</c:v>
                </c:pt>
                <c:pt idx="77">
                  <c:v>1301.3425458817208</c:v>
                </c:pt>
                <c:pt idx="78">
                  <c:v>1376.2309242345564</c:v>
                </c:pt>
                <c:pt idx="79">
                  <c:v>1451.3991581431148</c:v>
                </c:pt>
                <c:pt idx="80">
                  <c:v>1526.7792764187664</c:v>
                </c:pt>
                <c:pt idx="81">
                  <c:v>1602.3233730830884</c:v>
                </c:pt>
                <c:pt idx="82">
                  <c:v>1677.9968046471624</c:v>
                </c:pt>
                <c:pt idx="83">
                  <c:v>1753.773946600897</c:v>
                </c:pt>
                <c:pt idx="84">
                  <c:v>1829.6354648979127</c:v>
                </c:pt>
                <c:pt idx="85">
                  <c:v>1905.5665129011452</c:v>
                </c:pt>
                <c:pt idx="86">
                  <c:v>1981.5555101855612</c:v>
                </c:pt>
                <c:pt idx="87">
                  <c:v>2057.5932968889288</c:v>
                </c:pt>
                <c:pt idx="88">
                  <c:v>2133.6725362952484</c:v>
                </c:pt>
                <c:pt idx="89">
                  <c:v>2209.7872850848639</c:v>
                </c:pt>
                <c:pt idx="90">
                  <c:v>2285.932679083729</c:v>
                </c:pt>
                <c:pt idx="91">
                  <c:v>2362.1047000152566</c:v>
                </c:pt>
                <c:pt idx="92">
                  <c:v>2438.2999999999993</c:v>
                </c:pt>
                <c:pt idx="93">
                  <c:v>2514.5157678474379</c:v>
                </c:pt>
                <c:pt idx="94">
                  <c:v>2590.7496260129024</c:v>
                </c:pt>
                <c:pt idx="95">
                  <c:v>2666.9995503431028</c:v>
                </c:pt>
                <c:pt idx="96">
                  <c:v>2743.2638069569175</c:v>
                </c:pt>
                <c:pt idx="97">
                  <c:v>2819.5409021515707</c:v>
                </c:pt>
                <c:pt idx="98">
                  <c:v>2895.8295423105496</c:v>
                </c:pt>
                <c:pt idx="99">
                  <c:v>2972.1286015641185</c:v>
                </c:pt>
                <c:pt idx="100">
                  <c:v>3048.4370955119575</c:v>
                </c:pt>
              </c:numCache>
            </c:numRef>
          </c:xVal>
          <c:yVal>
            <c:numRef>
              <c:f>'Linear Interpolation uncertaint'!$G$2:$G$101</c:f>
              <c:numCache>
                <c:formatCode>General</c:formatCode>
                <c:ptCount val="10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numCache>
            </c:numRef>
          </c:yVal>
          <c:smooth val="0"/>
          <c:extLst>
            <c:ext xmlns:c16="http://schemas.microsoft.com/office/drawing/2014/chart" uri="{C3380CC4-5D6E-409C-BE32-E72D297353CC}">
              <c16:uniqueId val="{00000003-7B01-9342-8542-347312E020FA}"/>
            </c:ext>
          </c:extLst>
        </c:ser>
        <c:dLbls>
          <c:showLegendKey val="0"/>
          <c:showVal val="0"/>
          <c:showCatName val="0"/>
          <c:showSerName val="0"/>
          <c:showPercent val="0"/>
          <c:showBubbleSize val="0"/>
        </c:dLbls>
        <c:axId val="2080991048"/>
        <c:axId val="2080997864"/>
      </c:scatterChart>
      <c:valAx>
        <c:axId val="2080991048"/>
        <c:scaling>
          <c:orientation val="minMax"/>
          <c:max val="2077"/>
          <c:min val="0"/>
        </c:scaling>
        <c:delete val="0"/>
        <c:axPos val="t"/>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(ka)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997864"/>
        <c:crosses val="autoZero"/>
        <c:crossBetween val="midCat"/>
      </c:valAx>
      <c:valAx>
        <c:axId val="2080997864"/>
        <c:scaling>
          <c:orientation val="maxMin"/>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Depth</a:t>
                </a:r>
                <a:r>
                  <a:rPr lang="en-US" baseline="0"/>
                  <a:t> (m)</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9910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xdr:col>
      <xdr:colOff>50800</xdr:colOff>
      <xdr:row>8</xdr:row>
      <xdr:rowOff>50800</xdr:rowOff>
    </xdr:from>
    <xdr:to>
      <xdr:col>4</xdr:col>
      <xdr:colOff>2089150</xdr:colOff>
      <xdr:row>43</xdr:row>
      <xdr:rowOff>114300</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533400</xdr:colOff>
      <xdr:row>2</xdr:row>
      <xdr:rowOff>0</xdr:rowOff>
    </xdr:from>
    <xdr:to>
      <xdr:col>14</xdr:col>
      <xdr:colOff>254000</xdr:colOff>
      <xdr:row>20</xdr:row>
      <xdr:rowOff>190500</xdr:rowOff>
    </xdr:to>
    <xdr:sp macro="" textlink="">
      <xdr:nvSpPr>
        <xdr:cNvPr id="3" name="TextBox 2">
          <a:extLst>
            <a:ext uri="{FF2B5EF4-FFF2-40B4-BE49-F238E27FC236}">
              <a16:creationId xmlns:a16="http://schemas.microsoft.com/office/drawing/2014/main" id="{0032F359-6F71-634A-8F53-7BB4A671B6FB}"/>
            </a:ext>
          </a:extLst>
        </xdr:cNvPr>
        <xdr:cNvSpPr txBox="1"/>
      </xdr:nvSpPr>
      <xdr:spPr>
        <a:xfrm>
          <a:off x="7137400" y="406400"/>
          <a:ext cx="7150100" cy="3848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This Excel file is supplied in context of the GLOMAR short course "Age Models and Geochronology: An Introduction to Different Age-depth Modelling Approaches"</a:t>
          </a:r>
        </a:p>
        <a:p>
          <a:r>
            <a:rPr lang="en-US" sz="1800"/>
            <a:t>It provides the artificial example of Lake GLOMAR</a:t>
          </a:r>
          <a:r>
            <a:rPr lang="en-US" sz="1800" baseline="0"/>
            <a:t> to illustrate a selection of </a:t>
          </a:r>
          <a:r>
            <a:rPr lang="en-US" sz="1800"/>
            <a:t>widely-adopted techniques for basic age-depth modeling.</a:t>
          </a:r>
        </a:p>
        <a:p>
          <a:endParaRPr lang="en-US" sz="1800"/>
        </a:p>
        <a:p>
          <a:r>
            <a:rPr lang="en-US" sz="1800"/>
            <a:t>The dated levels in this example have uncertainties that are normally distributed. As</a:t>
          </a:r>
          <a:r>
            <a:rPr lang="en-US" sz="1800" baseline="0"/>
            <a:t> was explained in the course, this is of course not always the case in reality. Especially 14C ages have complex distributions. Here, for simplicity, a normal distribution is assumed.</a:t>
          </a:r>
          <a:endParaRPr lang="en-US" sz="1800"/>
        </a:p>
        <a:p>
          <a:endParaRPr lang="en-US" sz="1800"/>
        </a:p>
        <a:p>
          <a:r>
            <a:rPr lang="en-US" sz="1800"/>
            <a:t>By dr. David De Vleeschouwer and dr. Christian Zeeden</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152400</xdr:colOff>
      <xdr:row>9</xdr:row>
      <xdr:rowOff>76200</xdr:rowOff>
    </xdr:from>
    <xdr:to>
      <xdr:col>6</xdr:col>
      <xdr:colOff>114300</xdr:colOff>
      <xdr:row>59</xdr:row>
      <xdr:rowOff>177800</xdr:rowOff>
    </xdr:to>
    <xdr:graphicFrame macro="">
      <xdr:nvGraphicFramePr>
        <xdr:cNvPr id="2" name="Chart 1">
          <a:extLst>
            <a:ext uri="{FF2B5EF4-FFF2-40B4-BE49-F238E27FC236}">
              <a16:creationId xmlns:a16="http://schemas.microsoft.com/office/drawing/2014/main" id="{7B0FDA5D-C9B0-414D-A2E9-7222AB5F4B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1</xdr:row>
      <xdr:rowOff>0</xdr:rowOff>
    </xdr:from>
    <xdr:to>
      <xdr:col>19</xdr:col>
      <xdr:colOff>508000</xdr:colOff>
      <xdr:row>10</xdr:row>
      <xdr:rowOff>50800</xdr:rowOff>
    </xdr:to>
    <xdr:sp macro="" textlink="">
      <xdr:nvSpPr>
        <xdr:cNvPr id="3" name="TextBox 2">
          <a:extLst>
            <a:ext uri="{FF2B5EF4-FFF2-40B4-BE49-F238E27FC236}">
              <a16:creationId xmlns:a16="http://schemas.microsoft.com/office/drawing/2014/main" id="{A3EEA334-782B-654C-94A3-6EB7740EB14D}"/>
            </a:ext>
          </a:extLst>
        </xdr:cNvPr>
        <xdr:cNvSpPr txBox="1"/>
      </xdr:nvSpPr>
      <xdr:spPr>
        <a:xfrm>
          <a:off x="13208000" y="203200"/>
          <a:ext cx="6286500" cy="187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aseline="0"/>
            <a:t>To alleviate the issues with the analytic or Monte Carlo treatment of uncertainty, one can simply interpolate uncertainty in-between dated levels. </a:t>
          </a:r>
        </a:p>
        <a:p>
          <a:r>
            <a:rPr lang="en-US" sz="1800" b="1" baseline="0">
              <a:solidFill>
                <a:srgbClr val="FF0000"/>
              </a:solidFill>
            </a:rPr>
            <a:t>This is the easiest and simplest (non-Bayesian) way to get rid of the hourglass shape of the analytic and Monte Carlo treatment of uncertainty.</a:t>
          </a:r>
          <a:endParaRPr lang="en-US" sz="2400" b="1">
            <a:solidFill>
              <a:srgbClr val="FF0000"/>
            </a:solidFill>
          </a:endParaRPr>
        </a:p>
        <a:p>
          <a:endParaRPr lang="en-US" sz="1800"/>
        </a:p>
        <a:p>
          <a:endParaRPr lang="en-US" sz="1800"/>
        </a:p>
      </xdr:txBody>
    </xdr:sp>
    <xdr:clientData/>
  </xdr:twoCellAnchor>
  <xdr:twoCellAnchor>
    <xdr:from>
      <xdr:col>12</xdr:col>
      <xdr:colOff>0</xdr:colOff>
      <xdr:row>73</xdr:row>
      <xdr:rowOff>0</xdr:rowOff>
    </xdr:from>
    <xdr:to>
      <xdr:col>19</xdr:col>
      <xdr:colOff>508000</xdr:colOff>
      <xdr:row>76</xdr:row>
      <xdr:rowOff>177800</xdr:rowOff>
    </xdr:to>
    <xdr:sp macro="" textlink="">
      <xdr:nvSpPr>
        <xdr:cNvPr id="4" name="TextBox 3">
          <a:extLst>
            <a:ext uri="{FF2B5EF4-FFF2-40B4-BE49-F238E27FC236}">
              <a16:creationId xmlns:a16="http://schemas.microsoft.com/office/drawing/2014/main" id="{543AD3B7-71EC-1643-A427-3EE37AD52F33}"/>
            </a:ext>
          </a:extLst>
        </xdr:cNvPr>
        <xdr:cNvSpPr txBox="1"/>
      </xdr:nvSpPr>
      <xdr:spPr>
        <a:xfrm>
          <a:off x="13208000" y="14833600"/>
          <a:ext cx="6286500" cy="787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aseline="0"/>
            <a:t>In the extrapolation part, the analytical uncertainty treatment is conservative and can be maintained.</a:t>
          </a:r>
          <a:endParaRPr lang="en-US" sz="1800"/>
        </a:p>
        <a:p>
          <a:endParaRPr lang="en-US"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234950</xdr:colOff>
      <xdr:row>8</xdr:row>
      <xdr:rowOff>50800</xdr:rowOff>
    </xdr:from>
    <xdr:to>
      <xdr:col>5</xdr:col>
      <xdr:colOff>596900</xdr:colOff>
      <xdr:row>56</xdr:row>
      <xdr:rowOff>101600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355600</xdr:colOff>
      <xdr:row>1</xdr:row>
      <xdr:rowOff>101600</xdr:rowOff>
    </xdr:from>
    <xdr:to>
      <xdr:col>27</xdr:col>
      <xdr:colOff>762000</xdr:colOff>
      <xdr:row>8</xdr:row>
      <xdr:rowOff>12700</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9436100" y="292100"/>
          <a:ext cx="16090900" cy="1244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=FORECAST([new_depth],OFFSET([known_ages],MATCH([new_depth],[known_depths],1)-1,0,2),OFFSET([known_depths],MATCH([new_depth],[known_depths],1)-1,0,2))</a:t>
          </a:r>
        </a:p>
        <a:p>
          <a:endParaRPr lang="en-US" sz="1800"/>
        </a:p>
        <a:p>
          <a:r>
            <a:rPr lang="en-US" sz="1800"/>
            <a:t>The simplest age</a:t>
          </a:r>
          <a:r>
            <a:rPr lang="en-US" sz="1800" baseline="0"/>
            <a:t> model of all. </a:t>
          </a:r>
        </a:p>
        <a:p>
          <a:r>
            <a:rPr lang="en-US" sz="1800" baseline="0"/>
            <a:t>But Interpolation is limited to the stratigraphic range in-between dated levels!</a:t>
          </a:r>
          <a:endParaRPr lang="en-US" sz="1800"/>
        </a:p>
      </xdr:txBody>
    </xdr:sp>
    <xdr:clientData/>
  </xdr:twoCellAnchor>
  <xdr:twoCellAnchor>
    <xdr:from>
      <xdr:col>9</xdr:col>
      <xdr:colOff>0</xdr:colOff>
      <xdr:row>73</xdr:row>
      <xdr:rowOff>0</xdr:rowOff>
    </xdr:from>
    <xdr:to>
      <xdr:col>28</xdr:col>
      <xdr:colOff>406400</xdr:colOff>
      <xdr:row>79</xdr:row>
      <xdr:rowOff>101600</xdr:rowOff>
    </xdr:to>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9906000" y="13906500"/>
          <a:ext cx="16090900" cy="1244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aseline="0"/>
            <a:t>Interpolation is limited to the stratigraphic range in-between dated levels!</a:t>
          </a:r>
          <a:endParaRPr lang="en-US" sz="18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152400</xdr:colOff>
      <xdr:row>9</xdr:row>
      <xdr:rowOff>76200</xdr:rowOff>
    </xdr:from>
    <xdr:to>
      <xdr:col>6</xdr:col>
      <xdr:colOff>114300</xdr:colOff>
      <xdr:row>59</xdr:row>
      <xdr:rowOff>177800</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673100</xdr:colOff>
      <xdr:row>72</xdr:row>
      <xdr:rowOff>139700</xdr:rowOff>
    </xdr:from>
    <xdr:to>
      <xdr:col>16</xdr:col>
      <xdr:colOff>609600</xdr:colOff>
      <xdr:row>86</xdr:row>
      <xdr:rowOff>139700</xdr:rowOff>
    </xdr:to>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9753600" y="14770100"/>
          <a:ext cx="6540500" cy="284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=TREND([known_ages], [known_depths], [new_depth])</a:t>
          </a:r>
        </a:p>
        <a:p>
          <a:endParaRPr lang="en-US" sz="1800"/>
        </a:p>
        <a:p>
          <a:r>
            <a:rPr lang="en-US" sz="1800"/>
            <a:t>Extrapolation</a:t>
          </a:r>
          <a:r>
            <a:rPr lang="en-US" sz="1800" baseline="0"/>
            <a:t> is meaningful beyond the deepest dated level... </a:t>
          </a:r>
        </a:p>
        <a:p>
          <a:r>
            <a:rPr lang="en-US" sz="1800" baseline="0"/>
            <a:t>But how far is too far?</a:t>
          </a:r>
        </a:p>
        <a:p>
          <a:endParaRPr lang="en-US" sz="1800" baseline="0"/>
        </a:p>
        <a:p>
          <a:r>
            <a:rPr lang="en-US" sz="1800" baseline="0"/>
            <a:t>Here, we apply the last sedimentation rate to extrapolate beyond the deepest dated level. But, one could also make the choice to take the average of the last 2, 3, ... sedimentation rates.</a:t>
          </a:r>
          <a:endParaRPr lang="en-US" sz="18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222250</xdr:colOff>
      <xdr:row>8</xdr:row>
      <xdr:rowOff>76200</xdr:rowOff>
    </xdr:from>
    <xdr:to>
      <xdr:col>6</xdr:col>
      <xdr:colOff>139700</xdr:colOff>
      <xdr:row>58</xdr:row>
      <xdr:rowOff>177800</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xdr:row>
      <xdr:rowOff>0</xdr:rowOff>
    </xdr:from>
    <xdr:to>
      <xdr:col>16</xdr:col>
      <xdr:colOff>762000</xdr:colOff>
      <xdr:row>7</xdr:row>
      <xdr:rowOff>25400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9906000" y="190500"/>
          <a:ext cx="6540500" cy="1168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Same Excel</a:t>
          </a:r>
          <a:r>
            <a:rPr lang="en-US" sz="1800" baseline="0"/>
            <a:t> formulas as before...</a:t>
          </a:r>
        </a:p>
        <a:p>
          <a:r>
            <a:rPr lang="en-US" sz="1800" baseline="0"/>
            <a:t>But the dated level at 46 m was deleted from the data-set.</a:t>
          </a:r>
          <a:endParaRPr lang="en-US" sz="18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82550</xdr:colOff>
      <xdr:row>10</xdr:row>
      <xdr:rowOff>76200</xdr:rowOff>
    </xdr:from>
    <xdr:to>
      <xdr:col>5</xdr:col>
      <xdr:colOff>546100</xdr:colOff>
      <xdr:row>60</xdr:row>
      <xdr:rowOff>177800</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48</xdr:row>
      <xdr:rowOff>0</xdr:rowOff>
    </xdr:from>
    <xdr:to>
      <xdr:col>18</xdr:col>
      <xdr:colOff>419100</xdr:colOff>
      <xdr:row>54</xdr:row>
      <xdr:rowOff>25400</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9906000" y="9144000"/>
          <a:ext cx="7848600" cy="1168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We need to extrapolate in-between the dated level at 46 m and the hardground at 62 m.</a:t>
          </a:r>
        </a:p>
        <a:p>
          <a:endParaRPr lang="en-US" sz="1800"/>
        </a:p>
        <a:p>
          <a:r>
            <a:rPr lang="en-US" sz="1800"/>
            <a:t>=TREND([known_ages_above], [known_depths_above], [new_depth])</a:t>
          </a:r>
        </a:p>
      </xdr:txBody>
    </xdr:sp>
    <xdr:clientData/>
  </xdr:twoCellAnchor>
  <xdr:twoCellAnchor>
    <xdr:from>
      <xdr:col>9</xdr:col>
      <xdr:colOff>0</xdr:colOff>
      <xdr:row>63</xdr:row>
      <xdr:rowOff>0</xdr:rowOff>
    </xdr:from>
    <xdr:to>
      <xdr:col>18</xdr:col>
      <xdr:colOff>419100</xdr:colOff>
      <xdr:row>69</xdr:row>
      <xdr:rowOff>25400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9906000" y="12001500"/>
          <a:ext cx="7848600" cy="1168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Then,</a:t>
          </a:r>
          <a:r>
            <a:rPr lang="en-US" sz="1800" baseline="0"/>
            <a:t> w</a:t>
          </a:r>
          <a:r>
            <a:rPr lang="en-US" sz="1800"/>
            <a:t>e also need to extrapolate in-between the hardground and the dated level at 66 m.</a:t>
          </a:r>
        </a:p>
        <a:p>
          <a:endParaRPr lang="en-US" sz="1800"/>
        </a:p>
        <a:p>
          <a:r>
            <a:rPr lang="en-US" sz="1800"/>
            <a:t>=TREND([known_ages_below], [known_depths_below], [new_depth])</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69850</xdr:colOff>
      <xdr:row>9</xdr:row>
      <xdr:rowOff>152400</xdr:rowOff>
    </xdr:from>
    <xdr:to>
      <xdr:col>6</xdr:col>
      <xdr:colOff>25400</xdr:colOff>
      <xdr:row>60</xdr:row>
      <xdr:rowOff>50800</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711200</xdr:colOff>
      <xdr:row>1</xdr:row>
      <xdr:rowOff>177800</xdr:rowOff>
    </xdr:from>
    <xdr:to>
      <xdr:col>14</xdr:col>
      <xdr:colOff>774700</xdr:colOff>
      <xdr:row>8</xdr:row>
      <xdr:rowOff>76200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9791700" y="381000"/>
          <a:ext cx="5016500" cy="1320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Main</a:t>
          </a:r>
          <a:r>
            <a:rPr lang="en-US" sz="1800" baseline="0"/>
            <a:t> advantage: Less weight on individual ages.</a:t>
          </a:r>
          <a:endParaRPr lang="en-US" sz="18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8</xdr:col>
      <xdr:colOff>390770</xdr:colOff>
      <xdr:row>1</xdr:row>
      <xdr:rowOff>162820</xdr:rowOff>
    </xdr:from>
    <xdr:to>
      <xdr:col>15</xdr:col>
      <xdr:colOff>81411</xdr:colOff>
      <xdr:row>20</xdr:row>
      <xdr:rowOff>32564</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9492437" y="358205"/>
          <a:ext cx="5503333" cy="35820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Main</a:t>
          </a:r>
          <a:r>
            <a:rPr lang="en-US" sz="1800" baseline="0"/>
            <a:t> advantage: Less weight on individual ages, while also allowing smoothly changing sedimentation rates.</a:t>
          </a:r>
        </a:p>
        <a:p>
          <a:endParaRPr lang="en-US" sz="1800" baseline="0"/>
        </a:p>
        <a:p>
          <a:r>
            <a:rPr lang="en-US" sz="1800" baseline="0"/>
            <a:t>Extrapolation through regression should be considered with care: This example shows low and ever decreasing sedimentation rates when moving toward the deepest part of the record. As a result, the bottom of the record gets assigned VERY old ages.</a:t>
          </a:r>
        </a:p>
        <a:p>
          <a:endParaRPr lang="en-US" sz="1800" baseline="0"/>
        </a:p>
        <a:p>
          <a:r>
            <a:rPr lang="en-US" sz="1800" baseline="0"/>
            <a:t>Note that x and y axes had to be flipped in order for excel to produce an equation for age (y) in function of depth (x).</a:t>
          </a:r>
        </a:p>
        <a:p>
          <a:endParaRPr lang="en-US" sz="1800" baseline="0"/>
        </a:p>
        <a:p>
          <a:endParaRPr lang="en-US" sz="1800" baseline="0"/>
        </a:p>
        <a:p>
          <a:endParaRPr lang="en-US" sz="1800" baseline="0"/>
        </a:p>
        <a:p>
          <a:endParaRPr lang="en-US" sz="1800"/>
        </a:p>
      </xdr:txBody>
    </xdr:sp>
    <xdr:clientData/>
  </xdr:twoCellAnchor>
  <xdr:twoCellAnchor>
    <xdr:from>
      <xdr:col>0</xdr:col>
      <xdr:colOff>0</xdr:colOff>
      <xdr:row>62</xdr:row>
      <xdr:rowOff>126675</xdr:rowOff>
    </xdr:from>
    <xdr:to>
      <xdr:col>5</xdr:col>
      <xdr:colOff>455897</xdr:colOff>
      <xdr:row>112</xdr:row>
      <xdr:rowOff>109090</xdr:rowOff>
    </xdr:to>
    <xdr:graphicFrame macro="">
      <xdr:nvGraphicFramePr>
        <xdr:cNvPr id="5" name="Chart 4">
          <a:extLst>
            <a:ext uri="{FF2B5EF4-FFF2-40B4-BE49-F238E27FC236}">
              <a16:creationId xmlns:a16="http://schemas.microsoft.com/office/drawing/2014/main" id="{00000000-0008-0000-07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146540</xdr:colOff>
      <xdr:row>9</xdr:row>
      <xdr:rowOff>113975</xdr:rowOff>
    </xdr:from>
    <xdr:to>
      <xdr:col>5</xdr:col>
      <xdr:colOff>765257</xdr:colOff>
      <xdr:row>59</xdr:row>
      <xdr:rowOff>96391</xdr:rowOff>
    </xdr:to>
    <xdr:graphicFrame macro="">
      <xdr:nvGraphicFramePr>
        <xdr:cNvPr id="6" name="Chart 5">
          <a:extLst>
            <a:ext uri="{FF2B5EF4-FFF2-40B4-BE49-F238E27FC236}">
              <a16:creationId xmlns:a16="http://schemas.microsoft.com/office/drawing/2014/main" id="{00000000-0008-0000-07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349250</xdr:colOff>
      <xdr:row>10</xdr:row>
      <xdr:rowOff>63500</xdr:rowOff>
    </xdr:from>
    <xdr:to>
      <xdr:col>5</xdr:col>
      <xdr:colOff>635000</xdr:colOff>
      <xdr:row>60</xdr:row>
      <xdr:rowOff>152400</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88900</xdr:colOff>
      <xdr:row>1</xdr:row>
      <xdr:rowOff>76200</xdr:rowOff>
    </xdr:from>
    <xdr:to>
      <xdr:col>20</xdr:col>
      <xdr:colOff>596900</xdr:colOff>
      <xdr:row>23</xdr:row>
      <xdr:rowOff>127000</xdr:rowOff>
    </xdr:to>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15424150" y="282575"/>
              <a:ext cx="6286500" cy="4591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sSub>
                      <m:sSubPr>
                        <m:ctrlPr>
                          <a:rPr lang="de-DE" sz="1800" b="0" i="1">
                            <a:latin typeface="Cambria Math" panose="02040503050406030204" pitchFamily="18" charset="0"/>
                            <a:ea typeface="Cambria Math" panose="02040503050406030204" pitchFamily="18" charset="0"/>
                          </a:rPr>
                        </m:ctrlPr>
                      </m:sSubPr>
                      <m:e>
                        <m:r>
                          <a:rPr lang="en-US" sz="1800" i="1">
                            <a:latin typeface="Cambria Math" panose="02040503050406030204" pitchFamily="18" charset="0"/>
                            <a:ea typeface="Cambria Math" panose="02040503050406030204" pitchFamily="18" charset="0"/>
                          </a:rPr>
                          <m:t>𝛿</m:t>
                        </m:r>
                        <m:r>
                          <a:rPr lang="de-DE" sz="1800" b="0" i="1">
                            <a:latin typeface="Cambria Math" panose="02040503050406030204" pitchFamily="18" charset="0"/>
                            <a:ea typeface="Cambria Math" panose="02040503050406030204" pitchFamily="18" charset="0"/>
                          </a:rPr>
                          <m:t>𝑦</m:t>
                        </m:r>
                      </m:e>
                      <m:sub>
                        <m:r>
                          <m:rPr>
                            <m:sty m:val="p"/>
                          </m:rPr>
                          <a:rPr lang="de-DE" sz="1800" b="0" i="0">
                            <a:latin typeface="Cambria Math" panose="02040503050406030204" pitchFamily="18" charset="0"/>
                            <a:ea typeface="Cambria Math" panose="02040503050406030204" pitchFamily="18" charset="0"/>
                          </a:rPr>
                          <m:t>i</m:t>
                        </m:r>
                      </m:sub>
                    </m:sSub>
                    <m:r>
                      <a:rPr lang="de-DE" sz="1800" b="0" i="0">
                        <a:latin typeface="Cambria Math" panose="02040503050406030204" pitchFamily="18" charset="0"/>
                        <a:ea typeface="Cambria Math" panose="02040503050406030204" pitchFamily="18" charset="0"/>
                      </a:rPr>
                      <m:t>= </m:t>
                    </m:r>
                    <m:rad>
                      <m:radPr>
                        <m:degHide m:val="on"/>
                        <m:ctrlPr>
                          <a:rPr lang="de-DE" sz="1800" b="0" i="1">
                            <a:latin typeface="Cambria Math" panose="02040503050406030204" pitchFamily="18" charset="0"/>
                            <a:ea typeface="Cambria Math" panose="02040503050406030204" pitchFamily="18" charset="0"/>
                          </a:rPr>
                        </m:ctrlPr>
                      </m:radPr>
                      <m:deg/>
                      <m:e>
                        <m:sSup>
                          <m:sSupPr>
                            <m:ctrlPr>
                              <a:rPr lang="de-DE" sz="1800" b="0" i="1">
                                <a:latin typeface="Cambria Math" panose="02040503050406030204" pitchFamily="18" charset="0"/>
                                <a:ea typeface="Cambria Math" panose="02040503050406030204" pitchFamily="18" charset="0"/>
                              </a:rPr>
                            </m:ctrlPr>
                          </m:sSupPr>
                          <m:e>
                            <m:d>
                              <m:dPr>
                                <m:begChr m:val="["/>
                                <m:endChr m:val="]"/>
                                <m:ctrlPr>
                                  <a:rPr lang="de-DE" sz="1800" b="0" i="1">
                                    <a:latin typeface="Cambria Math" panose="02040503050406030204" pitchFamily="18" charset="0"/>
                                    <a:ea typeface="Cambria Math" panose="02040503050406030204" pitchFamily="18" charset="0"/>
                                  </a:rPr>
                                </m:ctrlPr>
                              </m:dPr>
                              <m:e>
                                <m:d>
                                  <m:dPr>
                                    <m:ctrlPr>
                                      <a:rPr lang="de-DE" sz="1800" b="0" i="1">
                                        <a:latin typeface="Cambria Math" panose="02040503050406030204" pitchFamily="18" charset="0"/>
                                        <a:ea typeface="Cambria Math" panose="02040503050406030204" pitchFamily="18" charset="0"/>
                                      </a:rPr>
                                    </m:ctrlPr>
                                  </m:dPr>
                                  <m:e>
                                    <m:r>
                                      <a:rPr lang="de-DE" sz="1800" b="0" i="1">
                                        <a:latin typeface="Cambria Math" panose="02040503050406030204" pitchFamily="18" charset="0"/>
                                        <a:ea typeface="Cambria Math" panose="02040503050406030204" pitchFamily="18" charset="0"/>
                                      </a:rPr>
                                      <m:t>1−</m:t>
                                    </m:r>
                                    <m:f>
                                      <m:fPr>
                                        <m:ctrlPr>
                                          <a:rPr lang="de-DE" sz="1800" b="0" i="1">
                                            <a:latin typeface="Cambria Math" panose="02040503050406030204" pitchFamily="18" charset="0"/>
                                            <a:ea typeface="Cambria Math" panose="02040503050406030204" pitchFamily="18" charset="0"/>
                                          </a:rPr>
                                        </m:ctrlPr>
                                      </m:fPr>
                                      <m:num>
                                        <m:sSub>
                                          <m:sSubPr>
                                            <m:ctrlPr>
                                              <a:rPr lang="de-DE" sz="1800" b="0" i="1">
                                                <a:latin typeface="Cambria Math" panose="02040503050406030204" pitchFamily="18" charset="0"/>
                                                <a:ea typeface="Cambria Math" panose="02040503050406030204" pitchFamily="18" charset="0"/>
                                              </a:rPr>
                                            </m:ctrlPr>
                                          </m:sSubPr>
                                          <m:e>
                                            <m:r>
                                              <a:rPr lang="de-DE" sz="1800" b="0" i="1">
                                                <a:latin typeface="Cambria Math" panose="02040503050406030204" pitchFamily="18" charset="0"/>
                                                <a:ea typeface="Cambria Math" panose="02040503050406030204" pitchFamily="18" charset="0"/>
                                              </a:rPr>
                                              <m:t>𝑥</m:t>
                                            </m:r>
                                          </m:e>
                                          <m:sub>
                                            <m:r>
                                              <a:rPr lang="de-DE" sz="1800" b="0" i="1">
                                                <a:latin typeface="Cambria Math" panose="02040503050406030204" pitchFamily="18" charset="0"/>
                                                <a:ea typeface="Cambria Math" panose="02040503050406030204" pitchFamily="18" charset="0"/>
                                              </a:rPr>
                                              <m:t>𝑖</m:t>
                                            </m:r>
                                          </m:sub>
                                        </m:sSub>
                                        <m:r>
                                          <a:rPr lang="de-DE" sz="1800" b="0" i="1">
                                            <a:latin typeface="Cambria Math" panose="02040503050406030204" pitchFamily="18" charset="0"/>
                                            <a:ea typeface="Cambria Math" panose="02040503050406030204" pitchFamily="18" charset="0"/>
                                          </a:rPr>
                                          <m:t>−</m:t>
                                        </m:r>
                                        <m:sSub>
                                          <m:sSubPr>
                                            <m:ctrlPr>
                                              <a:rPr lang="de-DE" sz="1800" b="0" i="1">
                                                <a:latin typeface="Cambria Math" panose="02040503050406030204" pitchFamily="18" charset="0"/>
                                                <a:ea typeface="Cambria Math" panose="02040503050406030204" pitchFamily="18" charset="0"/>
                                              </a:rPr>
                                            </m:ctrlPr>
                                          </m:sSubPr>
                                          <m:e>
                                            <m:r>
                                              <a:rPr lang="de-DE" sz="1800" b="0" i="1">
                                                <a:latin typeface="Cambria Math" panose="02040503050406030204" pitchFamily="18" charset="0"/>
                                                <a:ea typeface="Cambria Math" panose="02040503050406030204" pitchFamily="18" charset="0"/>
                                              </a:rPr>
                                              <m:t>𝑥</m:t>
                                            </m:r>
                                          </m:e>
                                          <m:sub>
                                            <m:r>
                                              <a:rPr lang="de-DE" sz="1800" b="0" i="1">
                                                <a:latin typeface="Cambria Math" panose="02040503050406030204" pitchFamily="18" charset="0"/>
                                                <a:ea typeface="Cambria Math" panose="02040503050406030204" pitchFamily="18" charset="0"/>
                                              </a:rPr>
                                              <m:t>1</m:t>
                                            </m:r>
                                          </m:sub>
                                        </m:sSub>
                                      </m:num>
                                      <m:den>
                                        <m:sSub>
                                          <m:sSubPr>
                                            <m:ctrlPr>
                                              <a:rPr lang="de-DE" sz="1800" b="0" i="1">
                                                <a:latin typeface="Cambria Math" panose="02040503050406030204" pitchFamily="18" charset="0"/>
                                                <a:ea typeface="Cambria Math" panose="02040503050406030204" pitchFamily="18" charset="0"/>
                                              </a:rPr>
                                            </m:ctrlPr>
                                          </m:sSubPr>
                                          <m:e>
                                            <m:r>
                                              <a:rPr lang="de-DE" sz="1800" b="0" i="1">
                                                <a:latin typeface="Cambria Math" panose="02040503050406030204" pitchFamily="18" charset="0"/>
                                                <a:ea typeface="Cambria Math" panose="02040503050406030204" pitchFamily="18" charset="0"/>
                                              </a:rPr>
                                              <m:t>𝑥</m:t>
                                            </m:r>
                                          </m:e>
                                          <m:sub>
                                            <m:r>
                                              <a:rPr lang="de-DE" sz="1800" b="0" i="1">
                                                <a:latin typeface="Cambria Math" panose="02040503050406030204" pitchFamily="18" charset="0"/>
                                                <a:ea typeface="Cambria Math" panose="02040503050406030204" pitchFamily="18" charset="0"/>
                                              </a:rPr>
                                              <m:t>2</m:t>
                                            </m:r>
                                          </m:sub>
                                        </m:sSub>
                                        <m:r>
                                          <a:rPr lang="de-DE" sz="1800" b="0" i="1">
                                            <a:latin typeface="Cambria Math" panose="02040503050406030204" pitchFamily="18" charset="0"/>
                                            <a:ea typeface="Cambria Math" panose="02040503050406030204" pitchFamily="18" charset="0"/>
                                          </a:rPr>
                                          <m:t>−</m:t>
                                        </m:r>
                                        <m:sSub>
                                          <m:sSubPr>
                                            <m:ctrlPr>
                                              <a:rPr lang="de-DE" sz="1800" b="0" i="1">
                                                <a:latin typeface="Cambria Math" panose="02040503050406030204" pitchFamily="18" charset="0"/>
                                                <a:ea typeface="Cambria Math" panose="02040503050406030204" pitchFamily="18" charset="0"/>
                                              </a:rPr>
                                            </m:ctrlPr>
                                          </m:sSubPr>
                                          <m:e>
                                            <m:r>
                                              <a:rPr lang="de-DE" sz="1800" b="0" i="1">
                                                <a:latin typeface="Cambria Math" panose="02040503050406030204" pitchFamily="18" charset="0"/>
                                                <a:ea typeface="Cambria Math" panose="02040503050406030204" pitchFamily="18" charset="0"/>
                                              </a:rPr>
                                              <m:t>𝑥</m:t>
                                            </m:r>
                                          </m:e>
                                          <m:sub>
                                            <m:r>
                                              <a:rPr lang="de-DE" sz="1800" b="0" i="1">
                                                <a:latin typeface="Cambria Math" panose="02040503050406030204" pitchFamily="18" charset="0"/>
                                                <a:ea typeface="Cambria Math" panose="02040503050406030204" pitchFamily="18" charset="0"/>
                                              </a:rPr>
                                              <m:t>1</m:t>
                                            </m:r>
                                          </m:sub>
                                        </m:sSub>
                                      </m:den>
                                    </m:f>
                                  </m:e>
                                </m:d>
                                <m:r>
                                  <a:rPr lang="de-DE" sz="1800" b="0" i="1">
                                    <a:latin typeface="Cambria Math" panose="02040503050406030204" pitchFamily="18" charset="0"/>
                                    <a:ea typeface="Cambria Math" panose="02040503050406030204" pitchFamily="18" charset="0"/>
                                  </a:rPr>
                                  <m:t>𝛿</m:t>
                                </m:r>
                                <m:sSub>
                                  <m:sSubPr>
                                    <m:ctrlPr>
                                      <a:rPr lang="de-DE" sz="1800" b="0" i="1">
                                        <a:latin typeface="Cambria Math" panose="02040503050406030204" pitchFamily="18" charset="0"/>
                                        <a:ea typeface="Cambria Math" panose="02040503050406030204" pitchFamily="18" charset="0"/>
                                      </a:rPr>
                                    </m:ctrlPr>
                                  </m:sSubPr>
                                  <m:e>
                                    <m:r>
                                      <a:rPr lang="de-DE" sz="1800" b="0" i="1">
                                        <a:latin typeface="Cambria Math" panose="02040503050406030204" pitchFamily="18" charset="0"/>
                                        <a:ea typeface="Cambria Math" panose="02040503050406030204" pitchFamily="18" charset="0"/>
                                      </a:rPr>
                                      <m:t>𝑦</m:t>
                                    </m:r>
                                  </m:e>
                                  <m:sub>
                                    <m:r>
                                      <a:rPr lang="de-DE" sz="1800" b="0" i="1">
                                        <a:latin typeface="Cambria Math" panose="02040503050406030204" pitchFamily="18" charset="0"/>
                                        <a:ea typeface="Cambria Math" panose="02040503050406030204" pitchFamily="18" charset="0"/>
                                      </a:rPr>
                                      <m:t>1</m:t>
                                    </m:r>
                                  </m:sub>
                                </m:sSub>
                              </m:e>
                            </m:d>
                          </m:e>
                          <m:sup>
                            <m:r>
                              <a:rPr lang="de-DE" sz="1800" b="0" i="1">
                                <a:latin typeface="Cambria Math" panose="02040503050406030204" pitchFamily="18" charset="0"/>
                                <a:ea typeface="Cambria Math" panose="02040503050406030204" pitchFamily="18" charset="0"/>
                              </a:rPr>
                              <m:t>2</m:t>
                            </m:r>
                          </m:sup>
                        </m:sSup>
                        <m:r>
                          <a:rPr lang="de-DE" sz="1800" b="0" i="1">
                            <a:latin typeface="Cambria Math" panose="02040503050406030204" pitchFamily="18" charset="0"/>
                            <a:ea typeface="Cambria Math" panose="02040503050406030204" pitchFamily="18" charset="0"/>
                          </a:rPr>
                          <m:t>+</m:t>
                        </m:r>
                        <m:sSup>
                          <m:sSupPr>
                            <m:ctrlPr>
                              <a:rPr lang="de-DE" sz="1800" b="0" i="1">
                                <a:latin typeface="Cambria Math" panose="02040503050406030204" pitchFamily="18" charset="0"/>
                                <a:ea typeface="Cambria Math" panose="02040503050406030204" pitchFamily="18" charset="0"/>
                              </a:rPr>
                            </m:ctrlPr>
                          </m:sSupPr>
                          <m:e>
                            <m:d>
                              <m:dPr>
                                <m:begChr m:val="["/>
                                <m:endChr m:val="]"/>
                                <m:ctrlPr>
                                  <a:rPr lang="de-DE" sz="1800" b="0" i="1">
                                    <a:latin typeface="Cambria Math" panose="02040503050406030204" pitchFamily="18" charset="0"/>
                                    <a:ea typeface="Cambria Math" panose="02040503050406030204" pitchFamily="18" charset="0"/>
                                  </a:rPr>
                                </m:ctrlPr>
                              </m:dPr>
                              <m:e>
                                <m:d>
                                  <m:dPr>
                                    <m:ctrlPr>
                                      <a:rPr lang="de-DE" sz="1800" b="0" i="1">
                                        <a:latin typeface="Cambria Math" panose="02040503050406030204" pitchFamily="18" charset="0"/>
                                        <a:ea typeface="Cambria Math" panose="02040503050406030204" pitchFamily="18" charset="0"/>
                                      </a:rPr>
                                    </m:ctrlPr>
                                  </m:dPr>
                                  <m:e>
                                    <m:f>
                                      <m:fPr>
                                        <m:ctrlPr>
                                          <a:rPr lang="de-DE" sz="1800" b="0" i="1">
                                            <a:latin typeface="Cambria Math" panose="02040503050406030204" pitchFamily="18" charset="0"/>
                                            <a:ea typeface="Cambria Math" panose="02040503050406030204" pitchFamily="18" charset="0"/>
                                          </a:rPr>
                                        </m:ctrlPr>
                                      </m:fPr>
                                      <m:num>
                                        <m:sSub>
                                          <m:sSubPr>
                                            <m:ctrlPr>
                                              <a:rPr lang="de-DE" sz="1800" b="0" i="1">
                                                <a:latin typeface="Cambria Math" panose="02040503050406030204" pitchFamily="18" charset="0"/>
                                                <a:ea typeface="Cambria Math" panose="02040503050406030204" pitchFamily="18" charset="0"/>
                                              </a:rPr>
                                            </m:ctrlPr>
                                          </m:sSubPr>
                                          <m:e>
                                            <m:r>
                                              <a:rPr lang="de-DE" sz="1800" b="0" i="1">
                                                <a:latin typeface="Cambria Math" panose="02040503050406030204" pitchFamily="18" charset="0"/>
                                                <a:ea typeface="Cambria Math" panose="02040503050406030204" pitchFamily="18" charset="0"/>
                                              </a:rPr>
                                              <m:t>𝑥</m:t>
                                            </m:r>
                                          </m:e>
                                          <m:sub>
                                            <m:r>
                                              <a:rPr lang="de-DE" sz="1800" b="0" i="1">
                                                <a:latin typeface="Cambria Math" panose="02040503050406030204" pitchFamily="18" charset="0"/>
                                                <a:ea typeface="Cambria Math" panose="02040503050406030204" pitchFamily="18" charset="0"/>
                                              </a:rPr>
                                              <m:t>𝑖</m:t>
                                            </m:r>
                                          </m:sub>
                                        </m:sSub>
                                        <m:r>
                                          <a:rPr lang="de-DE" sz="1800" b="0" i="1">
                                            <a:latin typeface="Cambria Math" panose="02040503050406030204" pitchFamily="18" charset="0"/>
                                            <a:ea typeface="Cambria Math" panose="02040503050406030204" pitchFamily="18" charset="0"/>
                                          </a:rPr>
                                          <m:t>−</m:t>
                                        </m:r>
                                        <m:sSub>
                                          <m:sSubPr>
                                            <m:ctrlPr>
                                              <a:rPr lang="de-DE" sz="1800" b="0" i="1">
                                                <a:latin typeface="Cambria Math" panose="02040503050406030204" pitchFamily="18" charset="0"/>
                                                <a:ea typeface="Cambria Math" panose="02040503050406030204" pitchFamily="18" charset="0"/>
                                              </a:rPr>
                                            </m:ctrlPr>
                                          </m:sSubPr>
                                          <m:e>
                                            <m:r>
                                              <a:rPr lang="de-DE" sz="1800" b="0" i="1">
                                                <a:latin typeface="Cambria Math" panose="02040503050406030204" pitchFamily="18" charset="0"/>
                                                <a:ea typeface="Cambria Math" panose="02040503050406030204" pitchFamily="18" charset="0"/>
                                              </a:rPr>
                                              <m:t>𝑥</m:t>
                                            </m:r>
                                          </m:e>
                                          <m:sub>
                                            <m:r>
                                              <a:rPr lang="de-DE" sz="1800" b="0" i="1">
                                                <a:latin typeface="Cambria Math" panose="02040503050406030204" pitchFamily="18" charset="0"/>
                                                <a:ea typeface="Cambria Math" panose="02040503050406030204" pitchFamily="18" charset="0"/>
                                              </a:rPr>
                                              <m:t>1</m:t>
                                            </m:r>
                                          </m:sub>
                                        </m:sSub>
                                      </m:num>
                                      <m:den>
                                        <m:sSub>
                                          <m:sSubPr>
                                            <m:ctrlPr>
                                              <a:rPr lang="de-DE" sz="1800" b="0" i="1">
                                                <a:latin typeface="Cambria Math" panose="02040503050406030204" pitchFamily="18" charset="0"/>
                                                <a:ea typeface="Cambria Math" panose="02040503050406030204" pitchFamily="18" charset="0"/>
                                              </a:rPr>
                                            </m:ctrlPr>
                                          </m:sSubPr>
                                          <m:e>
                                            <m:r>
                                              <a:rPr lang="de-DE" sz="1800" b="0" i="1">
                                                <a:latin typeface="Cambria Math" panose="02040503050406030204" pitchFamily="18" charset="0"/>
                                                <a:ea typeface="Cambria Math" panose="02040503050406030204" pitchFamily="18" charset="0"/>
                                              </a:rPr>
                                              <m:t>𝑥</m:t>
                                            </m:r>
                                          </m:e>
                                          <m:sub>
                                            <m:r>
                                              <a:rPr lang="de-DE" sz="1800" b="0" i="1">
                                                <a:latin typeface="Cambria Math" panose="02040503050406030204" pitchFamily="18" charset="0"/>
                                                <a:ea typeface="Cambria Math" panose="02040503050406030204" pitchFamily="18" charset="0"/>
                                              </a:rPr>
                                              <m:t>2</m:t>
                                            </m:r>
                                          </m:sub>
                                        </m:sSub>
                                        <m:r>
                                          <a:rPr lang="de-DE" sz="1800" b="0" i="1">
                                            <a:latin typeface="Cambria Math" panose="02040503050406030204" pitchFamily="18" charset="0"/>
                                            <a:ea typeface="Cambria Math" panose="02040503050406030204" pitchFamily="18" charset="0"/>
                                          </a:rPr>
                                          <m:t>−</m:t>
                                        </m:r>
                                        <m:sSub>
                                          <m:sSubPr>
                                            <m:ctrlPr>
                                              <a:rPr lang="de-DE" sz="1800" b="0" i="1">
                                                <a:latin typeface="Cambria Math" panose="02040503050406030204" pitchFamily="18" charset="0"/>
                                                <a:ea typeface="Cambria Math" panose="02040503050406030204" pitchFamily="18" charset="0"/>
                                              </a:rPr>
                                            </m:ctrlPr>
                                          </m:sSubPr>
                                          <m:e>
                                            <m:r>
                                              <a:rPr lang="de-DE" sz="1800" b="0" i="1">
                                                <a:latin typeface="Cambria Math" panose="02040503050406030204" pitchFamily="18" charset="0"/>
                                                <a:ea typeface="Cambria Math" panose="02040503050406030204" pitchFamily="18" charset="0"/>
                                              </a:rPr>
                                              <m:t>𝑥</m:t>
                                            </m:r>
                                          </m:e>
                                          <m:sub>
                                            <m:r>
                                              <a:rPr lang="de-DE" sz="1800" b="0" i="1">
                                                <a:latin typeface="Cambria Math" panose="02040503050406030204" pitchFamily="18" charset="0"/>
                                                <a:ea typeface="Cambria Math" panose="02040503050406030204" pitchFamily="18" charset="0"/>
                                              </a:rPr>
                                              <m:t>1</m:t>
                                            </m:r>
                                          </m:sub>
                                        </m:sSub>
                                      </m:den>
                                    </m:f>
                                  </m:e>
                                </m:d>
                                <m:r>
                                  <a:rPr lang="de-DE" sz="1800" b="0" i="1">
                                    <a:latin typeface="Cambria Math" panose="02040503050406030204" pitchFamily="18" charset="0"/>
                                    <a:ea typeface="Cambria Math" panose="02040503050406030204" pitchFamily="18" charset="0"/>
                                  </a:rPr>
                                  <m:t>𝛿</m:t>
                                </m:r>
                                <m:sSub>
                                  <m:sSubPr>
                                    <m:ctrlPr>
                                      <a:rPr lang="de-DE" sz="1800" b="0" i="1">
                                        <a:latin typeface="Cambria Math" panose="02040503050406030204" pitchFamily="18" charset="0"/>
                                        <a:ea typeface="Cambria Math" panose="02040503050406030204" pitchFamily="18" charset="0"/>
                                      </a:rPr>
                                    </m:ctrlPr>
                                  </m:sSubPr>
                                  <m:e>
                                    <m:r>
                                      <a:rPr lang="de-DE" sz="1800" b="0" i="1">
                                        <a:latin typeface="Cambria Math" panose="02040503050406030204" pitchFamily="18" charset="0"/>
                                        <a:ea typeface="Cambria Math" panose="02040503050406030204" pitchFamily="18" charset="0"/>
                                      </a:rPr>
                                      <m:t>𝑦</m:t>
                                    </m:r>
                                  </m:e>
                                  <m:sub>
                                    <m:r>
                                      <a:rPr lang="de-DE" sz="1800" b="0" i="1">
                                        <a:latin typeface="Cambria Math" panose="02040503050406030204" pitchFamily="18" charset="0"/>
                                        <a:ea typeface="Cambria Math" panose="02040503050406030204" pitchFamily="18" charset="0"/>
                                      </a:rPr>
                                      <m:t>2</m:t>
                                    </m:r>
                                  </m:sub>
                                </m:sSub>
                              </m:e>
                            </m:d>
                          </m:e>
                          <m:sup>
                            <m:r>
                              <a:rPr lang="de-DE" sz="1800" b="0" i="1">
                                <a:latin typeface="Cambria Math" panose="02040503050406030204" pitchFamily="18" charset="0"/>
                                <a:ea typeface="Cambria Math" panose="02040503050406030204" pitchFamily="18" charset="0"/>
                              </a:rPr>
                              <m:t>2</m:t>
                            </m:r>
                          </m:sup>
                        </m:sSup>
                      </m:e>
                    </m:rad>
                  </m:oMath>
                </m:oMathPara>
              </a14:m>
              <a:endParaRPr lang="en-US" sz="1800"/>
            </a:p>
            <a:p>
              <a:r>
                <a:rPr lang="en-US" sz="1800"/>
                <a:t>If you want to understand how you can derive this equation...</a:t>
              </a:r>
              <a:r>
                <a:rPr lang="en-US" sz="1800" baseline="0"/>
                <a:t> </a:t>
              </a:r>
            </a:p>
            <a:p>
              <a:r>
                <a:rPr lang="en-US" sz="1800" baseline="0"/>
                <a:t>Join a breakout group tomorrow!</a:t>
              </a:r>
            </a:p>
            <a:p>
              <a:endParaRPr lang="en-US" sz="1800" baseline="0"/>
            </a:p>
            <a:p>
              <a:r>
                <a:rPr lang="en-US" sz="2400" b="1">
                  <a:solidFill>
                    <a:srgbClr val="FF0000"/>
                  </a:solidFill>
                </a:rPr>
                <a:t>CAREFUL!!! </a:t>
              </a:r>
            </a:p>
            <a:p>
              <a:r>
                <a:rPr lang="en-US" sz="2400" b="1">
                  <a:solidFill>
                    <a:srgbClr val="FF0000"/>
                  </a:solidFill>
                </a:rPr>
                <a:t>This is an over-optimisitic estimate of the true uncertainty</a:t>
              </a:r>
              <a:r>
                <a:rPr lang="en-US" sz="2400" b="1" baseline="0">
                  <a:solidFill>
                    <a:srgbClr val="FF0000"/>
                  </a:solidFill>
                </a:rPr>
                <a:t> because it is based on the wrong assumption that sedimentation rate is constant in-between two dated levels.</a:t>
              </a:r>
              <a:endParaRPr lang="en-US" sz="2400" b="1">
                <a:solidFill>
                  <a:srgbClr val="FF0000"/>
                </a:solidFill>
              </a:endParaRPr>
            </a:p>
            <a:p>
              <a:endParaRPr lang="en-US" sz="1800"/>
            </a:p>
            <a:p>
              <a:endParaRPr lang="en-US" sz="1800"/>
            </a:p>
          </xdr:txBody>
        </xdr:sp>
      </mc:Choice>
      <mc:Fallback xmlns="">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15424150" y="282575"/>
              <a:ext cx="6286500" cy="4591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r>
                <a:rPr lang="de-DE" sz="1800" b="0" i="0">
                  <a:latin typeface="Cambria Math" panose="02040503050406030204" pitchFamily="18" charset="0"/>
                  <a:ea typeface="Cambria Math" panose="02040503050406030204" pitchFamily="18" charset="0"/>
                </a:rPr>
                <a:t>〖</a:t>
              </a:r>
              <a:r>
                <a:rPr lang="en-US" sz="1800" i="0">
                  <a:latin typeface="Cambria Math" panose="02040503050406030204" pitchFamily="18" charset="0"/>
                  <a:ea typeface="Cambria Math" panose="02040503050406030204" pitchFamily="18" charset="0"/>
                </a:rPr>
                <a:t>𝛿</a:t>
              </a:r>
              <a:r>
                <a:rPr lang="de-DE" sz="1800" b="0" i="0">
                  <a:latin typeface="Cambria Math" panose="02040503050406030204" pitchFamily="18" charset="0"/>
                  <a:ea typeface="Cambria Math" panose="02040503050406030204" pitchFamily="18" charset="0"/>
                </a:rPr>
                <a:t>𝑦〗_i= √([(1−(𝑥_𝑖−𝑥_1)/(𝑥_2−𝑥_1 ))𝛿𝑦_1 ]^2+[((𝑥_𝑖−𝑥_1)/(𝑥_2−𝑥_1 ))𝛿𝑦_2 ]^2 )</a:t>
              </a:r>
              <a:endParaRPr lang="en-US" sz="1800"/>
            </a:p>
            <a:p>
              <a:r>
                <a:rPr lang="en-US" sz="1800"/>
                <a:t>If you want to understand how you can derive this equation...</a:t>
              </a:r>
              <a:r>
                <a:rPr lang="en-US" sz="1800" baseline="0"/>
                <a:t> </a:t>
              </a:r>
            </a:p>
            <a:p>
              <a:r>
                <a:rPr lang="en-US" sz="1800" baseline="0"/>
                <a:t>Join a breakout group tomorrow!</a:t>
              </a:r>
            </a:p>
            <a:p>
              <a:endParaRPr lang="en-US" sz="1800" baseline="0"/>
            </a:p>
            <a:p>
              <a:r>
                <a:rPr lang="en-US" sz="2400" b="1">
                  <a:solidFill>
                    <a:srgbClr val="FF0000"/>
                  </a:solidFill>
                </a:rPr>
                <a:t>CAREFUL!!! </a:t>
              </a:r>
            </a:p>
            <a:p>
              <a:r>
                <a:rPr lang="en-US" sz="2400" b="1">
                  <a:solidFill>
                    <a:srgbClr val="FF0000"/>
                  </a:solidFill>
                </a:rPr>
                <a:t>This is an over-optimisitic estimate of the true uncertainty</a:t>
              </a:r>
              <a:r>
                <a:rPr lang="en-US" sz="2400" b="1" baseline="0">
                  <a:solidFill>
                    <a:srgbClr val="FF0000"/>
                  </a:solidFill>
                </a:rPr>
                <a:t> because it is based on the wrong assumption that sedimentation rate is constant in-between two dated levels.</a:t>
              </a:r>
              <a:endParaRPr lang="en-US" sz="2400" b="1">
                <a:solidFill>
                  <a:srgbClr val="FF0000"/>
                </a:solidFill>
              </a:endParaRPr>
            </a:p>
            <a:p>
              <a:endParaRPr lang="en-US" sz="1800"/>
            </a:p>
            <a:p>
              <a:endParaRPr lang="en-US" sz="1800"/>
            </a:p>
          </xdr:txBody>
        </xdr:sp>
      </mc:Fallback>
    </mc:AlternateContent>
    <xdr:clientData/>
  </xdr:twoCellAnchor>
  <xdr:twoCellAnchor>
    <xdr:from>
      <xdr:col>13</xdr:col>
      <xdr:colOff>396875</xdr:colOff>
      <xdr:row>72</xdr:row>
      <xdr:rowOff>190500</xdr:rowOff>
    </xdr:from>
    <xdr:to>
      <xdr:col>21</xdr:col>
      <xdr:colOff>79375</xdr:colOff>
      <xdr:row>95</xdr:row>
      <xdr:rowOff>15875</xdr:rowOff>
    </xdr:to>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09C4D9E6-9250-B743-ADEF-4008D334AB2D}"/>
                </a:ext>
              </a:extLst>
            </xdr:cNvPr>
            <xdr:cNvSpPr txBox="1"/>
          </xdr:nvSpPr>
          <xdr:spPr>
            <a:xfrm>
              <a:off x="15732125" y="15049500"/>
              <a:ext cx="6286500" cy="4572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800" b="0" i="0">
                  <a:latin typeface="Calibri" panose="020F0502020204030204" pitchFamily="34" charset="0"/>
                  <a:ea typeface="Cambria Math" panose="02040503050406030204" pitchFamily="18" charset="0"/>
                  <a:cs typeface="Calibri" panose="020F0502020204030204" pitchFamily="34" charset="0"/>
                </a:rPr>
                <a:t>Mathematically speaking,  extrapolation beyond the deepest dated level is a slightly different equation compared to interpolation. </a:t>
              </a:r>
            </a:p>
            <a:p>
              <a:r>
                <a:rPr lang="de-DE" sz="1800" b="0" i="0">
                  <a:latin typeface="Calibri" panose="020F0502020204030204" pitchFamily="34" charset="0"/>
                  <a:ea typeface="Cambria Math" panose="02040503050406030204" pitchFamily="18" charset="0"/>
                  <a:cs typeface="Calibri" panose="020F0502020204030204" pitchFamily="34" charset="0"/>
                </a:rPr>
                <a:t>Hence, the uncertainty calculation is somewhat different.</a:t>
              </a:r>
            </a:p>
            <a:p>
              <a:endParaRPr lang="de-DE" sz="1800" b="0" i="1">
                <a:latin typeface="Cambria Math" panose="02040503050406030204" pitchFamily="18" charset="0"/>
                <a:ea typeface="Cambria Math" panose="02040503050406030204" pitchFamily="18" charset="0"/>
              </a:endParaRPr>
            </a:p>
            <a:p>
              <a:endParaRPr lang="de-DE" sz="1800" b="0" i="1">
                <a:latin typeface="Cambria Math" panose="02040503050406030204" pitchFamily="18" charset="0"/>
                <a:ea typeface="Cambria Math" panose="02040503050406030204" pitchFamily="18" charset="0"/>
              </a:endParaRPr>
            </a:p>
            <a:p>
              <a:pPr/>
              <a14:m>
                <m:oMathPara xmlns:m="http://schemas.openxmlformats.org/officeDocument/2006/math">
                  <m:oMathParaPr>
                    <m:jc m:val="centerGroup"/>
                  </m:oMathParaPr>
                  <m:oMath xmlns:m="http://schemas.openxmlformats.org/officeDocument/2006/math">
                    <m:sSub>
                      <m:sSubPr>
                        <m:ctrlPr>
                          <a:rPr lang="de-DE" sz="1800" b="0" i="1">
                            <a:latin typeface="Cambria Math" panose="02040503050406030204" pitchFamily="18" charset="0"/>
                            <a:ea typeface="Cambria Math" panose="02040503050406030204" pitchFamily="18" charset="0"/>
                          </a:rPr>
                        </m:ctrlPr>
                      </m:sSubPr>
                      <m:e>
                        <m:r>
                          <a:rPr lang="en-US" sz="1800" i="1">
                            <a:latin typeface="Cambria Math" panose="02040503050406030204" pitchFamily="18" charset="0"/>
                            <a:ea typeface="Cambria Math" panose="02040503050406030204" pitchFamily="18" charset="0"/>
                          </a:rPr>
                          <m:t>𝛿</m:t>
                        </m:r>
                        <m:r>
                          <a:rPr lang="de-DE" sz="1800" b="0" i="1">
                            <a:latin typeface="Cambria Math" panose="02040503050406030204" pitchFamily="18" charset="0"/>
                            <a:ea typeface="Cambria Math" panose="02040503050406030204" pitchFamily="18" charset="0"/>
                          </a:rPr>
                          <m:t>𝑦</m:t>
                        </m:r>
                      </m:e>
                      <m:sub>
                        <m:r>
                          <m:rPr>
                            <m:sty m:val="p"/>
                          </m:rPr>
                          <a:rPr lang="de-DE" sz="1800" b="0" i="0">
                            <a:latin typeface="Cambria Math" panose="02040503050406030204" pitchFamily="18" charset="0"/>
                            <a:ea typeface="Cambria Math" panose="02040503050406030204" pitchFamily="18" charset="0"/>
                          </a:rPr>
                          <m:t>i</m:t>
                        </m:r>
                      </m:sub>
                    </m:sSub>
                    <m:r>
                      <a:rPr lang="de-DE" sz="1800" b="0" i="0">
                        <a:latin typeface="Cambria Math" panose="02040503050406030204" pitchFamily="18" charset="0"/>
                        <a:ea typeface="Cambria Math" panose="02040503050406030204" pitchFamily="18" charset="0"/>
                      </a:rPr>
                      <m:t>= </m:t>
                    </m:r>
                    <m:rad>
                      <m:radPr>
                        <m:degHide m:val="on"/>
                        <m:ctrlPr>
                          <a:rPr lang="de-DE" sz="1800" b="0" i="1">
                            <a:latin typeface="Cambria Math" panose="02040503050406030204" pitchFamily="18" charset="0"/>
                            <a:ea typeface="Cambria Math" panose="02040503050406030204" pitchFamily="18" charset="0"/>
                          </a:rPr>
                        </m:ctrlPr>
                      </m:radPr>
                      <m:deg/>
                      <m:e>
                        <m:sSup>
                          <m:sSupPr>
                            <m:ctrlPr>
                              <a:rPr lang="de-DE" sz="1800" b="0" i="1">
                                <a:latin typeface="Cambria Math" panose="02040503050406030204" pitchFamily="18" charset="0"/>
                                <a:ea typeface="Cambria Math" panose="02040503050406030204" pitchFamily="18" charset="0"/>
                              </a:rPr>
                            </m:ctrlPr>
                          </m:sSupPr>
                          <m:e>
                            <m:d>
                              <m:dPr>
                                <m:begChr m:val="["/>
                                <m:endChr m:val="]"/>
                                <m:ctrlPr>
                                  <a:rPr lang="de-DE" sz="1800" b="0" i="1">
                                    <a:latin typeface="Cambria Math" panose="02040503050406030204" pitchFamily="18" charset="0"/>
                                    <a:ea typeface="Cambria Math" panose="02040503050406030204" pitchFamily="18" charset="0"/>
                                  </a:rPr>
                                </m:ctrlPr>
                              </m:dPr>
                              <m:e>
                                <m:d>
                                  <m:dPr>
                                    <m:ctrlPr>
                                      <a:rPr lang="de-DE" sz="1800" b="0" i="1">
                                        <a:latin typeface="Cambria Math" panose="02040503050406030204" pitchFamily="18" charset="0"/>
                                        <a:ea typeface="Cambria Math" panose="02040503050406030204" pitchFamily="18" charset="0"/>
                                      </a:rPr>
                                    </m:ctrlPr>
                                  </m:dPr>
                                  <m:e>
                                    <m:f>
                                      <m:fPr>
                                        <m:ctrlPr>
                                          <a:rPr lang="de-DE" sz="1800" b="0" i="1">
                                            <a:latin typeface="Cambria Math" panose="02040503050406030204" pitchFamily="18" charset="0"/>
                                            <a:ea typeface="Cambria Math" panose="02040503050406030204" pitchFamily="18" charset="0"/>
                                          </a:rPr>
                                        </m:ctrlPr>
                                      </m:fPr>
                                      <m:num>
                                        <m:sSub>
                                          <m:sSubPr>
                                            <m:ctrlPr>
                                              <a:rPr lang="de-DE" sz="1800" b="0" i="1">
                                                <a:latin typeface="Cambria Math" panose="02040503050406030204" pitchFamily="18" charset="0"/>
                                                <a:ea typeface="Cambria Math" panose="02040503050406030204" pitchFamily="18" charset="0"/>
                                              </a:rPr>
                                            </m:ctrlPr>
                                          </m:sSubPr>
                                          <m:e>
                                            <m:r>
                                              <a:rPr lang="de-DE" sz="1800" b="0" i="1">
                                                <a:latin typeface="Cambria Math" panose="02040503050406030204" pitchFamily="18" charset="0"/>
                                                <a:ea typeface="Cambria Math" panose="02040503050406030204" pitchFamily="18" charset="0"/>
                                              </a:rPr>
                                              <m:t>−</m:t>
                                            </m:r>
                                            <m:r>
                                              <a:rPr lang="de-DE" sz="1800" b="0" i="1">
                                                <a:latin typeface="Cambria Math" panose="02040503050406030204" pitchFamily="18" charset="0"/>
                                                <a:ea typeface="Cambria Math" panose="02040503050406030204" pitchFamily="18" charset="0"/>
                                              </a:rPr>
                                              <m:t>𝑥</m:t>
                                            </m:r>
                                          </m:e>
                                          <m:sub>
                                            <m:r>
                                              <a:rPr lang="de-DE" sz="1800" b="0" i="1">
                                                <a:latin typeface="Cambria Math" panose="02040503050406030204" pitchFamily="18" charset="0"/>
                                                <a:ea typeface="Cambria Math" panose="02040503050406030204" pitchFamily="18" charset="0"/>
                                              </a:rPr>
                                              <m:t>𝑖</m:t>
                                            </m:r>
                                          </m:sub>
                                        </m:sSub>
                                        <m:r>
                                          <a:rPr lang="de-DE" sz="1800" b="0" i="1">
                                            <a:latin typeface="Cambria Math" panose="02040503050406030204" pitchFamily="18" charset="0"/>
                                            <a:ea typeface="Cambria Math" panose="02040503050406030204" pitchFamily="18" charset="0"/>
                                          </a:rPr>
                                          <m:t>+</m:t>
                                        </m:r>
                                        <m:sSub>
                                          <m:sSubPr>
                                            <m:ctrlPr>
                                              <a:rPr lang="de-DE" sz="1800" b="0" i="1">
                                                <a:latin typeface="Cambria Math" panose="02040503050406030204" pitchFamily="18" charset="0"/>
                                                <a:ea typeface="Cambria Math" panose="02040503050406030204" pitchFamily="18" charset="0"/>
                                              </a:rPr>
                                            </m:ctrlPr>
                                          </m:sSubPr>
                                          <m:e>
                                            <m:r>
                                              <a:rPr lang="de-DE" sz="1800" b="0" i="1">
                                                <a:latin typeface="Cambria Math" panose="02040503050406030204" pitchFamily="18" charset="0"/>
                                                <a:ea typeface="Cambria Math" panose="02040503050406030204" pitchFamily="18" charset="0"/>
                                              </a:rPr>
                                              <m:t>𝑥</m:t>
                                            </m:r>
                                          </m:e>
                                          <m:sub>
                                            <m:r>
                                              <a:rPr lang="de-DE" sz="1800" b="0" i="1">
                                                <a:latin typeface="Cambria Math" panose="02040503050406030204" pitchFamily="18" charset="0"/>
                                                <a:ea typeface="Cambria Math" panose="02040503050406030204" pitchFamily="18" charset="0"/>
                                              </a:rPr>
                                              <m:t>2</m:t>
                                            </m:r>
                                          </m:sub>
                                        </m:sSub>
                                      </m:num>
                                      <m:den>
                                        <m:sSub>
                                          <m:sSubPr>
                                            <m:ctrlPr>
                                              <a:rPr lang="de-DE" sz="1800" b="0" i="1">
                                                <a:latin typeface="Cambria Math" panose="02040503050406030204" pitchFamily="18" charset="0"/>
                                                <a:ea typeface="Cambria Math" panose="02040503050406030204" pitchFamily="18" charset="0"/>
                                              </a:rPr>
                                            </m:ctrlPr>
                                          </m:sSubPr>
                                          <m:e>
                                            <m:r>
                                              <a:rPr lang="de-DE" sz="1800" b="0" i="1">
                                                <a:latin typeface="Cambria Math" panose="02040503050406030204" pitchFamily="18" charset="0"/>
                                                <a:ea typeface="Cambria Math" panose="02040503050406030204" pitchFamily="18" charset="0"/>
                                              </a:rPr>
                                              <m:t>𝑥</m:t>
                                            </m:r>
                                          </m:e>
                                          <m:sub>
                                            <m:r>
                                              <a:rPr lang="de-DE" sz="1800" b="0" i="1">
                                                <a:latin typeface="Cambria Math" panose="02040503050406030204" pitchFamily="18" charset="0"/>
                                                <a:ea typeface="Cambria Math" panose="02040503050406030204" pitchFamily="18" charset="0"/>
                                              </a:rPr>
                                              <m:t>2</m:t>
                                            </m:r>
                                          </m:sub>
                                        </m:sSub>
                                        <m:r>
                                          <a:rPr lang="de-DE" sz="1800" b="0" i="1">
                                            <a:latin typeface="Cambria Math" panose="02040503050406030204" pitchFamily="18" charset="0"/>
                                            <a:ea typeface="Cambria Math" panose="02040503050406030204" pitchFamily="18" charset="0"/>
                                          </a:rPr>
                                          <m:t>−</m:t>
                                        </m:r>
                                        <m:sSub>
                                          <m:sSubPr>
                                            <m:ctrlPr>
                                              <a:rPr lang="de-DE" sz="1800" b="0" i="1">
                                                <a:latin typeface="Cambria Math" panose="02040503050406030204" pitchFamily="18" charset="0"/>
                                                <a:ea typeface="Cambria Math" panose="02040503050406030204" pitchFamily="18" charset="0"/>
                                              </a:rPr>
                                            </m:ctrlPr>
                                          </m:sSubPr>
                                          <m:e>
                                            <m:r>
                                              <a:rPr lang="de-DE" sz="1800" b="0" i="1">
                                                <a:latin typeface="Cambria Math" panose="02040503050406030204" pitchFamily="18" charset="0"/>
                                                <a:ea typeface="Cambria Math" panose="02040503050406030204" pitchFamily="18" charset="0"/>
                                              </a:rPr>
                                              <m:t>𝑥</m:t>
                                            </m:r>
                                          </m:e>
                                          <m:sub>
                                            <m:r>
                                              <a:rPr lang="de-DE" sz="1800" b="0" i="1">
                                                <a:latin typeface="Cambria Math" panose="02040503050406030204" pitchFamily="18" charset="0"/>
                                                <a:ea typeface="Cambria Math" panose="02040503050406030204" pitchFamily="18" charset="0"/>
                                              </a:rPr>
                                              <m:t>1</m:t>
                                            </m:r>
                                          </m:sub>
                                        </m:sSub>
                                      </m:den>
                                    </m:f>
                                  </m:e>
                                </m:d>
                                <m:r>
                                  <a:rPr lang="de-DE" sz="1800" b="0" i="1">
                                    <a:latin typeface="Cambria Math" panose="02040503050406030204" pitchFamily="18" charset="0"/>
                                    <a:ea typeface="Cambria Math" panose="02040503050406030204" pitchFamily="18" charset="0"/>
                                  </a:rPr>
                                  <m:t>𝛿</m:t>
                                </m:r>
                                <m:sSub>
                                  <m:sSubPr>
                                    <m:ctrlPr>
                                      <a:rPr lang="de-DE" sz="1800" b="0" i="1">
                                        <a:latin typeface="Cambria Math" panose="02040503050406030204" pitchFamily="18" charset="0"/>
                                        <a:ea typeface="Cambria Math" panose="02040503050406030204" pitchFamily="18" charset="0"/>
                                      </a:rPr>
                                    </m:ctrlPr>
                                  </m:sSubPr>
                                  <m:e>
                                    <m:r>
                                      <a:rPr lang="de-DE" sz="1800" b="0" i="1">
                                        <a:latin typeface="Cambria Math" panose="02040503050406030204" pitchFamily="18" charset="0"/>
                                        <a:ea typeface="Cambria Math" panose="02040503050406030204" pitchFamily="18" charset="0"/>
                                      </a:rPr>
                                      <m:t>𝑦</m:t>
                                    </m:r>
                                  </m:e>
                                  <m:sub>
                                    <m:r>
                                      <a:rPr lang="de-DE" sz="1800" b="0" i="1">
                                        <a:latin typeface="Cambria Math" panose="02040503050406030204" pitchFamily="18" charset="0"/>
                                        <a:ea typeface="Cambria Math" panose="02040503050406030204" pitchFamily="18" charset="0"/>
                                      </a:rPr>
                                      <m:t>1</m:t>
                                    </m:r>
                                  </m:sub>
                                </m:sSub>
                              </m:e>
                            </m:d>
                          </m:e>
                          <m:sup>
                            <m:r>
                              <a:rPr lang="de-DE" sz="1800" b="0" i="1">
                                <a:latin typeface="Cambria Math" panose="02040503050406030204" pitchFamily="18" charset="0"/>
                                <a:ea typeface="Cambria Math" panose="02040503050406030204" pitchFamily="18" charset="0"/>
                              </a:rPr>
                              <m:t>2</m:t>
                            </m:r>
                          </m:sup>
                        </m:sSup>
                        <m:r>
                          <a:rPr lang="de-DE" sz="1800" b="0" i="1">
                            <a:latin typeface="Cambria Math" panose="02040503050406030204" pitchFamily="18" charset="0"/>
                            <a:ea typeface="Cambria Math" panose="02040503050406030204" pitchFamily="18" charset="0"/>
                          </a:rPr>
                          <m:t>+</m:t>
                        </m:r>
                        <m:sSup>
                          <m:sSupPr>
                            <m:ctrlPr>
                              <a:rPr lang="de-DE" sz="1800" b="0" i="1">
                                <a:latin typeface="Cambria Math" panose="02040503050406030204" pitchFamily="18" charset="0"/>
                                <a:ea typeface="Cambria Math" panose="02040503050406030204" pitchFamily="18" charset="0"/>
                              </a:rPr>
                            </m:ctrlPr>
                          </m:sSupPr>
                          <m:e>
                            <m:d>
                              <m:dPr>
                                <m:begChr m:val="["/>
                                <m:endChr m:val="]"/>
                                <m:ctrlPr>
                                  <a:rPr lang="de-DE" sz="1800" b="0" i="1">
                                    <a:latin typeface="Cambria Math" panose="02040503050406030204" pitchFamily="18" charset="0"/>
                                    <a:ea typeface="Cambria Math" panose="02040503050406030204" pitchFamily="18" charset="0"/>
                                  </a:rPr>
                                </m:ctrlPr>
                              </m:dPr>
                              <m:e>
                                <m:d>
                                  <m:dPr>
                                    <m:ctrlPr>
                                      <a:rPr lang="de-DE" sz="1800" b="0" i="1">
                                        <a:latin typeface="Cambria Math" panose="02040503050406030204" pitchFamily="18" charset="0"/>
                                        <a:ea typeface="Cambria Math" panose="02040503050406030204" pitchFamily="18" charset="0"/>
                                      </a:rPr>
                                    </m:ctrlPr>
                                  </m:dPr>
                                  <m:e>
                                    <m:r>
                                      <a:rPr lang="de-DE" sz="1800" b="0" i="1">
                                        <a:latin typeface="Cambria Math" panose="02040503050406030204" pitchFamily="18" charset="0"/>
                                        <a:ea typeface="Cambria Math" panose="02040503050406030204" pitchFamily="18" charset="0"/>
                                      </a:rPr>
                                      <m:t>1+</m:t>
                                    </m:r>
                                    <m:f>
                                      <m:fPr>
                                        <m:ctrlPr>
                                          <a:rPr lang="de-DE" sz="1800" b="0" i="1">
                                            <a:latin typeface="Cambria Math" panose="02040503050406030204" pitchFamily="18" charset="0"/>
                                            <a:ea typeface="Cambria Math" panose="02040503050406030204" pitchFamily="18" charset="0"/>
                                          </a:rPr>
                                        </m:ctrlPr>
                                      </m:fPr>
                                      <m:num>
                                        <m:sSub>
                                          <m:sSubPr>
                                            <m:ctrlPr>
                                              <a:rPr lang="de-DE" sz="1800" b="0" i="1">
                                                <a:latin typeface="Cambria Math" panose="02040503050406030204" pitchFamily="18" charset="0"/>
                                                <a:ea typeface="Cambria Math" panose="02040503050406030204" pitchFamily="18" charset="0"/>
                                              </a:rPr>
                                            </m:ctrlPr>
                                          </m:sSubPr>
                                          <m:e>
                                            <m:r>
                                              <a:rPr lang="de-DE" sz="1800" b="0" i="1">
                                                <a:latin typeface="Cambria Math" panose="02040503050406030204" pitchFamily="18" charset="0"/>
                                                <a:ea typeface="Cambria Math" panose="02040503050406030204" pitchFamily="18" charset="0"/>
                                              </a:rPr>
                                              <m:t>𝑥</m:t>
                                            </m:r>
                                          </m:e>
                                          <m:sub>
                                            <m:r>
                                              <a:rPr lang="de-DE" sz="1800" b="0" i="1">
                                                <a:latin typeface="Cambria Math" panose="02040503050406030204" pitchFamily="18" charset="0"/>
                                                <a:ea typeface="Cambria Math" panose="02040503050406030204" pitchFamily="18" charset="0"/>
                                              </a:rPr>
                                              <m:t>𝑖</m:t>
                                            </m:r>
                                          </m:sub>
                                        </m:sSub>
                                        <m:r>
                                          <a:rPr lang="de-DE" sz="1800" b="0" i="1">
                                            <a:latin typeface="Cambria Math" panose="02040503050406030204" pitchFamily="18" charset="0"/>
                                            <a:ea typeface="Cambria Math" panose="02040503050406030204" pitchFamily="18" charset="0"/>
                                          </a:rPr>
                                          <m:t>−</m:t>
                                        </m:r>
                                        <m:sSub>
                                          <m:sSubPr>
                                            <m:ctrlPr>
                                              <a:rPr lang="de-DE" sz="1800" b="0" i="1">
                                                <a:latin typeface="Cambria Math" panose="02040503050406030204" pitchFamily="18" charset="0"/>
                                                <a:ea typeface="Cambria Math" panose="02040503050406030204" pitchFamily="18" charset="0"/>
                                              </a:rPr>
                                            </m:ctrlPr>
                                          </m:sSubPr>
                                          <m:e>
                                            <m:r>
                                              <a:rPr lang="de-DE" sz="1800" b="0" i="1">
                                                <a:latin typeface="Cambria Math" panose="02040503050406030204" pitchFamily="18" charset="0"/>
                                                <a:ea typeface="Cambria Math" panose="02040503050406030204" pitchFamily="18" charset="0"/>
                                              </a:rPr>
                                              <m:t>𝑥</m:t>
                                            </m:r>
                                          </m:e>
                                          <m:sub>
                                            <m:r>
                                              <a:rPr lang="de-DE" sz="1800" b="0" i="1">
                                                <a:latin typeface="Cambria Math" panose="02040503050406030204" pitchFamily="18" charset="0"/>
                                                <a:ea typeface="Cambria Math" panose="02040503050406030204" pitchFamily="18" charset="0"/>
                                              </a:rPr>
                                              <m:t>2</m:t>
                                            </m:r>
                                          </m:sub>
                                        </m:sSub>
                                      </m:num>
                                      <m:den>
                                        <m:sSub>
                                          <m:sSubPr>
                                            <m:ctrlPr>
                                              <a:rPr lang="de-DE" sz="1800" b="0" i="1">
                                                <a:latin typeface="Cambria Math" panose="02040503050406030204" pitchFamily="18" charset="0"/>
                                                <a:ea typeface="Cambria Math" panose="02040503050406030204" pitchFamily="18" charset="0"/>
                                              </a:rPr>
                                            </m:ctrlPr>
                                          </m:sSubPr>
                                          <m:e>
                                            <m:r>
                                              <a:rPr lang="de-DE" sz="1800" b="0" i="1">
                                                <a:latin typeface="Cambria Math" panose="02040503050406030204" pitchFamily="18" charset="0"/>
                                                <a:ea typeface="Cambria Math" panose="02040503050406030204" pitchFamily="18" charset="0"/>
                                              </a:rPr>
                                              <m:t>𝑥</m:t>
                                            </m:r>
                                          </m:e>
                                          <m:sub>
                                            <m:r>
                                              <a:rPr lang="de-DE" sz="1800" b="0" i="1">
                                                <a:latin typeface="Cambria Math" panose="02040503050406030204" pitchFamily="18" charset="0"/>
                                                <a:ea typeface="Cambria Math" panose="02040503050406030204" pitchFamily="18" charset="0"/>
                                              </a:rPr>
                                              <m:t>2</m:t>
                                            </m:r>
                                          </m:sub>
                                        </m:sSub>
                                        <m:r>
                                          <a:rPr lang="de-DE" sz="1800" b="0" i="1">
                                            <a:latin typeface="Cambria Math" panose="02040503050406030204" pitchFamily="18" charset="0"/>
                                            <a:ea typeface="Cambria Math" panose="02040503050406030204" pitchFamily="18" charset="0"/>
                                          </a:rPr>
                                          <m:t>−</m:t>
                                        </m:r>
                                        <m:sSub>
                                          <m:sSubPr>
                                            <m:ctrlPr>
                                              <a:rPr lang="de-DE" sz="1800" b="0" i="1">
                                                <a:latin typeface="Cambria Math" panose="02040503050406030204" pitchFamily="18" charset="0"/>
                                                <a:ea typeface="Cambria Math" panose="02040503050406030204" pitchFamily="18" charset="0"/>
                                              </a:rPr>
                                            </m:ctrlPr>
                                          </m:sSubPr>
                                          <m:e>
                                            <m:r>
                                              <a:rPr lang="de-DE" sz="1800" b="0" i="1">
                                                <a:latin typeface="Cambria Math" panose="02040503050406030204" pitchFamily="18" charset="0"/>
                                                <a:ea typeface="Cambria Math" panose="02040503050406030204" pitchFamily="18" charset="0"/>
                                              </a:rPr>
                                              <m:t>𝑥</m:t>
                                            </m:r>
                                          </m:e>
                                          <m:sub>
                                            <m:r>
                                              <a:rPr lang="de-DE" sz="1800" b="0" i="1">
                                                <a:latin typeface="Cambria Math" panose="02040503050406030204" pitchFamily="18" charset="0"/>
                                                <a:ea typeface="Cambria Math" panose="02040503050406030204" pitchFamily="18" charset="0"/>
                                              </a:rPr>
                                              <m:t>1</m:t>
                                            </m:r>
                                          </m:sub>
                                        </m:sSub>
                                      </m:den>
                                    </m:f>
                                  </m:e>
                                </m:d>
                                <m:r>
                                  <a:rPr lang="de-DE" sz="1800" b="0" i="1">
                                    <a:latin typeface="Cambria Math" panose="02040503050406030204" pitchFamily="18" charset="0"/>
                                    <a:ea typeface="Cambria Math" panose="02040503050406030204" pitchFamily="18" charset="0"/>
                                  </a:rPr>
                                  <m:t>𝛿</m:t>
                                </m:r>
                                <m:sSub>
                                  <m:sSubPr>
                                    <m:ctrlPr>
                                      <a:rPr lang="de-DE" sz="1800" b="0" i="1">
                                        <a:latin typeface="Cambria Math" panose="02040503050406030204" pitchFamily="18" charset="0"/>
                                        <a:ea typeface="Cambria Math" panose="02040503050406030204" pitchFamily="18" charset="0"/>
                                      </a:rPr>
                                    </m:ctrlPr>
                                  </m:sSubPr>
                                  <m:e>
                                    <m:r>
                                      <a:rPr lang="de-DE" sz="1800" b="0" i="1">
                                        <a:latin typeface="Cambria Math" panose="02040503050406030204" pitchFamily="18" charset="0"/>
                                        <a:ea typeface="Cambria Math" panose="02040503050406030204" pitchFamily="18" charset="0"/>
                                      </a:rPr>
                                      <m:t>𝑦</m:t>
                                    </m:r>
                                  </m:e>
                                  <m:sub>
                                    <m:r>
                                      <a:rPr lang="de-DE" sz="1800" b="0" i="1">
                                        <a:latin typeface="Cambria Math" panose="02040503050406030204" pitchFamily="18" charset="0"/>
                                        <a:ea typeface="Cambria Math" panose="02040503050406030204" pitchFamily="18" charset="0"/>
                                      </a:rPr>
                                      <m:t>2</m:t>
                                    </m:r>
                                  </m:sub>
                                </m:sSub>
                              </m:e>
                            </m:d>
                          </m:e>
                          <m:sup>
                            <m:r>
                              <a:rPr lang="de-DE" sz="1800" b="0" i="1">
                                <a:latin typeface="Cambria Math" panose="02040503050406030204" pitchFamily="18" charset="0"/>
                                <a:ea typeface="Cambria Math" panose="02040503050406030204" pitchFamily="18" charset="0"/>
                              </a:rPr>
                              <m:t>2</m:t>
                            </m:r>
                          </m:sup>
                        </m:sSup>
                      </m:e>
                    </m:rad>
                  </m:oMath>
                </m:oMathPara>
              </a14:m>
              <a:endParaRPr lang="en-US" sz="1800"/>
            </a:p>
            <a:p>
              <a:r>
                <a:rPr lang="en-US" sz="1800"/>
                <a:t>If you want to understand how you can derive this equation...</a:t>
              </a:r>
              <a:r>
                <a:rPr lang="en-US" sz="1800" baseline="0"/>
                <a:t> </a:t>
              </a:r>
            </a:p>
            <a:p>
              <a:r>
                <a:rPr lang="en-US" sz="1800" baseline="0"/>
                <a:t>Join a breakout group tomorrow!</a:t>
              </a:r>
              <a:endParaRPr lang="en-US" sz="1800"/>
            </a:p>
          </xdr:txBody>
        </xdr:sp>
      </mc:Choice>
      <mc:Fallback xmlns="">
        <xdr:sp macro="" textlink="">
          <xdr:nvSpPr>
            <xdr:cNvPr id="5" name="TextBox 4">
              <a:extLst>
                <a:ext uri="{FF2B5EF4-FFF2-40B4-BE49-F238E27FC236}">
                  <a16:creationId xmlns:a16="http://schemas.microsoft.com/office/drawing/2014/main" id="{09C4D9E6-9250-B743-ADEF-4008D334AB2D}"/>
                </a:ext>
              </a:extLst>
            </xdr:cNvPr>
            <xdr:cNvSpPr txBox="1"/>
          </xdr:nvSpPr>
          <xdr:spPr>
            <a:xfrm>
              <a:off x="15732125" y="15049500"/>
              <a:ext cx="6286500" cy="4572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r>
                <a:rPr lang="de-DE" sz="1800" b="0" i="0">
                  <a:latin typeface="Calibri" panose="020F0502020204030204" pitchFamily="34" charset="0"/>
                  <a:ea typeface="Cambria Math" panose="02040503050406030204" pitchFamily="18" charset="0"/>
                  <a:cs typeface="Calibri" panose="020F0502020204030204" pitchFamily="34" charset="0"/>
                </a:rPr>
                <a:t>Mathematically speaking,  extrapolation beyond the deepest dated level is a slightly different equation compared to interpolation. </a:t>
              </a:r>
            </a:p>
            <a:p>
              <a:pPr/>
              <a:r>
                <a:rPr lang="de-DE" sz="1800" b="0" i="0">
                  <a:latin typeface="Calibri" panose="020F0502020204030204" pitchFamily="34" charset="0"/>
                  <a:ea typeface="Cambria Math" panose="02040503050406030204" pitchFamily="18" charset="0"/>
                  <a:cs typeface="Calibri" panose="020F0502020204030204" pitchFamily="34" charset="0"/>
                </a:rPr>
                <a:t>Hence, the uncertainty calculation is somewhat different.</a:t>
              </a:r>
            </a:p>
            <a:p>
              <a:pPr/>
              <a:endParaRPr lang="de-DE" sz="1800" b="0" i="1">
                <a:latin typeface="Cambria Math" panose="02040503050406030204" pitchFamily="18" charset="0"/>
                <a:ea typeface="Cambria Math" panose="02040503050406030204" pitchFamily="18" charset="0"/>
              </a:endParaRPr>
            </a:p>
            <a:p>
              <a:pPr/>
              <a:endParaRPr lang="de-DE" sz="1800" b="0" i="1">
                <a:latin typeface="Cambria Math" panose="02040503050406030204" pitchFamily="18" charset="0"/>
                <a:ea typeface="Cambria Math" panose="02040503050406030204" pitchFamily="18" charset="0"/>
              </a:endParaRPr>
            </a:p>
            <a:p>
              <a:pPr/>
              <a:r>
                <a:rPr lang="de-DE" sz="1800" b="0" i="0">
                  <a:latin typeface="Cambria Math" panose="02040503050406030204" pitchFamily="18" charset="0"/>
                  <a:ea typeface="Cambria Math" panose="02040503050406030204" pitchFamily="18" charset="0"/>
                </a:rPr>
                <a:t>〖</a:t>
              </a:r>
              <a:r>
                <a:rPr lang="en-US" sz="1800" i="0">
                  <a:latin typeface="Cambria Math" panose="02040503050406030204" pitchFamily="18" charset="0"/>
                  <a:ea typeface="Cambria Math" panose="02040503050406030204" pitchFamily="18" charset="0"/>
                </a:rPr>
                <a:t>𝛿</a:t>
              </a:r>
              <a:r>
                <a:rPr lang="de-DE" sz="1800" b="0" i="0">
                  <a:latin typeface="Cambria Math" panose="02040503050406030204" pitchFamily="18" charset="0"/>
                  <a:ea typeface="Cambria Math" panose="02040503050406030204" pitchFamily="18" charset="0"/>
                </a:rPr>
                <a:t>𝑦〗_i= √([((〖−𝑥〗_𝑖+𝑥_2)/(𝑥_2−𝑥_1 ))𝛿𝑦_1 ]^2+[(1+(𝑥_𝑖−𝑥_2)/(𝑥_2−𝑥_1 ))𝛿𝑦_2 ]^2 )</a:t>
              </a:r>
              <a:endParaRPr lang="en-US" sz="1800"/>
            </a:p>
            <a:p>
              <a:r>
                <a:rPr lang="en-US" sz="1800"/>
                <a:t>If you want to understand how you can derive this equation...</a:t>
              </a:r>
              <a:r>
                <a:rPr lang="en-US" sz="1800" baseline="0"/>
                <a:t> </a:t>
              </a:r>
            </a:p>
            <a:p>
              <a:r>
                <a:rPr lang="en-US" sz="1800" baseline="0"/>
                <a:t>Join a breakout group tomorrow!</a:t>
              </a:r>
              <a:endParaRPr lang="en-US" sz="1800"/>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0</xdr:col>
      <xdr:colOff>234950</xdr:colOff>
      <xdr:row>8</xdr:row>
      <xdr:rowOff>50800</xdr:rowOff>
    </xdr:from>
    <xdr:to>
      <xdr:col>9</xdr:col>
      <xdr:colOff>800100</xdr:colOff>
      <xdr:row>67</xdr:row>
      <xdr:rowOff>50800</xdr:rowOff>
    </xdr:to>
    <xdr:graphicFrame macro="">
      <xdr:nvGraphicFramePr>
        <xdr:cNvPr id="2" name="Chart 1">
          <a:extLst>
            <a:ext uri="{FF2B5EF4-FFF2-40B4-BE49-F238E27FC236}">
              <a16:creationId xmlns:a16="http://schemas.microsoft.com/office/drawing/2014/main" id="{8B1D09F7-F147-9949-96A8-C0B4A12A2D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10</xdr:row>
      <xdr:rowOff>0</xdr:rowOff>
    </xdr:from>
    <xdr:to>
      <xdr:col>17</xdr:col>
      <xdr:colOff>469900</xdr:colOff>
      <xdr:row>33</xdr:row>
      <xdr:rowOff>152400</xdr:rowOff>
    </xdr:to>
    <xdr:sp macro="" textlink="">
      <xdr:nvSpPr>
        <xdr:cNvPr id="3" name="TextBox 2">
          <a:extLst>
            <a:ext uri="{FF2B5EF4-FFF2-40B4-BE49-F238E27FC236}">
              <a16:creationId xmlns:a16="http://schemas.microsoft.com/office/drawing/2014/main" id="{E06F542A-67E5-2D40-AE7D-2F6CE1BF11F7}"/>
            </a:ext>
          </a:extLst>
        </xdr:cNvPr>
        <xdr:cNvSpPr txBox="1"/>
      </xdr:nvSpPr>
      <xdr:spPr>
        <a:xfrm>
          <a:off x="12115800" y="2032000"/>
          <a:ext cx="6286500" cy="482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aseline="0"/>
            <a:t>After thousands of Monte Carlo simulations, one can calculate the 2.5%, 50% and 97.5% percentiles to obtain an age model and confidence limits.</a:t>
          </a:r>
        </a:p>
        <a:p>
          <a:endParaRPr lang="en-US" sz="1800" baseline="0"/>
        </a:p>
        <a:p>
          <a:r>
            <a:rPr lang="en-US" sz="2400" b="1">
              <a:solidFill>
                <a:srgbClr val="FF0000"/>
              </a:solidFill>
            </a:rPr>
            <a:t>CAREFUL!!! </a:t>
          </a:r>
        </a:p>
        <a:p>
          <a:r>
            <a:rPr lang="en-US" sz="2400" b="1">
              <a:solidFill>
                <a:srgbClr val="FF0000"/>
              </a:solidFill>
            </a:rPr>
            <a:t>This is an over-optimisitic estimate of the true uncertainty</a:t>
          </a:r>
          <a:r>
            <a:rPr lang="en-US" sz="2400" b="1" baseline="0">
              <a:solidFill>
                <a:srgbClr val="FF0000"/>
              </a:solidFill>
            </a:rPr>
            <a:t> because it is based on the wrong assumption that sedimentation rate is constant in-between two dated levels.</a:t>
          </a:r>
        </a:p>
        <a:p>
          <a:endParaRPr lang="en-US" sz="2400" b="1" baseline="0">
            <a:solidFill>
              <a:srgbClr val="FF0000"/>
            </a:solidFill>
          </a:endParaRPr>
        </a:p>
        <a:p>
          <a:r>
            <a:rPr lang="en-US" sz="1800" baseline="0">
              <a:solidFill>
                <a:schemeClr val="dk1"/>
              </a:solidFill>
              <a:latin typeface="+mn-lt"/>
              <a:ea typeface="+mn-ea"/>
              <a:cs typeface="+mn-cs"/>
            </a:rPr>
            <a:t>Moreover, this Monte Carlo approach suffers from age-inversions in some cases. --&gt; This drawback is explicitely addressed in Bayesian techniques for age-depth modelling. </a:t>
          </a:r>
          <a:endParaRPr lang="en-US" sz="2400" b="1">
            <a:solidFill>
              <a:srgbClr val="FF0000"/>
            </a:solidFill>
          </a:endParaRPr>
        </a:p>
        <a:p>
          <a:endParaRPr lang="en-US" sz="1800"/>
        </a:p>
        <a:p>
          <a:endParaRPr lang="en-US" sz="18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
  <sheetViews>
    <sheetView tabSelected="1" workbookViewId="0">
      <selection activeCell="G2" sqref="G2"/>
    </sheetView>
  </sheetViews>
  <sheetFormatPr baseColWidth="10" defaultRowHeight="16" x14ac:dyDescent="0.2"/>
  <cols>
    <col min="3" max="3" width="22" bestFit="1" customWidth="1"/>
    <col min="4" max="4" width="13.83203125" bestFit="1" customWidth="1"/>
    <col min="5" max="5" width="29.1640625" bestFit="1" customWidth="1"/>
  </cols>
  <sheetData>
    <row r="1" spans="1:5" x14ac:dyDescent="0.2">
      <c r="A1" s="6" t="s">
        <v>4</v>
      </c>
      <c r="B1" s="6" t="s">
        <v>1</v>
      </c>
      <c r="C1" s="6" t="s">
        <v>5</v>
      </c>
      <c r="D1" s="6" t="s">
        <v>2</v>
      </c>
      <c r="E1" s="6" t="s">
        <v>6</v>
      </c>
    </row>
    <row r="2" spans="1:5" x14ac:dyDescent="0.2">
      <c r="A2" s="1">
        <v>0</v>
      </c>
      <c r="B2" s="2">
        <v>0</v>
      </c>
      <c r="C2" s="2">
        <v>0</v>
      </c>
      <c r="D2" t="s">
        <v>8</v>
      </c>
      <c r="E2" t="s">
        <v>15</v>
      </c>
    </row>
    <row r="3" spans="1:5" x14ac:dyDescent="0.2">
      <c r="A3" s="1">
        <v>9</v>
      </c>
      <c r="B3" s="2">
        <v>44.8</v>
      </c>
      <c r="C3" s="2">
        <v>10</v>
      </c>
      <c r="D3" t="s">
        <v>3</v>
      </c>
      <c r="E3" t="s">
        <v>7</v>
      </c>
    </row>
    <row r="4" spans="1:5" x14ac:dyDescent="0.2">
      <c r="A4" s="1">
        <v>34</v>
      </c>
      <c r="B4" s="2">
        <v>116</v>
      </c>
      <c r="C4" s="2">
        <v>20</v>
      </c>
      <c r="D4" t="s">
        <v>10</v>
      </c>
      <c r="E4" t="s">
        <v>7</v>
      </c>
    </row>
    <row r="5" spans="1:5" x14ac:dyDescent="0.2">
      <c r="A5" s="1">
        <v>46</v>
      </c>
      <c r="B5" s="2">
        <v>129</v>
      </c>
      <c r="C5" s="2">
        <v>40</v>
      </c>
      <c r="D5" t="s">
        <v>10</v>
      </c>
      <c r="E5" t="s">
        <v>7</v>
      </c>
    </row>
    <row r="6" spans="1:5" x14ac:dyDescent="0.2">
      <c r="A6" s="1">
        <v>66</v>
      </c>
      <c r="B6" s="2">
        <v>523</v>
      </c>
      <c r="C6" s="2">
        <v>120</v>
      </c>
      <c r="D6" t="s">
        <v>10</v>
      </c>
      <c r="E6" t="s">
        <v>7</v>
      </c>
    </row>
    <row r="7" spans="1:5" x14ac:dyDescent="0.2">
      <c r="A7" s="1">
        <v>72</v>
      </c>
      <c r="B7" s="2">
        <v>797.3</v>
      </c>
      <c r="C7" s="2">
        <v>140</v>
      </c>
      <c r="D7" t="s">
        <v>10</v>
      </c>
      <c r="E7" t="s">
        <v>7</v>
      </c>
    </row>
  </sheetData>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80B8F-3EDD-2744-BEE8-4924463317F8}">
  <dimension ref="A1:K102"/>
  <sheetViews>
    <sheetView workbookViewId="0">
      <selection activeCell="O69" sqref="O69"/>
    </sheetView>
  </sheetViews>
  <sheetFormatPr baseColWidth="10" defaultRowHeight="16" x14ac:dyDescent="0.2"/>
  <cols>
    <col min="3" max="3" width="22.1640625" bestFit="1" customWidth="1"/>
    <col min="4" max="4" width="13.33203125" bestFit="1" customWidth="1"/>
    <col min="5" max="5" width="29.5" bestFit="1" customWidth="1"/>
    <col min="9" max="9" width="21.6640625" bestFit="1" customWidth="1"/>
  </cols>
  <sheetData>
    <row r="1" spans="1:11" x14ac:dyDescent="0.2">
      <c r="A1" s="6" t="s">
        <v>4</v>
      </c>
      <c r="B1" s="6" t="s">
        <v>1</v>
      </c>
      <c r="C1" s="6" t="s">
        <v>5</v>
      </c>
      <c r="D1" s="6" t="s">
        <v>2</v>
      </c>
      <c r="E1" s="6" t="s">
        <v>6</v>
      </c>
      <c r="G1" s="6" t="s">
        <v>4</v>
      </c>
      <c r="H1" s="6" t="s">
        <v>0</v>
      </c>
      <c r="I1" s="6" t="s">
        <v>42</v>
      </c>
      <c r="J1" s="6" t="s">
        <v>43</v>
      </c>
      <c r="K1" s="6" t="s">
        <v>44</v>
      </c>
    </row>
    <row r="2" spans="1:11" x14ac:dyDescent="0.2">
      <c r="A2" s="1">
        <v>0</v>
      </c>
      <c r="B2" s="2">
        <v>0</v>
      </c>
      <c r="C2" s="2">
        <v>0</v>
      </c>
      <c r="D2" t="s">
        <v>8</v>
      </c>
      <c r="E2" t="s">
        <v>9</v>
      </c>
      <c r="G2">
        <v>0</v>
      </c>
      <c r="H2">
        <f ca="1">FORECAST(G2,OFFSET($B$2:$B$7,MATCH(G2,$A$2:$A$7,1)-1,0,2), OFFSET($A$2:$A$7,MATCH(G2,$A$2:$A$7,1)-1,0,2))</f>
        <v>0</v>
      </c>
      <c r="I2" s="18">
        <f ca="1">FORECAST(G2,OFFSET($C$2:$C$7,MATCH(G2,$A$2:$A$7,1)-1,0,2), OFFSET($A$2:$A$7,MATCH(G2,$A$2:$A$7,1)-1,0,2))</f>
        <v>0</v>
      </c>
      <c r="J2" s="7">
        <f ca="1">H2-I2</f>
        <v>0</v>
      </c>
      <c r="K2" s="7">
        <f ca="1">H2+I2</f>
        <v>0</v>
      </c>
    </row>
    <row r="3" spans="1:11" x14ac:dyDescent="0.2">
      <c r="A3" s="1">
        <v>9</v>
      </c>
      <c r="B3" s="2">
        <v>44.8</v>
      </c>
      <c r="C3" s="2">
        <v>10</v>
      </c>
      <c r="D3" t="s">
        <v>3</v>
      </c>
      <c r="E3" t="s">
        <v>7</v>
      </c>
      <c r="G3">
        <v>1</v>
      </c>
      <c r="H3">
        <f ca="1">FORECAST(G3,OFFSET($B$2:$B$7,MATCH(G3,$A$2:$A$7,1)-1,0,2), OFFSET($A$2:$A$7,MATCH(G3,$A$2:$A$7,1)-1,0,2))</f>
        <v>4.9777777777777779</v>
      </c>
      <c r="I3" s="18">
        <f t="shared" ref="I3:I66" ca="1" si="0">FORECAST(G3,OFFSET($C$2:$C$7,MATCH(G3,$A$2:$A$7,1)-1,0,2), OFFSET($A$2:$A$7,MATCH(G3,$A$2:$A$7,1)-1,0,2))</f>
        <v>1.1111111111111112</v>
      </c>
      <c r="J3" s="7">
        <f t="shared" ref="J3:J66" ca="1" si="1">H3-I3</f>
        <v>3.8666666666666667</v>
      </c>
      <c r="K3" s="7">
        <f t="shared" ref="K3:K66" ca="1" si="2">H3+I3</f>
        <v>6.0888888888888886</v>
      </c>
    </row>
    <row r="4" spans="1:11" x14ac:dyDescent="0.2">
      <c r="A4" s="1">
        <v>34</v>
      </c>
      <c r="B4" s="2">
        <v>116</v>
      </c>
      <c r="C4" s="2">
        <v>20</v>
      </c>
      <c r="D4" t="s">
        <v>10</v>
      </c>
      <c r="E4" t="s">
        <v>7</v>
      </c>
      <c r="G4">
        <v>2</v>
      </c>
      <c r="H4">
        <f t="shared" ref="H4:H66" ca="1" si="3">FORECAST(G4,OFFSET($B$2:$B$7,MATCH(G4,$A$2:$A$7,1)-1,0,2), OFFSET($A$2:$A$7,MATCH(G4,$A$2:$A$7,1)-1,0,2))</f>
        <v>9.9555555555555557</v>
      </c>
      <c r="I4" s="18">
        <f t="shared" ca="1" si="0"/>
        <v>2.2222222222222223</v>
      </c>
      <c r="J4" s="7">
        <f t="shared" ca="1" si="1"/>
        <v>7.7333333333333334</v>
      </c>
      <c r="K4" s="7">
        <f t="shared" ca="1" si="2"/>
        <v>12.177777777777777</v>
      </c>
    </row>
    <row r="5" spans="1:11" x14ac:dyDescent="0.2">
      <c r="A5" s="1">
        <v>46</v>
      </c>
      <c r="B5" s="2">
        <v>129</v>
      </c>
      <c r="C5" s="2">
        <v>40</v>
      </c>
      <c r="D5" t="s">
        <v>10</v>
      </c>
      <c r="E5" t="s">
        <v>7</v>
      </c>
      <c r="G5">
        <v>3</v>
      </c>
      <c r="H5">
        <f t="shared" ca="1" si="3"/>
        <v>14.933333333333334</v>
      </c>
      <c r="I5" s="18">
        <f t="shared" ca="1" si="0"/>
        <v>3.3333333333333335</v>
      </c>
      <c r="J5" s="7">
        <f t="shared" ca="1" si="1"/>
        <v>11.6</v>
      </c>
      <c r="K5" s="7">
        <f t="shared" ca="1" si="2"/>
        <v>18.266666666666666</v>
      </c>
    </row>
    <row r="6" spans="1:11" x14ac:dyDescent="0.2">
      <c r="A6" s="1">
        <v>66</v>
      </c>
      <c r="B6" s="2">
        <v>523</v>
      </c>
      <c r="C6" s="2">
        <v>120</v>
      </c>
      <c r="D6" t="s">
        <v>10</v>
      </c>
      <c r="E6" t="s">
        <v>7</v>
      </c>
      <c r="G6">
        <v>4</v>
      </c>
      <c r="H6">
        <f t="shared" ca="1" si="3"/>
        <v>19.911111111111111</v>
      </c>
      <c r="I6" s="18">
        <f t="shared" ca="1" si="0"/>
        <v>4.4444444444444446</v>
      </c>
      <c r="J6" s="7">
        <f t="shared" ca="1" si="1"/>
        <v>15.466666666666667</v>
      </c>
      <c r="K6" s="7">
        <f t="shared" ca="1" si="2"/>
        <v>24.355555555555554</v>
      </c>
    </row>
    <row r="7" spans="1:11" x14ac:dyDescent="0.2">
      <c r="A7" s="1">
        <v>72</v>
      </c>
      <c r="B7" s="2">
        <v>797.3</v>
      </c>
      <c r="C7" s="2">
        <v>140</v>
      </c>
      <c r="D7" t="s">
        <v>10</v>
      </c>
      <c r="E7" t="s">
        <v>7</v>
      </c>
      <c r="G7">
        <v>5</v>
      </c>
      <c r="H7">
        <f t="shared" ca="1" si="3"/>
        <v>24.888888888888889</v>
      </c>
      <c r="I7" s="18">
        <f t="shared" ca="1" si="0"/>
        <v>5.5555555555555554</v>
      </c>
      <c r="J7" s="7">
        <f t="shared" ca="1" si="1"/>
        <v>19.333333333333336</v>
      </c>
      <c r="K7" s="7">
        <f t="shared" ca="1" si="2"/>
        <v>30.444444444444443</v>
      </c>
    </row>
    <row r="8" spans="1:11" x14ac:dyDescent="0.2">
      <c r="A8" s="1"/>
      <c r="B8" s="1"/>
      <c r="C8" s="1"/>
      <c r="G8">
        <v>6</v>
      </c>
      <c r="H8">
        <f t="shared" ca="1" si="3"/>
        <v>29.866666666666667</v>
      </c>
      <c r="I8" s="18">
        <f t="shared" ca="1" si="0"/>
        <v>6.666666666666667</v>
      </c>
      <c r="J8" s="7">
        <f t="shared" ca="1" si="1"/>
        <v>23.2</v>
      </c>
      <c r="K8" s="7">
        <f t="shared" ca="1" si="2"/>
        <v>36.533333333333331</v>
      </c>
    </row>
    <row r="9" spans="1:11" x14ac:dyDescent="0.2">
      <c r="G9">
        <v>7</v>
      </c>
      <c r="H9">
        <f t="shared" ca="1" si="3"/>
        <v>34.844444444444449</v>
      </c>
      <c r="I9" s="18">
        <f t="shared" ca="1" si="0"/>
        <v>7.7777777777777786</v>
      </c>
      <c r="J9" s="7">
        <f t="shared" ca="1" si="1"/>
        <v>27.06666666666667</v>
      </c>
      <c r="K9" s="7">
        <f t="shared" ca="1" si="2"/>
        <v>42.622222222222227</v>
      </c>
    </row>
    <row r="10" spans="1:11" x14ac:dyDescent="0.2">
      <c r="G10">
        <v>8</v>
      </c>
      <c r="H10">
        <f t="shared" ca="1" si="3"/>
        <v>39.822222222222223</v>
      </c>
      <c r="I10" s="18">
        <f t="shared" ca="1" si="0"/>
        <v>8.8888888888888893</v>
      </c>
      <c r="J10" s="7">
        <f t="shared" ca="1" si="1"/>
        <v>30.933333333333334</v>
      </c>
      <c r="K10" s="7">
        <f t="shared" ca="1" si="2"/>
        <v>48.711111111111109</v>
      </c>
    </row>
    <row r="11" spans="1:11" x14ac:dyDescent="0.2">
      <c r="G11">
        <v>9</v>
      </c>
      <c r="H11">
        <f t="shared" ca="1" si="3"/>
        <v>44.800000000000004</v>
      </c>
      <c r="I11" s="18">
        <f t="shared" ca="1" si="0"/>
        <v>10</v>
      </c>
      <c r="J11" s="7">
        <f t="shared" ca="1" si="1"/>
        <v>34.800000000000004</v>
      </c>
      <c r="K11" s="7">
        <f t="shared" ca="1" si="2"/>
        <v>54.800000000000004</v>
      </c>
    </row>
    <row r="12" spans="1:11" x14ac:dyDescent="0.2">
      <c r="G12">
        <v>10</v>
      </c>
      <c r="H12">
        <f t="shared" ca="1" si="3"/>
        <v>47.648000000000003</v>
      </c>
      <c r="I12" s="18">
        <f t="shared" ca="1" si="0"/>
        <v>10.4</v>
      </c>
      <c r="J12" s="7">
        <f t="shared" ca="1" si="1"/>
        <v>37.248000000000005</v>
      </c>
      <c r="K12" s="7">
        <f t="shared" ca="1" si="2"/>
        <v>58.048000000000002</v>
      </c>
    </row>
    <row r="13" spans="1:11" x14ac:dyDescent="0.2">
      <c r="G13">
        <v>11</v>
      </c>
      <c r="H13">
        <f t="shared" ca="1" si="3"/>
        <v>50.496000000000009</v>
      </c>
      <c r="I13" s="18">
        <f t="shared" ca="1" si="0"/>
        <v>10.8</v>
      </c>
      <c r="J13" s="7">
        <f t="shared" ca="1" si="1"/>
        <v>39.696000000000012</v>
      </c>
      <c r="K13" s="7">
        <f t="shared" ca="1" si="2"/>
        <v>61.296000000000006</v>
      </c>
    </row>
    <row r="14" spans="1:11" x14ac:dyDescent="0.2">
      <c r="G14">
        <v>12</v>
      </c>
      <c r="H14">
        <f t="shared" ca="1" si="3"/>
        <v>53.344000000000008</v>
      </c>
      <c r="I14" s="18">
        <f t="shared" ca="1" si="0"/>
        <v>11.200000000000001</v>
      </c>
      <c r="J14" s="7">
        <f t="shared" ca="1" si="1"/>
        <v>42.144000000000005</v>
      </c>
      <c r="K14" s="7">
        <f t="shared" ca="1" si="2"/>
        <v>64.544000000000011</v>
      </c>
    </row>
    <row r="15" spans="1:11" x14ac:dyDescent="0.2">
      <c r="G15">
        <v>13</v>
      </c>
      <c r="H15">
        <f t="shared" ca="1" si="3"/>
        <v>56.192000000000007</v>
      </c>
      <c r="I15" s="18">
        <f t="shared" ca="1" si="0"/>
        <v>11.600000000000001</v>
      </c>
      <c r="J15" s="7">
        <f t="shared" ca="1" si="1"/>
        <v>44.592000000000006</v>
      </c>
      <c r="K15" s="7">
        <f t="shared" ca="1" si="2"/>
        <v>67.792000000000002</v>
      </c>
    </row>
    <row r="16" spans="1:11" x14ac:dyDescent="0.2">
      <c r="G16">
        <v>14</v>
      </c>
      <c r="H16">
        <f t="shared" ca="1" si="3"/>
        <v>59.040000000000006</v>
      </c>
      <c r="I16" s="18">
        <f t="shared" ca="1" si="0"/>
        <v>12</v>
      </c>
      <c r="J16" s="7">
        <f t="shared" ca="1" si="1"/>
        <v>47.040000000000006</v>
      </c>
      <c r="K16" s="7">
        <f t="shared" ca="1" si="2"/>
        <v>71.040000000000006</v>
      </c>
    </row>
    <row r="17" spans="7:11" x14ac:dyDescent="0.2">
      <c r="G17">
        <v>15</v>
      </c>
      <c r="H17">
        <f t="shared" ca="1" si="3"/>
        <v>61.888000000000005</v>
      </c>
      <c r="I17" s="18">
        <f t="shared" ca="1" si="0"/>
        <v>12.4</v>
      </c>
      <c r="J17" s="7">
        <f t="shared" ca="1" si="1"/>
        <v>49.488000000000007</v>
      </c>
      <c r="K17" s="7">
        <f t="shared" ca="1" si="2"/>
        <v>74.288000000000011</v>
      </c>
    </row>
    <row r="18" spans="7:11" x14ac:dyDescent="0.2">
      <c r="G18">
        <v>16</v>
      </c>
      <c r="H18">
        <f t="shared" ca="1" si="3"/>
        <v>64.736000000000004</v>
      </c>
      <c r="I18" s="18">
        <f t="shared" ca="1" si="0"/>
        <v>12.8</v>
      </c>
      <c r="J18" s="7">
        <f t="shared" ca="1" si="1"/>
        <v>51.936000000000007</v>
      </c>
      <c r="K18" s="7">
        <f t="shared" ca="1" si="2"/>
        <v>77.536000000000001</v>
      </c>
    </row>
    <row r="19" spans="7:11" x14ac:dyDescent="0.2">
      <c r="G19">
        <v>17</v>
      </c>
      <c r="H19">
        <f t="shared" ca="1" si="3"/>
        <v>67.584000000000003</v>
      </c>
      <c r="I19" s="18">
        <f t="shared" ca="1" si="0"/>
        <v>13.200000000000001</v>
      </c>
      <c r="J19" s="7">
        <f t="shared" ca="1" si="1"/>
        <v>54.384</v>
      </c>
      <c r="K19" s="7">
        <f t="shared" ca="1" si="2"/>
        <v>80.784000000000006</v>
      </c>
    </row>
    <row r="20" spans="7:11" x14ac:dyDescent="0.2">
      <c r="G20">
        <v>18</v>
      </c>
      <c r="H20">
        <f t="shared" ca="1" si="3"/>
        <v>70.432000000000002</v>
      </c>
      <c r="I20" s="18">
        <f t="shared" ca="1" si="0"/>
        <v>13.600000000000001</v>
      </c>
      <c r="J20" s="7">
        <f t="shared" ca="1" si="1"/>
        <v>56.832000000000001</v>
      </c>
      <c r="K20" s="7">
        <f t="shared" ca="1" si="2"/>
        <v>84.032000000000011</v>
      </c>
    </row>
    <row r="21" spans="7:11" x14ac:dyDescent="0.2">
      <c r="G21">
        <v>19</v>
      </c>
      <c r="H21">
        <f t="shared" ca="1" si="3"/>
        <v>73.28</v>
      </c>
      <c r="I21" s="18">
        <f t="shared" ca="1" si="0"/>
        <v>14</v>
      </c>
      <c r="J21" s="7">
        <f t="shared" ca="1" si="1"/>
        <v>59.28</v>
      </c>
      <c r="K21" s="7">
        <f t="shared" ca="1" si="2"/>
        <v>87.28</v>
      </c>
    </row>
    <row r="22" spans="7:11" x14ac:dyDescent="0.2">
      <c r="G22">
        <v>20</v>
      </c>
      <c r="H22">
        <f t="shared" ca="1" si="3"/>
        <v>76.128</v>
      </c>
      <c r="I22" s="18">
        <f t="shared" ca="1" si="0"/>
        <v>14.4</v>
      </c>
      <c r="J22" s="7">
        <f t="shared" ca="1" si="1"/>
        <v>61.728000000000002</v>
      </c>
      <c r="K22" s="7">
        <f t="shared" ca="1" si="2"/>
        <v>90.528000000000006</v>
      </c>
    </row>
    <row r="23" spans="7:11" x14ac:dyDescent="0.2">
      <c r="G23">
        <v>21</v>
      </c>
      <c r="H23">
        <f t="shared" ca="1" si="3"/>
        <v>78.975999999999999</v>
      </c>
      <c r="I23" s="18">
        <f t="shared" ca="1" si="0"/>
        <v>14.8</v>
      </c>
      <c r="J23" s="7">
        <f t="shared" ca="1" si="1"/>
        <v>64.176000000000002</v>
      </c>
      <c r="K23" s="7">
        <f t="shared" ca="1" si="2"/>
        <v>93.775999999999996</v>
      </c>
    </row>
    <row r="24" spans="7:11" x14ac:dyDescent="0.2">
      <c r="G24">
        <v>22</v>
      </c>
      <c r="H24">
        <f t="shared" ca="1" si="3"/>
        <v>81.824000000000012</v>
      </c>
      <c r="I24" s="18">
        <f t="shared" ca="1" si="0"/>
        <v>15.200000000000001</v>
      </c>
      <c r="J24" s="7">
        <f t="shared" ca="1" si="1"/>
        <v>66.624000000000009</v>
      </c>
      <c r="K24" s="7">
        <f t="shared" ca="1" si="2"/>
        <v>97.024000000000015</v>
      </c>
    </row>
    <row r="25" spans="7:11" x14ac:dyDescent="0.2">
      <c r="G25">
        <v>23</v>
      </c>
      <c r="H25">
        <f t="shared" ca="1" si="3"/>
        <v>84.671999999999997</v>
      </c>
      <c r="I25" s="18">
        <f t="shared" ca="1" si="0"/>
        <v>15.600000000000001</v>
      </c>
      <c r="J25" s="7">
        <f t="shared" ca="1" si="1"/>
        <v>69.072000000000003</v>
      </c>
      <c r="K25" s="7">
        <f t="shared" ca="1" si="2"/>
        <v>100.27199999999999</v>
      </c>
    </row>
    <row r="26" spans="7:11" x14ac:dyDescent="0.2">
      <c r="G26">
        <v>24</v>
      </c>
      <c r="H26">
        <f t="shared" ca="1" si="3"/>
        <v>87.52000000000001</v>
      </c>
      <c r="I26" s="18">
        <f t="shared" ca="1" si="0"/>
        <v>16</v>
      </c>
      <c r="J26" s="7">
        <f t="shared" ca="1" si="1"/>
        <v>71.52000000000001</v>
      </c>
      <c r="K26" s="7">
        <f t="shared" ca="1" si="2"/>
        <v>103.52000000000001</v>
      </c>
    </row>
    <row r="27" spans="7:11" x14ac:dyDescent="0.2">
      <c r="G27">
        <v>25</v>
      </c>
      <c r="H27">
        <f t="shared" ca="1" si="3"/>
        <v>90.368000000000009</v>
      </c>
      <c r="I27" s="18">
        <f t="shared" ca="1" si="0"/>
        <v>16.399999999999999</v>
      </c>
      <c r="J27" s="7">
        <f t="shared" ca="1" si="1"/>
        <v>73.968000000000018</v>
      </c>
      <c r="K27" s="7">
        <f t="shared" ca="1" si="2"/>
        <v>106.768</v>
      </c>
    </row>
    <row r="28" spans="7:11" x14ac:dyDescent="0.2">
      <c r="G28">
        <v>26</v>
      </c>
      <c r="H28">
        <f t="shared" ca="1" si="3"/>
        <v>93.216000000000008</v>
      </c>
      <c r="I28" s="18">
        <f t="shared" ca="1" si="0"/>
        <v>16.8</v>
      </c>
      <c r="J28" s="7">
        <f t="shared" ca="1" si="1"/>
        <v>76.416000000000011</v>
      </c>
      <c r="K28" s="7">
        <f t="shared" ca="1" si="2"/>
        <v>110.01600000000001</v>
      </c>
    </row>
    <row r="29" spans="7:11" x14ac:dyDescent="0.2">
      <c r="G29">
        <v>27</v>
      </c>
      <c r="H29">
        <f t="shared" ca="1" si="3"/>
        <v>96.064000000000007</v>
      </c>
      <c r="I29" s="18">
        <f t="shared" ca="1" si="0"/>
        <v>17.200000000000003</v>
      </c>
      <c r="J29" s="7">
        <f t="shared" ca="1" si="1"/>
        <v>78.864000000000004</v>
      </c>
      <c r="K29" s="7">
        <f t="shared" ca="1" si="2"/>
        <v>113.26400000000001</v>
      </c>
    </row>
    <row r="30" spans="7:11" x14ac:dyDescent="0.2">
      <c r="G30">
        <v>28</v>
      </c>
      <c r="H30">
        <f t="shared" ca="1" si="3"/>
        <v>98.912000000000006</v>
      </c>
      <c r="I30" s="18">
        <f t="shared" ca="1" si="0"/>
        <v>17.600000000000001</v>
      </c>
      <c r="J30" s="7">
        <f t="shared" ca="1" si="1"/>
        <v>81.312000000000012</v>
      </c>
      <c r="K30" s="7">
        <f t="shared" ca="1" si="2"/>
        <v>116.512</v>
      </c>
    </row>
    <row r="31" spans="7:11" x14ac:dyDescent="0.2">
      <c r="G31">
        <v>29</v>
      </c>
      <c r="H31">
        <f t="shared" ca="1" si="3"/>
        <v>101.76</v>
      </c>
      <c r="I31" s="18">
        <f t="shared" ca="1" si="0"/>
        <v>18</v>
      </c>
      <c r="J31" s="7">
        <f t="shared" ca="1" si="1"/>
        <v>83.76</v>
      </c>
      <c r="K31" s="7">
        <f t="shared" ca="1" si="2"/>
        <v>119.76</v>
      </c>
    </row>
    <row r="32" spans="7:11" x14ac:dyDescent="0.2">
      <c r="G32">
        <v>30</v>
      </c>
      <c r="H32">
        <f t="shared" ca="1" si="3"/>
        <v>104.608</v>
      </c>
      <c r="I32" s="18">
        <f t="shared" ca="1" si="0"/>
        <v>18.399999999999999</v>
      </c>
      <c r="J32" s="7">
        <f t="shared" ca="1" si="1"/>
        <v>86.207999999999998</v>
      </c>
      <c r="K32" s="7">
        <f t="shared" ca="1" si="2"/>
        <v>123.00800000000001</v>
      </c>
    </row>
    <row r="33" spans="7:11" x14ac:dyDescent="0.2">
      <c r="G33">
        <v>31</v>
      </c>
      <c r="H33">
        <f t="shared" ca="1" si="3"/>
        <v>107.456</v>
      </c>
      <c r="I33" s="18">
        <f t="shared" ca="1" si="0"/>
        <v>18.8</v>
      </c>
      <c r="J33" s="7">
        <f t="shared" ca="1" si="1"/>
        <v>88.656000000000006</v>
      </c>
      <c r="K33" s="7">
        <f t="shared" ca="1" si="2"/>
        <v>126.256</v>
      </c>
    </row>
    <row r="34" spans="7:11" x14ac:dyDescent="0.2">
      <c r="G34">
        <v>32</v>
      </c>
      <c r="H34">
        <f t="shared" ca="1" si="3"/>
        <v>110.304</v>
      </c>
      <c r="I34" s="18">
        <f t="shared" ca="1" si="0"/>
        <v>19.200000000000003</v>
      </c>
      <c r="J34" s="7">
        <f t="shared" ca="1" si="1"/>
        <v>91.103999999999999</v>
      </c>
      <c r="K34" s="7">
        <f t="shared" ca="1" si="2"/>
        <v>129.50400000000002</v>
      </c>
    </row>
    <row r="35" spans="7:11" x14ac:dyDescent="0.2">
      <c r="G35">
        <v>33</v>
      </c>
      <c r="H35">
        <f t="shared" ca="1" si="3"/>
        <v>113.152</v>
      </c>
      <c r="I35" s="18">
        <f t="shared" ca="1" si="0"/>
        <v>19.600000000000001</v>
      </c>
      <c r="J35" s="7">
        <f t="shared" ca="1" si="1"/>
        <v>93.551999999999992</v>
      </c>
      <c r="K35" s="7">
        <f t="shared" ca="1" si="2"/>
        <v>132.75200000000001</v>
      </c>
    </row>
    <row r="36" spans="7:11" x14ac:dyDescent="0.2">
      <c r="G36">
        <v>34</v>
      </c>
      <c r="H36">
        <f t="shared" ca="1" si="3"/>
        <v>116</v>
      </c>
      <c r="I36" s="18">
        <f t="shared" ca="1" si="0"/>
        <v>20</v>
      </c>
      <c r="J36" s="7">
        <f t="shared" ca="1" si="1"/>
        <v>96</v>
      </c>
      <c r="K36" s="7">
        <f t="shared" ca="1" si="2"/>
        <v>136</v>
      </c>
    </row>
    <row r="37" spans="7:11" x14ac:dyDescent="0.2">
      <c r="G37">
        <v>35</v>
      </c>
      <c r="H37">
        <f t="shared" ca="1" si="3"/>
        <v>117.08333333333334</v>
      </c>
      <c r="I37" s="18">
        <f t="shared" ca="1" si="0"/>
        <v>21.666666666666664</v>
      </c>
      <c r="J37" s="7">
        <f t="shared" ca="1" si="1"/>
        <v>95.416666666666686</v>
      </c>
      <c r="K37" s="7">
        <f t="shared" ca="1" si="2"/>
        <v>138.75</v>
      </c>
    </row>
    <row r="38" spans="7:11" x14ac:dyDescent="0.2">
      <c r="G38">
        <v>36</v>
      </c>
      <c r="H38">
        <f t="shared" ca="1" si="3"/>
        <v>118.16666666666667</v>
      </c>
      <c r="I38" s="18">
        <f t="shared" ca="1" si="0"/>
        <v>23.333333333333329</v>
      </c>
      <c r="J38" s="7">
        <f t="shared" ca="1" si="1"/>
        <v>94.833333333333343</v>
      </c>
      <c r="K38" s="7">
        <f t="shared" ca="1" si="2"/>
        <v>141.5</v>
      </c>
    </row>
    <row r="39" spans="7:11" x14ac:dyDescent="0.2">
      <c r="G39">
        <v>37</v>
      </c>
      <c r="H39">
        <f t="shared" ca="1" si="3"/>
        <v>119.25</v>
      </c>
      <c r="I39" s="18">
        <f t="shared" ca="1" si="0"/>
        <v>25</v>
      </c>
      <c r="J39" s="7">
        <f t="shared" ca="1" si="1"/>
        <v>94.25</v>
      </c>
      <c r="K39" s="7">
        <f t="shared" ca="1" si="2"/>
        <v>144.25</v>
      </c>
    </row>
    <row r="40" spans="7:11" x14ac:dyDescent="0.2">
      <c r="G40">
        <v>38</v>
      </c>
      <c r="H40">
        <f t="shared" ca="1" si="3"/>
        <v>120.33333333333334</v>
      </c>
      <c r="I40" s="18">
        <f t="shared" ca="1" si="0"/>
        <v>26.666666666666664</v>
      </c>
      <c r="J40" s="7">
        <f t="shared" ca="1" si="1"/>
        <v>93.666666666666686</v>
      </c>
      <c r="K40" s="7">
        <f t="shared" ca="1" si="2"/>
        <v>147</v>
      </c>
    </row>
    <row r="41" spans="7:11" x14ac:dyDescent="0.2">
      <c r="G41">
        <v>39</v>
      </c>
      <c r="H41">
        <f t="shared" ca="1" si="3"/>
        <v>121.41666666666667</v>
      </c>
      <c r="I41" s="18">
        <f t="shared" ca="1" si="0"/>
        <v>28.333333333333329</v>
      </c>
      <c r="J41" s="7">
        <f t="shared" ca="1" si="1"/>
        <v>93.083333333333343</v>
      </c>
      <c r="K41" s="7">
        <f t="shared" ca="1" si="2"/>
        <v>149.75</v>
      </c>
    </row>
    <row r="42" spans="7:11" x14ac:dyDescent="0.2">
      <c r="G42">
        <v>40</v>
      </c>
      <c r="H42">
        <f t="shared" ca="1" si="3"/>
        <v>122.5</v>
      </c>
      <c r="I42" s="18">
        <f t="shared" ca="1" si="0"/>
        <v>30</v>
      </c>
      <c r="J42" s="7">
        <f t="shared" ca="1" si="1"/>
        <v>92.5</v>
      </c>
      <c r="K42" s="7">
        <f t="shared" ca="1" si="2"/>
        <v>152.5</v>
      </c>
    </row>
    <row r="43" spans="7:11" x14ac:dyDescent="0.2">
      <c r="G43">
        <v>41</v>
      </c>
      <c r="H43">
        <f t="shared" ca="1" si="3"/>
        <v>123.58333333333334</v>
      </c>
      <c r="I43" s="18">
        <f t="shared" ca="1" si="0"/>
        <v>31.666666666666671</v>
      </c>
      <c r="J43" s="7">
        <f t="shared" ca="1" si="1"/>
        <v>91.916666666666671</v>
      </c>
      <c r="K43" s="7">
        <f t="shared" ca="1" si="2"/>
        <v>155.25</v>
      </c>
    </row>
    <row r="44" spans="7:11" x14ac:dyDescent="0.2">
      <c r="G44">
        <v>42</v>
      </c>
      <c r="H44">
        <f t="shared" ca="1" si="3"/>
        <v>124.66666666666667</v>
      </c>
      <c r="I44" s="18">
        <f t="shared" ca="1" si="0"/>
        <v>33.333333333333329</v>
      </c>
      <c r="J44" s="7">
        <f t="shared" ca="1" si="1"/>
        <v>91.333333333333343</v>
      </c>
      <c r="K44" s="7">
        <f t="shared" ca="1" si="2"/>
        <v>158</v>
      </c>
    </row>
    <row r="45" spans="7:11" x14ac:dyDescent="0.2">
      <c r="G45">
        <v>43</v>
      </c>
      <c r="H45">
        <f t="shared" ca="1" si="3"/>
        <v>125.75</v>
      </c>
      <c r="I45" s="18">
        <f t="shared" ca="1" si="0"/>
        <v>35</v>
      </c>
      <c r="J45" s="7">
        <f t="shared" ca="1" si="1"/>
        <v>90.75</v>
      </c>
      <c r="K45" s="7">
        <f t="shared" ca="1" si="2"/>
        <v>160.75</v>
      </c>
    </row>
    <row r="46" spans="7:11" x14ac:dyDescent="0.2">
      <c r="G46">
        <v>44</v>
      </c>
      <c r="H46">
        <f t="shared" ca="1" si="3"/>
        <v>126.83333333333334</v>
      </c>
      <c r="I46" s="18">
        <f t="shared" ca="1" si="0"/>
        <v>36.666666666666671</v>
      </c>
      <c r="J46" s="7">
        <f t="shared" ca="1" si="1"/>
        <v>90.166666666666671</v>
      </c>
      <c r="K46" s="7">
        <f t="shared" ca="1" si="2"/>
        <v>163.5</v>
      </c>
    </row>
    <row r="47" spans="7:11" x14ac:dyDescent="0.2">
      <c r="G47">
        <v>45</v>
      </c>
      <c r="H47">
        <f t="shared" ca="1" si="3"/>
        <v>127.91666666666667</v>
      </c>
      <c r="I47" s="18">
        <f t="shared" ca="1" si="0"/>
        <v>38.333333333333329</v>
      </c>
      <c r="J47" s="7">
        <f t="shared" ca="1" si="1"/>
        <v>89.583333333333343</v>
      </c>
      <c r="K47" s="7">
        <f t="shared" ca="1" si="2"/>
        <v>166.25</v>
      </c>
    </row>
    <row r="48" spans="7:11" x14ac:dyDescent="0.2">
      <c r="G48">
        <v>46</v>
      </c>
      <c r="H48">
        <f t="shared" ca="1" si="3"/>
        <v>128.99999999999989</v>
      </c>
      <c r="I48" s="18">
        <f t="shared" ca="1" si="0"/>
        <v>40</v>
      </c>
      <c r="J48" s="7">
        <f t="shared" ca="1" si="1"/>
        <v>88.999999999999886</v>
      </c>
      <c r="K48" s="7">
        <f t="shared" ca="1" si="2"/>
        <v>168.99999999999989</v>
      </c>
    </row>
    <row r="49" spans="7:11" x14ac:dyDescent="0.2">
      <c r="G49">
        <v>47</v>
      </c>
      <c r="H49">
        <f t="shared" ca="1" si="3"/>
        <v>148.69999999999993</v>
      </c>
      <c r="I49" s="18">
        <f t="shared" ca="1" si="0"/>
        <v>44</v>
      </c>
      <c r="J49" s="7">
        <f t="shared" ca="1" si="1"/>
        <v>104.69999999999993</v>
      </c>
      <c r="K49" s="7">
        <f t="shared" ca="1" si="2"/>
        <v>192.69999999999993</v>
      </c>
    </row>
    <row r="50" spans="7:11" x14ac:dyDescent="0.2">
      <c r="G50">
        <v>48</v>
      </c>
      <c r="H50">
        <f t="shared" ca="1" si="3"/>
        <v>168.39999999999986</v>
      </c>
      <c r="I50" s="18">
        <f t="shared" ca="1" si="0"/>
        <v>48</v>
      </c>
      <c r="J50" s="7">
        <f t="shared" ca="1" si="1"/>
        <v>120.39999999999986</v>
      </c>
      <c r="K50" s="7">
        <f t="shared" ca="1" si="2"/>
        <v>216.39999999999986</v>
      </c>
    </row>
    <row r="51" spans="7:11" x14ac:dyDescent="0.2">
      <c r="G51">
        <v>49</v>
      </c>
      <c r="H51">
        <f t="shared" ca="1" si="3"/>
        <v>188.09999999999991</v>
      </c>
      <c r="I51" s="18">
        <f t="shared" ca="1" si="0"/>
        <v>52</v>
      </c>
      <c r="J51" s="7">
        <f t="shared" ca="1" si="1"/>
        <v>136.09999999999991</v>
      </c>
      <c r="K51" s="7">
        <f t="shared" ca="1" si="2"/>
        <v>240.09999999999991</v>
      </c>
    </row>
    <row r="52" spans="7:11" x14ac:dyDescent="0.2">
      <c r="G52">
        <v>50</v>
      </c>
      <c r="H52">
        <f t="shared" ca="1" si="3"/>
        <v>207.79999999999995</v>
      </c>
      <c r="I52" s="18">
        <f t="shared" ca="1" si="0"/>
        <v>56</v>
      </c>
      <c r="J52" s="7">
        <f t="shared" ca="1" si="1"/>
        <v>151.79999999999995</v>
      </c>
      <c r="K52" s="7">
        <f t="shared" ca="1" si="2"/>
        <v>263.79999999999995</v>
      </c>
    </row>
    <row r="53" spans="7:11" x14ac:dyDescent="0.2">
      <c r="G53">
        <v>51</v>
      </c>
      <c r="H53">
        <f t="shared" ca="1" si="3"/>
        <v>227.49999999999989</v>
      </c>
      <c r="I53" s="18">
        <f t="shared" ca="1" si="0"/>
        <v>60</v>
      </c>
      <c r="J53" s="7">
        <f t="shared" ca="1" si="1"/>
        <v>167.49999999999989</v>
      </c>
      <c r="K53" s="7">
        <f t="shared" ca="1" si="2"/>
        <v>287.49999999999989</v>
      </c>
    </row>
    <row r="54" spans="7:11" x14ac:dyDescent="0.2">
      <c r="G54">
        <v>52</v>
      </c>
      <c r="H54">
        <f t="shared" ca="1" si="3"/>
        <v>247.19999999999982</v>
      </c>
      <c r="I54" s="18">
        <f t="shared" ca="1" si="0"/>
        <v>64</v>
      </c>
      <c r="J54" s="7">
        <f t="shared" ca="1" si="1"/>
        <v>183.19999999999982</v>
      </c>
      <c r="K54" s="7">
        <f t="shared" ca="1" si="2"/>
        <v>311.19999999999982</v>
      </c>
    </row>
    <row r="55" spans="7:11" x14ac:dyDescent="0.2">
      <c r="G55">
        <v>53</v>
      </c>
      <c r="H55">
        <f t="shared" ca="1" si="3"/>
        <v>266.89999999999986</v>
      </c>
      <c r="I55" s="18">
        <f t="shared" ca="1" si="0"/>
        <v>68</v>
      </c>
      <c r="J55" s="7">
        <f t="shared" ca="1" si="1"/>
        <v>198.89999999999986</v>
      </c>
      <c r="K55" s="7">
        <f t="shared" ca="1" si="2"/>
        <v>334.89999999999986</v>
      </c>
    </row>
    <row r="56" spans="7:11" x14ac:dyDescent="0.2">
      <c r="G56">
        <v>54</v>
      </c>
      <c r="H56">
        <f t="shared" ca="1" si="3"/>
        <v>286.59999999999991</v>
      </c>
      <c r="I56" s="18">
        <f t="shared" ca="1" si="0"/>
        <v>72</v>
      </c>
      <c r="J56" s="7">
        <f t="shared" ca="1" si="1"/>
        <v>214.59999999999991</v>
      </c>
      <c r="K56" s="7">
        <f t="shared" ca="1" si="2"/>
        <v>358.59999999999991</v>
      </c>
    </row>
    <row r="57" spans="7:11" x14ac:dyDescent="0.2">
      <c r="G57">
        <v>55</v>
      </c>
      <c r="H57">
        <f t="shared" ca="1" si="3"/>
        <v>306.29999999999995</v>
      </c>
      <c r="I57" s="18">
        <f t="shared" ca="1" si="0"/>
        <v>76</v>
      </c>
      <c r="J57" s="7">
        <f t="shared" ca="1" si="1"/>
        <v>230.29999999999995</v>
      </c>
      <c r="K57" s="7">
        <f t="shared" ca="1" si="2"/>
        <v>382.29999999999995</v>
      </c>
    </row>
    <row r="58" spans="7:11" x14ac:dyDescent="0.2">
      <c r="G58">
        <v>56</v>
      </c>
      <c r="H58">
        <f t="shared" ca="1" si="3"/>
        <v>326</v>
      </c>
      <c r="I58" s="18">
        <f t="shared" ca="1" si="0"/>
        <v>80</v>
      </c>
      <c r="J58" s="7">
        <f t="shared" ca="1" si="1"/>
        <v>246</v>
      </c>
      <c r="K58" s="7">
        <f t="shared" ca="1" si="2"/>
        <v>406</v>
      </c>
    </row>
    <row r="59" spans="7:11" x14ac:dyDescent="0.2">
      <c r="G59">
        <v>57</v>
      </c>
      <c r="H59">
        <f t="shared" ca="1" si="3"/>
        <v>345.69999999999982</v>
      </c>
      <c r="I59" s="18">
        <f t="shared" ca="1" si="0"/>
        <v>84</v>
      </c>
      <c r="J59" s="7">
        <f t="shared" ca="1" si="1"/>
        <v>261.69999999999982</v>
      </c>
      <c r="K59" s="7">
        <f t="shared" ca="1" si="2"/>
        <v>429.69999999999982</v>
      </c>
    </row>
    <row r="60" spans="7:11" x14ac:dyDescent="0.2">
      <c r="G60">
        <v>58</v>
      </c>
      <c r="H60">
        <f t="shared" ca="1" si="3"/>
        <v>365.39999999999986</v>
      </c>
      <c r="I60" s="18">
        <f t="shared" ca="1" si="0"/>
        <v>88</v>
      </c>
      <c r="J60" s="7">
        <f t="shared" ca="1" si="1"/>
        <v>277.39999999999986</v>
      </c>
      <c r="K60" s="7">
        <f t="shared" ca="1" si="2"/>
        <v>453.39999999999986</v>
      </c>
    </row>
    <row r="61" spans="7:11" x14ac:dyDescent="0.2">
      <c r="G61">
        <v>59</v>
      </c>
      <c r="H61">
        <f t="shared" ca="1" si="3"/>
        <v>385.09999999999991</v>
      </c>
      <c r="I61" s="18">
        <f t="shared" ca="1" si="0"/>
        <v>92</v>
      </c>
      <c r="J61" s="7">
        <f t="shared" ca="1" si="1"/>
        <v>293.09999999999991</v>
      </c>
      <c r="K61" s="7">
        <f t="shared" ca="1" si="2"/>
        <v>477.09999999999991</v>
      </c>
    </row>
    <row r="62" spans="7:11" x14ac:dyDescent="0.2">
      <c r="G62">
        <v>60</v>
      </c>
      <c r="H62">
        <f t="shared" ca="1" si="3"/>
        <v>404.79999999999995</v>
      </c>
      <c r="I62" s="18">
        <f t="shared" ca="1" si="0"/>
        <v>96</v>
      </c>
      <c r="J62" s="7">
        <f t="shared" ca="1" si="1"/>
        <v>308.79999999999995</v>
      </c>
      <c r="K62" s="7">
        <f t="shared" ca="1" si="2"/>
        <v>500.79999999999995</v>
      </c>
    </row>
    <row r="63" spans="7:11" x14ac:dyDescent="0.2">
      <c r="G63">
        <v>61</v>
      </c>
      <c r="H63">
        <f t="shared" ca="1" si="3"/>
        <v>424.5</v>
      </c>
      <c r="I63" s="18">
        <f t="shared" ca="1" si="0"/>
        <v>100</v>
      </c>
      <c r="J63" s="7">
        <f t="shared" ca="1" si="1"/>
        <v>324.5</v>
      </c>
      <c r="K63" s="7">
        <f t="shared" ca="1" si="2"/>
        <v>524.5</v>
      </c>
    </row>
    <row r="64" spans="7:11" x14ac:dyDescent="0.2">
      <c r="G64">
        <v>62</v>
      </c>
      <c r="H64">
        <f t="shared" ca="1" si="3"/>
        <v>444.19999999999982</v>
      </c>
      <c r="I64" s="18">
        <f t="shared" ca="1" si="0"/>
        <v>104</v>
      </c>
      <c r="J64" s="7">
        <f t="shared" ca="1" si="1"/>
        <v>340.19999999999982</v>
      </c>
      <c r="K64" s="7">
        <f t="shared" ca="1" si="2"/>
        <v>548.19999999999982</v>
      </c>
    </row>
    <row r="65" spans="7:11" x14ac:dyDescent="0.2">
      <c r="G65">
        <v>63</v>
      </c>
      <c r="H65">
        <f t="shared" ca="1" si="3"/>
        <v>463.89999999999986</v>
      </c>
      <c r="I65" s="18">
        <f t="shared" ca="1" si="0"/>
        <v>108</v>
      </c>
      <c r="J65" s="7">
        <f t="shared" ca="1" si="1"/>
        <v>355.89999999999986</v>
      </c>
      <c r="K65" s="7">
        <f t="shared" ca="1" si="2"/>
        <v>571.89999999999986</v>
      </c>
    </row>
    <row r="66" spans="7:11" x14ac:dyDescent="0.2">
      <c r="G66">
        <v>64</v>
      </c>
      <c r="H66">
        <f t="shared" ca="1" si="3"/>
        <v>483.59999999999991</v>
      </c>
      <c r="I66" s="18">
        <f t="shared" ca="1" si="0"/>
        <v>112</v>
      </c>
      <c r="J66" s="7">
        <f t="shared" ca="1" si="1"/>
        <v>371.59999999999991</v>
      </c>
      <c r="K66" s="7">
        <f t="shared" ca="1" si="2"/>
        <v>595.59999999999991</v>
      </c>
    </row>
    <row r="67" spans="7:11" x14ac:dyDescent="0.2">
      <c r="G67">
        <v>65</v>
      </c>
      <c r="H67">
        <f t="shared" ref="H67:H73" ca="1" si="4">FORECAST(G67,OFFSET($B$2:$B$7,MATCH(G67,$A$2:$A$7,1)-1,0,2), OFFSET($A$2:$A$7,MATCH(G67,$A$2:$A$7,1)-1,0,2))</f>
        <v>503.29999999999995</v>
      </c>
      <c r="I67" s="18">
        <f t="shared" ref="I67:I73" ca="1" si="5">FORECAST(G67,OFFSET($C$2:$C$7,MATCH(G67,$A$2:$A$7,1)-1,0,2), OFFSET($A$2:$A$7,MATCH(G67,$A$2:$A$7,1)-1,0,2))</f>
        <v>116</v>
      </c>
      <c r="J67" s="7">
        <f t="shared" ref="J67:J102" ca="1" si="6">H67-I67</f>
        <v>387.29999999999995</v>
      </c>
      <c r="K67" s="7">
        <f t="shared" ref="K67:K102" ca="1" si="7">H67+I67</f>
        <v>619.29999999999995</v>
      </c>
    </row>
    <row r="68" spans="7:11" x14ac:dyDescent="0.2">
      <c r="G68">
        <v>66</v>
      </c>
      <c r="H68">
        <f t="shared" ca="1" si="4"/>
        <v>523</v>
      </c>
      <c r="I68" s="18">
        <f t="shared" ca="1" si="5"/>
        <v>120</v>
      </c>
      <c r="J68" s="7">
        <f t="shared" ca="1" si="6"/>
        <v>403</v>
      </c>
      <c r="K68" s="7">
        <f t="shared" ca="1" si="7"/>
        <v>643</v>
      </c>
    </row>
    <row r="69" spans="7:11" x14ac:dyDescent="0.2">
      <c r="G69">
        <v>67</v>
      </c>
      <c r="H69">
        <f t="shared" ca="1" si="4"/>
        <v>568.7166666666667</v>
      </c>
      <c r="I69" s="18">
        <f t="shared" ca="1" si="5"/>
        <v>123.33333333333334</v>
      </c>
      <c r="J69" s="7">
        <f t="shared" ca="1" si="6"/>
        <v>445.38333333333333</v>
      </c>
      <c r="K69" s="7">
        <f t="shared" ca="1" si="7"/>
        <v>692.05000000000007</v>
      </c>
    </row>
    <row r="70" spans="7:11" x14ac:dyDescent="0.2">
      <c r="G70">
        <v>68</v>
      </c>
      <c r="H70">
        <f t="shared" ca="1" si="4"/>
        <v>614.43333333333339</v>
      </c>
      <c r="I70" s="18">
        <f t="shared" ca="1" si="5"/>
        <v>126.66666666666669</v>
      </c>
      <c r="J70" s="7">
        <f t="shared" ca="1" si="6"/>
        <v>487.76666666666671</v>
      </c>
      <c r="K70" s="7">
        <f t="shared" ca="1" si="7"/>
        <v>741.10000000000014</v>
      </c>
    </row>
    <row r="71" spans="7:11" x14ac:dyDescent="0.2">
      <c r="G71">
        <v>69</v>
      </c>
      <c r="H71">
        <f t="shared" ca="1" si="4"/>
        <v>660.15000000000009</v>
      </c>
      <c r="I71" s="18">
        <f t="shared" ca="1" si="5"/>
        <v>130</v>
      </c>
      <c r="J71" s="7">
        <f t="shared" ca="1" si="6"/>
        <v>530.15000000000009</v>
      </c>
      <c r="K71" s="7">
        <f t="shared" ca="1" si="7"/>
        <v>790.15000000000009</v>
      </c>
    </row>
    <row r="72" spans="7:11" x14ac:dyDescent="0.2">
      <c r="G72">
        <v>70</v>
      </c>
      <c r="H72">
        <f t="shared" ca="1" si="4"/>
        <v>705.86666666666679</v>
      </c>
      <c r="I72" s="18">
        <f t="shared" ca="1" si="5"/>
        <v>133.33333333333334</v>
      </c>
      <c r="J72" s="7">
        <f t="shared" ca="1" si="6"/>
        <v>572.53333333333342</v>
      </c>
      <c r="K72" s="7">
        <f t="shared" ca="1" si="7"/>
        <v>839.20000000000016</v>
      </c>
    </row>
    <row r="73" spans="7:11" x14ac:dyDescent="0.2">
      <c r="G73">
        <v>71</v>
      </c>
      <c r="H73">
        <f t="shared" ca="1" si="4"/>
        <v>751.58333333333303</v>
      </c>
      <c r="I73" s="18">
        <f t="shared" ca="1" si="5"/>
        <v>136.66666666666669</v>
      </c>
      <c r="J73" s="7">
        <f t="shared" ca="1" si="6"/>
        <v>614.91666666666629</v>
      </c>
      <c r="K73" s="7">
        <f t="shared" ca="1" si="7"/>
        <v>888.24999999999977</v>
      </c>
    </row>
    <row r="74" spans="7:11" x14ac:dyDescent="0.2">
      <c r="G74">
        <v>72</v>
      </c>
      <c r="H74">
        <f>TREND($B$6:$B$7, $A$6:$A$7, G74)</f>
        <v>797.29999999999973</v>
      </c>
      <c r="I74" s="1">
        <f>'Linear Interpolation uncertaint'!K74</f>
        <v>140</v>
      </c>
      <c r="J74">
        <f t="shared" si="6"/>
        <v>657.29999999999973</v>
      </c>
      <c r="K74">
        <f t="shared" si="7"/>
        <v>937.29999999999973</v>
      </c>
    </row>
    <row r="75" spans="7:11" x14ac:dyDescent="0.2">
      <c r="G75">
        <v>73</v>
      </c>
      <c r="H75">
        <f t="shared" ref="H75:H102" si="8">TREND($B$6:$B$7, $A$6:$A$7, G75)</f>
        <v>843.01666666666642</v>
      </c>
      <c r="I75" s="1">
        <f>'Linear Interpolation uncertaint'!K75</f>
        <v>164.55326729596644</v>
      </c>
      <c r="J75">
        <f t="shared" si="6"/>
        <v>678.46339937070002</v>
      </c>
      <c r="K75">
        <f t="shared" si="7"/>
        <v>1007.5699339626328</v>
      </c>
    </row>
    <row r="76" spans="7:11" x14ac:dyDescent="0.2">
      <c r="G76">
        <v>74</v>
      </c>
      <c r="H76">
        <f t="shared" si="8"/>
        <v>888.73333333333312</v>
      </c>
      <c r="I76" s="1">
        <f>'Linear Interpolation uncertaint'!K76</f>
        <v>190.90428084368469</v>
      </c>
      <c r="J76">
        <f t="shared" si="6"/>
        <v>697.82905248964846</v>
      </c>
      <c r="K76">
        <f t="shared" si="7"/>
        <v>1079.6376141770179</v>
      </c>
    </row>
    <row r="77" spans="7:11" x14ac:dyDescent="0.2">
      <c r="G77">
        <v>75</v>
      </c>
      <c r="H77">
        <f t="shared" si="8"/>
        <v>934.44999999999982</v>
      </c>
      <c r="I77" s="1">
        <f>'Linear Interpolation uncertaint'!K77</f>
        <v>218.40329667841556</v>
      </c>
      <c r="J77">
        <f t="shared" si="6"/>
        <v>716.04670332158423</v>
      </c>
      <c r="K77">
        <f t="shared" si="7"/>
        <v>1152.8532966784153</v>
      </c>
    </row>
    <row r="78" spans="7:11" x14ac:dyDescent="0.2">
      <c r="G78">
        <v>76</v>
      </c>
      <c r="H78">
        <f t="shared" si="8"/>
        <v>980.16666666666652</v>
      </c>
      <c r="I78" s="1">
        <f>'Linear Interpolation uncertaint'!K78</f>
        <v>246.66666666666666</v>
      </c>
      <c r="J78">
        <f t="shared" si="6"/>
        <v>733.49999999999989</v>
      </c>
      <c r="K78">
        <f t="shared" si="7"/>
        <v>1226.8333333333333</v>
      </c>
    </row>
    <row r="79" spans="7:11" x14ac:dyDescent="0.2">
      <c r="G79">
        <v>77</v>
      </c>
      <c r="H79">
        <f t="shared" si="8"/>
        <v>1025.8833333333332</v>
      </c>
      <c r="I79" s="1">
        <f>'Linear Interpolation uncertaint'!K79</f>
        <v>275.4592125483876</v>
      </c>
      <c r="J79">
        <f t="shared" si="6"/>
        <v>750.42412078494567</v>
      </c>
      <c r="K79">
        <f t="shared" si="7"/>
        <v>1301.3425458817208</v>
      </c>
    </row>
    <row r="80" spans="7:11" x14ac:dyDescent="0.2">
      <c r="G80">
        <v>78</v>
      </c>
      <c r="H80">
        <f t="shared" si="8"/>
        <v>1071.5999999999999</v>
      </c>
      <c r="I80" s="1">
        <f>'Linear Interpolation uncertaint'!K80</f>
        <v>304.63092423455635</v>
      </c>
      <c r="J80">
        <f t="shared" si="6"/>
        <v>766.96907576544356</v>
      </c>
      <c r="K80">
        <f t="shared" si="7"/>
        <v>1376.2309242345564</v>
      </c>
    </row>
    <row r="81" spans="7:11" x14ac:dyDescent="0.2">
      <c r="G81">
        <v>79</v>
      </c>
      <c r="H81">
        <f t="shared" si="8"/>
        <v>1117.3166666666666</v>
      </c>
      <c r="I81" s="1">
        <f>'Linear Interpolation uncertaint'!K81</f>
        <v>334.0824914764483</v>
      </c>
      <c r="J81">
        <f t="shared" si="6"/>
        <v>783.23417519021837</v>
      </c>
      <c r="K81">
        <f t="shared" si="7"/>
        <v>1451.3991581431148</v>
      </c>
    </row>
    <row r="82" spans="7:11" x14ac:dyDescent="0.2">
      <c r="G82">
        <v>80</v>
      </c>
      <c r="H82">
        <f t="shared" si="8"/>
        <v>1163.0333333333333</v>
      </c>
      <c r="I82" s="1">
        <f>'Linear Interpolation uncertaint'!K82</f>
        <v>363.745943085433</v>
      </c>
      <c r="J82">
        <f t="shared" si="6"/>
        <v>799.28739024790025</v>
      </c>
      <c r="K82">
        <f t="shared" si="7"/>
        <v>1526.7792764187664</v>
      </c>
    </row>
    <row r="83" spans="7:11" x14ac:dyDescent="0.2">
      <c r="G83">
        <v>81</v>
      </c>
      <c r="H83">
        <f t="shared" si="8"/>
        <v>1208.75</v>
      </c>
      <c r="I83" s="1">
        <f>'Linear Interpolation uncertaint'!K83</f>
        <v>393.57337308308854</v>
      </c>
      <c r="J83">
        <f t="shared" si="6"/>
        <v>815.17662691691146</v>
      </c>
      <c r="K83">
        <f t="shared" si="7"/>
        <v>1602.3233730830884</v>
      </c>
    </row>
    <row r="84" spans="7:11" x14ac:dyDescent="0.2">
      <c r="G84">
        <v>82</v>
      </c>
      <c r="H84">
        <f t="shared" si="8"/>
        <v>1254.4666666666667</v>
      </c>
      <c r="I84" s="1">
        <f>'Linear Interpolation uncertaint'!K84</f>
        <v>423.53013798049579</v>
      </c>
      <c r="J84">
        <f t="shared" si="6"/>
        <v>830.93652868617096</v>
      </c>
      <c r="K84">
        <f t="shared" si="7"/>
        <v>1677.9968046471624</v>
      </c>
    </row>
    <row r="85" spans="7:11" x14ac:dyDescent="0.2">
      <c r="G85">
        <v>83</v>
      </c>
      <c r="H85">
        <f t="shared" si="8"/>
        <v>1300.1833333333334</v>
      </c>
      <c r="I85" s="1">
        <f>'Linear Interpolation uncertaint'!K85</f>
        <v>453.59061326756358</v>
      </c>
      <c r="J85">
        <f t="shared" si="6"/>
        <v>846.59272006576975</v>
      </c>
      <c r="K85">
        <f t="shared" si="7"/>
        <v>1753.773946600897</v>
      </c>
    </row>
    <row r="86" spans="7:11" x14ac:dyDescent="0.2">
      <c r="G86">
        <v>84</v>
      </c>
      <c r="H86">
        <f t="shared" si="8"/>
        <v>1345.8999999999996</v>
      </c>
      <c r="I86" s="1">
        <f>'Linear Interpolation uncertaint'!K86</f>
        <v>483.735464897913</v>
      </c>
      <c r="J86">
        <f t="shared" si="6"/>
        <v>862.16453510208657</v>
      </c>
      <c r="K86">
        <f t="shared" si="7"/>
        <v>1829.6354648979127</v>
      </c>
    </row>
    <row r="87" spans="7:11" x14ac:dyDescent="0.2">
      <c r="G87">
        <v>85</v>
      </c>
      <c r="H87">
        <f t="shared" si="8"/>
        <v>1391.6166666666663</v>
      </c>
      <c r="I87" s="1">
        <f>'Linear Interpolation uncertaint'!K87</f>
        <v>513.94984623447885</v>
      </c>
      <c r="J87">
        <f t="shared" si="6"/>
        <v>877.66682043218748</v>
      </c>
      <c r="K87">
        <f t="shared" si="7"/>
        <v>1905.5665129011452</v>
      </c>
    </row>
    <row r="88" spans="7:11" x14ac:dyDescent="0.2">
      <c r="G88">
        <v>86</v>
      </c>
      <c r="H88">
        <f t="shared" si="8"/>
        <v>1437.333333333333</v>
      </c>
      <c r="I88" s="1">
        <f>'Linear Interpolation uncertaint'!K88</f>
        <v>544.22217685222802</v>
      </c>
      <c r="J88">
        <f t="shared" si="6"/>
        <v>893.11115648110501</v>
      </c>
      <c r="K88">
        <f t="shared" si="7"/>
        <v>1981.5555101855612</v>
      </c>
    </row>
    <row r="89" spans="7:11" x14ac:dyDescent="0.2">
      <c r="G89">
        <v>87</v>
      </c>
      <c r="H89">
        <f t="shared" si="8"/>
        <v>1483.0499999999997</v>
      </c>
      <c r="I89" s="1">
        <f>'Linear Interpolation uncertaint'!K89</f>
        <v>574.54329688892904</v>
      </c>
      <c r="J89">
        <f t="shared" si="6"/>
        <v>908.50670311107069</v>
      </c>
      <c r="K89">
        <f t="shared" si="7"/>
        <v>2057.5932968889288</v>
      </c>
    </row>
    <row r="90" spans="7:11" x14ac:dyDescent="0.2">
      <c r="G90">
        <v>88</v>
      </c>
      <c r="H90">
        <f t="shared" si="8"/>
        <v>1528.7666666666664</v>
      </c>
      <c r="I90" s="1">
        <f>'Linear Interpolation uncertaint'!K90</f>
        <v>604.90586962858197</v>
      </c>
      <c r="J90">
        <f t="shared" si="6"/>
        <v>923.86079703808446</v>
      </c>
      <c r="K90">
        <f t="shared" si="7"/>
        <v>2133.6725362952484</v>
      </c>
    </row>
    <row r="91" spans="7:11" x14ac:dyDescent="0.2">
      <c r="G91">
        <v>89</v>
      </c>
      <c r="H91">
        <f t="shared" si="8"/>
        <v>1574.4833333333331</v>
      </c>
      <c r="I91" s="1">
        <f>'Linear Interpolation uncertaint'!K91</f>
        <v>635.30395175153069</v>
      </c>
      <c r="J91">
        <f t="shared" si="6"/>
        <v>939.17938158180243</v>
      </c>
      <c r="K91">
        <f t="shared" si="7"/>
        <v>2209.7872850848639</v>
      </c>
    </row>
    <row r="92" spans="7:11" x14ac:dyDescent="0.2">
      <c r="G92">
        <v>90</v>
      </c>
      <c r="H92">
        <f t="shared" si="8"/>
        <v>1620.1999999999994</v>
      </c>
      <c r="I92" s="1">
        <f>'Linear Interpolation uncertaint'!K92</f>
        <v>665.73267908372952</v>
      </c>
      <c r="J92">
        <f t="shared" si="6"/>
        <v>954.46732091626984</v>
      </c>
      <c r="K92">
        <f t="shared" si="7"/>
        <v>2285.932679083729</v>
      </c>
    </row>
    <row r="93" spans="7:11" x14ac:dyDescent="0.2">
      <c r="G93">
        <v>91</v>
      </c>
      <c r="H93">
        <f t="shared" si="8"/>
        <v>1665.9166666666665</v>
      </c>
      <c r="I93" s="1">
        <f>'Linear Interpolation uncertaint'!K93</f>
        <v>696.18803334859012</v>
      </c>
      <c r="J93">
        <f t="shared" si="6"/>
        <v>969.72863331807639</v>
      </c>
      <c r="K93">
        <f t="shared" si="7"/>
        <v>2362.1047000152566</v>
      </c>
    </row>
    <row r="94" spans="7:11" x14ac:dyDescent="0.2">
      <c r="G94">
        <v>92</v>
      </c>
      <c r="H94">
        <f t="shared" si="8"/>
        <v>1711.6333333333328</v>
      </c>
      <c r="I94" s="1">
        <f>'Linear Interpolation uncertaint'!K94</f>
        <v>726.66666666666674</v>
      </c>
      <c r="J94">
        <f t="shared" si="6"/>
        <v>984.96666666666601</v>
      </c>
      <c r="K94">
        <f t="shared" si="7"/>
        <v>2438.2999999999993</v>
      </c>
    </row>
    <row r="95" spans="7:11" x14ac:dyDescent="0.2">
      <c r="G95">
        <v>93</v>
      </c>
      <c r="H95">
        <f t="shared" si="8"/>
        <v>1757.35</v>
      </c>
      <c r="I95" s="1">
        <f>'Linear Interpolation uncertaint'!K95</f>
        <v>757.16576784743779</v>
      </c>
      <c r="J95">
        <f t="shared" si="6"/>
        <v>1000.1842321525621</v>
      </c>
      <c r="K95">
        <f t="shared" si="7"/>
        <v>2514.5157678474379</v>
      </c>
    </row>
    <row r="96" spans="7:11" x14ac:dyDescent="0.2">
      <c r="G96">
        <v>94</v>
      </c>
      <c r="H96">
        <f t="shared" si="8"/>
        <v>1803.0666666666662</v>
      </c>
      <c r="I96" s="1">
        <f>'Linear Interpolation uncertaint'!K96</f>
        <v>787.68295934623609</v>
      </c>
      <c r="J96">
        <f t="shared" si="6"/>
        <v>1015.3837073204301</v>
      </c>
      <c r="K96">
        <f t="shared" si="7"/>
        <v>2590.7496260129024</v>
      </c>
    </row>
    <row r="97" spans="7:11" x14ac:dyDescent="0.2">
      <c r="G97">
        <v>95</v>
      </c>
      <c r="H97">
        <f t="shared" si="8"/>
        <v>1848.7833333333333</v>
      </c>
      <c r="I97" s="1">
        <f>'Linear Interpolation uncertaint'!K97</f>
        <v>818.21621700976925</v>
      </c>
      <c r="J97">
        <f t="shared" si="6"/>
        <v>1030.5671163235641</v>
      </c>
      <c r="K97">
        <f t="shared" si="7"/>
        <v>2666.9995503431028</v>
      </c>
    </row>
    <row r="98" spans="7:11" x14ac:dyDescent="0.2">
      <c r="G98">
        <v>96</v>
      </c>
      <c r="H98">
        <f t="shared" si="8"/>
        <v>1894.4999999999995</v>
      </c>
      <c r="I98" s="1">
        <f>'Linear Interpolation uncertaint'!K98</f>
        <v>848.76380695691773</v>
      </c>
      <c r="J98">
        <f t="shared" si="6"/>
        <v>1045.7361930430818</v>
      </c>
      <c r="K98">
        <f t="shared" si="7"/>
        <v>2743.2638069569175</v>
      </c>
    </row>
    <row r="99" spans="7:11" x14ac:dyDescent="0.2">
      <c r="G99">
        <v>97</v>
      </c>
      <c r="H99">
        <f t="shared" si="8"/>
        <v>1940.2166666666667</v>
      </c>
      <c r="I99" s="1">
        <f>'Linear Interpolation uncertaint'!K99</f>
        <v>879.32423548490419</v>
      </c>
      <c r="J99">
        <f t="shared" si="6"/>
        <v>1060.8924311817625</v>
      </c>
      <c r="K99">
        <f t="shared" si="7"/>
        <v>2819.5409021515707</v>
      </c>
    </row>
    <row r="100" spans="7:11" x14ac:dyDescent="0.2">
      <c r="G100">
        <v>98</v>
      </c>
      <c r="H100">
        <f t="shared" si="8"/>
        <v>1985.9333333333329</v>
      </c>
      <c r="I100" s="1">
        <f>'Linear Interpolation uncertaint'!K100</f>
        <v>909.89620897721682</v>
      </c>
      <c r="J100">
        <f t="shared" si="6"/>
        <v>1076.0371243561162</v>
      </c>
      <c r="K100">
        <f t="shared" si="7"/>
        <v>2895.8295423105496</v>
      </c>
    </row>
    <row r="101" spans="7:11" x14ac:dyDescent="0.2">
      <c r="G101">
        <v>99</v>
      </c>
      <c r="H101">
        <f t="shared" si="8"/>
        <v>2031.65</v>
      </c>
      <c r="I101" s="1">
        <f>'Linear Interpolation uncertaint'!K101</f>
        <v>940.47860156411855</v>
      </c>
      <c r="J101">
        <f t="shared" si="6"/>
        <v>1091.1713984358817</v>
      </c>
      <c r="K101">
        <f t="shared" si="7"/>
        <v>2972.1286015641185</v>
      </c>
    </row>
    <row r="102" spans="7:11" x14ac:dyDescent="0.2">
      <c r="G102">
        <v>100</v>
      </c>
      <c r="H102">
        <f t="shared" si="8"/>
        <v>2077.3666666666663</v>
      </c>
      <c r="I102" s="1">
        <f>'Linear Interpolation uncertaint'!K102</f>
        <v>971.0704288452913</v>
      </c>
      <c r="J102">
        <f t="shared" si="6"/>
        <v>1106.2962378213751</v>
      </c>
      <c r="K102">
        <f t="shared" si="7"/>
        <v>3048.4370955119575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2"/>
  <sheetViews>
    <sheetView workbookViewId="0">
      <selection sqref="A1:XFD1048576"/>
    </sheetView>
  </sheetViews>
  <sheetFormatPr baseColWidth="10" defaultRowHeight="16" x14ac:dyDescent="0.2"/>
  <cols>
    <col min="3" max="3" width="22.1640625" bestFit="1" customWidth="1"/>
    <col min="4" max="4" width="13.33203125" bestFit="1" customWidth="1"/>
    <col min="5" max="5" width="29.5" bestFit="1" customWidth="1"/>
  </cols>
  <sheetData>
    <row r="1" spans="1:8" x14ac:dyDescent="0.2">
      <c r="A1" s="6" t="s">
        <v>4</v>
      </c>
      <c r="B1" s="6" t="s">
        <v>1</v>
      </c>
      <c r="C1" s="6" t="s">
        <v>5</v>
      </c>
      <c r="D1" s="6" t="s">
        <v>2</v>
      </c>
      <c r="E1" s="6" t="s">
        <v>6</v>
      </c>
      <c r="F1" s="6"/>
      <c r="G1" s="6" t="s">
        <v>4</v>
      </c>
      <c r="H1" s="6" t="s">
        <v>0</v>
      </c>
    </row>
    <row r="2" spans="1:8" x14ac:dyDescent="0.2">
      <c r="A2" s="1">
        <v>0</v>
      </c>
      <c r="B2" s="2">
        <v>0</v>
      </c>
      <c r="C2" s="2">
        <v>0</v>
      </c>
      <c r="D2" t="s">
        <v>8</v>
      </c>
      <c r="E2" t="s">
        <v>9</v>
      </c>
      <c r="G2">
        <v>0</v>
      </c>
      <c r="H2" s="7">
        <f ca="1">FORECAST(G2,OFFSET($B$2:$B$7,MATCH(G2,$A$2:$A$7,1)-1,0,2), OFFSET($A$2:$A$7,MATCH(G2,$A$2:$A$7,1)-1,0,2))</f>
        <v>0</v>
      </c>
    </row>
    <row r="3" spans="1:8" x14ac:dyDescent="0.2">
      <c r="A3" s="1">
        <v>9</v>
      </c>
      <c r="B3" s="2">
        <v>44.8</v>
      </c>
      <c r="C3" s="2">
        <v>10</v>
      </c>
      <c r="D3" t="s">
        <v>3</v>
      </c>
      <c r="E3" t="s">
        <v>7</v>
      </c>
      <c r="G3">
        <v>1</v>
      </c>
      <c r="H3" s="7">
        <f t="shared" ref="H3:H66" ca="1" si="0">FORECAST(G3,OFFSET($B$2:$B$7,MATCH(G3,$A$2:$A$7,1)-1,0,2), OFFSET($A$2:$A$7,MATCH(G3,$A$2:$A$7,1)-1,0,2))</f>
        <v>4.9777777777777779</v>
      </c>
    </row>
    <row r="4" spans="1:8" x14ac:dyDescent="0.2">
      <c r="A4" s="1">
        <v>34</v>
      </c>
      <c r="B4" s="2">
        <v>116</v>
      </c>
      <c r="C4" s="2">
        <v>20</v>
      </c>
      <c r="D4" t="s">
        <v>10</v>
      </c>
      <c r="E4" t="s">
        <v>7</v>
      </c>
      <c r="G4">
        <v>2</v>
      </c>
      <c r="H4" s="7">
        <f t="shared" ca="1" si="0"/>
        <v>9.9555555555555557</v>
      </c>
    </row>
    <row r="5" spans="1:8" x14ac:dyDescent="0.2">
      <c r="A5" s="1">
        <v>46</v>
      </c>
      <c r="B5" s="2">
        <v>129</v>
      </c>
      <c r="C5" s="2">
        <v>40</v>
      </c>
      <c r="D5" t="s">
        <v>10</v>
      </c>
      <c r="E5" t="s">
        <v>7</v>
      </c>
      <c r="G5">
        <v>3</v>
      </c>
      <c r="H5" s="7">
        <f t="shared" ca="1" si="0"/>
        <v>14.933333333333334</v>
      </c>
    </row>
    <row r="6" spans="1:8" x14ac:dyDescent="0.2">
      <c r="A6" s="1">
        <v>66</v>
      </c>
      <c r="B6" s="2">
        <v>523</v>
      </c>
      <c r="C6" s="2">
        <v>120</v>
      </c>
      <c r="D6" t="s">
        <v>10</v>
      </c>
      <c r="E6" t="s">
        <v>7</v>
      </c>
      <c r="G6">
        <v>4</v>
      </c>
      <c r="H6" s="7">
        <f t="shared" ca="1" si="0"/>
        <v>19.911111111111111</v>
      </c>
    </row>
    <row r="7" spans="1:8" x14ac:dyDescent="0.2">
      <c r="A7" s="1">
        <v>72</v>
      </c>
      <c r="B7" s="2">
        <v>797.3</v>
      </c>
      <c r="C7" s="2">
        <v>140</v>
      </c>
      <c r="D7" t="s">
        <v>10</v>
      </c>
      <c r="E7" t="s">
        <v>7</v>
      </c>
      <c r="G7">
        <v>5</v>
      </c>
      <c r="H7" s="7">
        <f t="shared" ca="1" si="0"/>
        <v>24.888888888888889</v>
      </c>
    </row>
    <row r="8" spans="1:8" x14ac:dyDescent="0.2">
      <c r="A8" s="1"/>
      <c r="B8" s="1"/>
      <c r="C8" s="1"/>
      <c r="G8">
        <v>6</v>
      </c>
      <c r="H8" s="7">
        <f t="shared" ca="1" si="0"/>
        <v>29.866666666666667</v>
      </c>
    </row>
    <row r="9" spans="1:8" x14ac:dyDescent="0.2">
      <c r="G9">
        <v>7</v>
      </c>
      <c r="H9" s="7">
        <f t="shared" ca="1" si="0"/>
        <v>34.844444444444449</v>
      </c>
    </row>
    <row r="10" spans="1:8" x14ac:dyDescent="0.2">
      <c r="G10">
        <v>8</v>
      </c>
      <c r="H10" s="7">
        <f t="shared" ca="1" si="0"/>
        <v>39.822222222222223</v>
      </c>
    </row>
    <row r="11" spans="1:8" x14ac:dyDescent="0.2">
      <c r="G11">
        <v>9</v>
      </c>
      <c r="H11" s="7">
        <f t="shared" ca="1" si="0"/>
        <v>44.800000000000004</v>
      </c>
    </row>
    <row r="12" spans="1:8" x14ac:dyDescent="0.2">
      <c r="G12">
        <v>10</v>
      </c>
      <c r="H12" s="7">
        <f t="shared" ca="1" si="0"/>
        <v>47.648000000000003</v>
      </c>
    </row>
    <row r="13" spans="1:8" x14ac:dyDescent="0.2">
      <c r="G13">
        <v>11</v>
      </c>
      <c r="H13" s="7">
        <f t="shared" ca="1" si="0"/>
        <v>50.496000000000009</v>
      </c>
    </row>
    <row r="14" spans="1:8" x14ac:dyDescent="0.2">
      <c r="G14">
        <v>12</v>
      </c>
      <c r="H14" s="7">
        <f t="shared" ca="1" si="0"/>
        <v>53.344000000000008</v>
      </c>
    </row>
    <row r="15" spans="1:8" x14ac:dyDescent="0.2">
      <c r="G15">
        <v>13</v>
      </c>
      <c r="H15" s="7">
        <f t="shared" ca="1" si="0"/>
        <v>56.192000000000007</v>
      </c>
    </row>
    <row r="16" spans="1:8" x14ac:dyDescent="0.2">
      <c r="G16">
        <v>14</v>
      </c>
      <c r="H16" s="7">
        <f t="shared" ca="1" si="0"/>
        <v>59.040000000000006</v>
      </c>
    </row>
    <row r="17" spans="7:8" x14ac:dyDescent="0.2">
      <c r="G17">
        <v>15</v>
      </c>
      <c r="H17" s="7">
        <f t="shared" ca="1" si="0"/>
        <v>61.888000000000005</v>
      </c>
    </row>
    <row r="18" spans="7:8" x14ac:dyDescent="0.2">
      <c r="G18">
        <v>16</v>
      </c>
      <c r="H18" s="7">
        <f t="shared" ca="1" si="0"/>
        <v>64.736000000000004</v>
      </c>
    </row>
    <row r="19" spans="7:8" x14ac:dyDescent="0.2">
      <c r="G19">
        <v>17</v>
      </c>
      <c r="H19" s="7">
        <f t="shared" ca="1" si="0"/>
        <v>67.584000000000003</v>
      </c>
    </row>
    <row r="20" spans="7:8" x14ac:dyDescent="0.2">
      <c r="G20">
        <v>18</v>
      </c>
      <c r="H20" s="7">
        <f t="shared" ca="1" si="0"/>
        <v>70.432000000000002</v>
      </c>
    </row>
    <row r="21" spans="7:8" x14ac:dyDescent="0.2">
      <c r="G21">
        <v>19</v>
      </c>
      <c r="H21" s="7">
        <f t="shared" ca="1" si="0"/>
        <v>73.28</v>
      </c>
    </row>
    <row r="22" spans="7:8" x14ac:dyDescent="0.2">
      <c r="G22">
        <v>20</v>
      </c>
      <c r="H22" s="7">
        <f t="shared" ca="1" si="0"/>
        <v>76.128</v>
      </c>
    </row>
    <row r="23" spans="7:8" x14ac:dyDescent="0.2">
      <c r="G23">
        <v>21</v>
      </c>
      <c r="H23" s="7">
        <f t="shared" ca="1" si="0"/>
        <v>78.975999999999999</v>
      </c>
    </row>
    <row r="24" spans="7:8" x14ac:dyDescent="0.2">
      <c r="G24">
        <v>22</v>
      </c>
      <c r="H24" s="7">
        <f t="shared" ca="1" si="0"/>
        <v>81.824000000000012</v>
      </c>
    </row>
    <row r="25" spans="7:8" x14ac:dyDescent="0.2">
      <c r="G25">
        <v>23</v>
      </c>
      <c r="H25" s="7">
        <f t="shared" ca="1" si="0"/>
        <v>84.671999999999997</v>
      </c>
    </row>
    <row r="26" spans="7:8" x14ac:dyDescent="0.2">
      <c r="G26">
        <v>24</v>
      </c>
      <c r="H26" s="7">
        <f t="shared" ca="1" si="0"/>
        <v>87.52000000000001</v>
      </c>
    </row>
    <row r="27" spans="7:8" x14ac:dyDescent="0.2">
      <c r="G27">
        <v>25</v>
      </c>
      <c r="H27" s="7">
        <f t="shared" ca="1" si="0"/>
        <v>90.368000000000009</v>
      </c>
    </row>
    <row r="28" spans="7:8" x14ac:dyDescent="0.2">
      <c r="G28">
        <v>26</v>
      </c>
      <c r="H28" s="7">
        <f t="shared" ca="1" si="0"/>
        <v>93.216000000000008</v>
      </c>
    </row>
    <row r="29" spans="7:8" x14ac:dyDescent="0.2">
      <c r="G29">
        <v>27</v>
      </c>
      <c r="H29" s="7">
        <f t="shared" ca="1" si="0"/>
        <v>96.064000000000007</v>
      </c>
    </row>
    <row r="30" spans="7:8" x14ac:dyDescent="0.2">
      <c r="G30">
        <v>28</v>
      </c>
      <c r="H30" s="7">
        <f t="shared" ca="1" si="0"/>
        <v>98.912000000000006</v>
      </c>
    </row>
    <row r="31" spans="7:8" x14ac:dyDescent="0.2">
      <c r="G31">
        <v>29</v>
      </c>
      <c r="H31" s="7">
        <f t="shared" ca="1" si="0"/>
        <v>101.76</v>
      </c>
    </row>
    <row r="32" spans="7:8" x14ac:dyDescent="0.2">
      <c r="G32">
        <v>30</v>
      </c>
      <c r="H32" s="7">
        <f t="shared" ca="1" si="0"/>
        <v>104.608</v>
      </c>
    </row>
    <row r="33" spans="7:8" x14ac:dyDescent="0.2">
      <c r="G33">
        <v>31</v>
      </c>
      <c r="H33" s="7">
        <f t="shared" ca="1" si="0"/>
        <v>107.456</v>
      </c>
    </row>
    <row r="34" spans="7:8" x14ac:dyDescent="0.2">
      <c r="G34">
        <v>32</v>
      </c>
      <c r="H34" s="7">
        <f t="shared" ca="1" si="0"/>
        <v>110.304</v>
      </c>
    </row>
    <row r="35" spans="7:8" x14ac:dyDescent="0.2">
      <c r="G35">
        <v>33</v>
      </c>
      <c r="H35" s="7">
        <f t="shared" ca="1" si="0"/>
        <v>113.152</v>
      </c>
    </row>
    <row r="36" spans="7:8" x14ac:dyDescent="0.2">
      <c r="G36">
        <v>34</v>
      </c>
      <c r="H36" s="7">
        <f t="shared" ca="1" si="0"/>
        <v>116</v>
      </c>
    </row>
    <row r="37" spans="7:8" x14ac:dyDescent="0.2">
      <c r="G37">
        <v>35</v>
      </c>
      <c r="H37" s="7">
        <f t="shared" ca="1" si="0"/>
        <v>117.08333333333334</v>
      </c>
    </row>
    <row r="38" spans="7:8" x14ac:dyDescent="0.2">
      <c r="G38">
        <v>36</v>
      </c>
      <c r="H38" s="7">
        <f t="shared" ca="1" si="0"/>
        <v>118.16666666666667</v>
      </c>
    </row>
    <row r="39" spans="7:8" x14ac:dyDescent="0.2">
      <c r="G39">
        <v>37</v>
      </c>
      <c r="H39" s="7">
        <f t="shared" ca="1" si="0"/>
        <v>119.25</v>
      </c>
    </row>
    <row r="40" spans="7:8" x14ac:dyDescent="0.2">
      <c r="G40">
        <v>38</v>
      </c>
      <c r="H40" s="7">
        <f t="shared" ca="1" si="0"/>
        <v>120.33333333333334</v>
      </c>
    </row>
    <row r="41" spans="7:8" x14ac:dyDescent="0.2">
      <c r="G41">
        <v>39</v>
      </c>
      <c r="H41" s="7">
        <f t="shared" ca="1" si="0"/>
        <v>121.41666666666667</v>
      </c>
    </row>
    <row r="42" spans="7:8" x14ac:dyDescent="0.2">
      <c r="G42">
        <v>40</v>
      </c>
      <c r="H42" s="7">
        <f t="shared" ca="1" si="0"/>
        <v>122.5</v>
      </c>
    </row>
    <row r="43" spans="7:8" x14ac:dyDescent="0.2">
      <c r="G43">
        <v>41</v>
      </c>
      <c r="H43" s="7">
        <f t="shared" ca="1" si="0"/>
        <v>123.58333333333334</v>
      </c>
    </row>
    <row r="44" spans="7:8" x14ac:dyDescent="0.2">
      <c r="G44">
        <v>42</v>
      </c>
      <c r="H44" s="7">
        <f t="shared" ca="1" si="0"/>
        <v>124.66666666666667</v>
      </c>
    </row>
    <row r="45" spans="7:8" x14ac:dyDescent="0.2">
      <c r="G45">
        <v>43</v>
      </c>
      <c r="H45" s="7">
        <f t="shared" ca="1" si="0"/>
        <v>125.75</v>
      </c>
    </row>
    <row r="46" spans="7:8" x14ac:dyDescent="0.2">
      <c r="G46">
        <v>44</v>
      </c>
      <c r="H46" s="7">
        <f t="shared" ca="1" si="0"/>
        <v>126.83333333333334</v>
      </c>
    </row>
    <row r="47" spans="7:8" x14ac:dyDescent="0.2">
      <c r="G47">
        <v>45</v>
      </c>
      <c r="H47" s="7">
        <f t="shared" ca="1" si="0"/>
        <v>127.91666666666667</v>
      </c>
    </row>
    <row r="48" spans="7:8" x14ac:dyDescent="0.2">
      <c r="G48">
        <v>46</v>
      </c>
      <c r="H48" s="7">
        <f t="shared" ca="1" si="0"/>
        <v>128.99999999999989</v>
      </c>
    </row>
    <row r="49" spans="7:8" x14ac:dyDescent="0.2">
      <c r="G49">
        <v>47</v>
      </c>
      <c r="H49" s="7">
        <f t="shared" ca="1" si="0"/>
        <v>148.69999999999993</v>
      </c>
    </row>
    <row r="50" spans="7:8" x14ac:dyDescent="0.2">
      <c r="G50">
        <v>48</v>
      </c>
      <c r="H50" s="7">
        <f t="shared" ca="1" si="0"/>
        <v>168.39999999999986</v>
      </c>
    </row>
    <row r="51" spans="7:8" x14ac:dyDescent="0.2">
      <c r="G51">
        <v>49</v>
      </c>
      <c r="H51" s="7">
        <f t="shared" ca="1" si="0"/>
        <v>188.09999999999991</v>
      </c>
    </row>
    <row r="52" spans="7:8" x14ac:dyDescent="0.2">
      <c r="G52">
        <v>50</v>
      </c>
      <c r="H52" s="7">
        <f t="shared" ca="1" si="0"/>
        <v>207.79999999999995</v>
      </c>
    </row>
    <row r="53" spans="7:8" x14ac:dyDescent="0.2">
      <c r="G53">
        <v>51</v>
      </c>
      <c r="H53" s="7">
        <f t="shared" ca="1" si="0"/>
        <v>227.49999999999989</v>
      </c>
    </row>
    <row r="54" spans="7:8" x14ac:dyDescent="0.2">
      <c r="G54">
        <v>52</v>
      </c>
      <c r="H54" s="7">
        <f t="shared" ca="1" si="0"/>
        <v>247.19999999999982</v>
      </c>
    </row>
    <row r="55" spans="7:8" x14ac:dyDescent="0.2">
      <c r="G55">
        <v>53</v>
      </c>
      <c r="H55" s="7">
        <f t="shared" ca="1" si="0"/>
        <v>266.89999999999986</v>
      </c>
    </row>
    <row r="56" spans="7:8" x14ac:dyDescent="0.2">
      <c r="G56">
        <v>54</v>
      </c>
      <c r="H56" s="7">
        <f t="shared" ca="1" si="0"/>
        <v>286.59999999999991</v>
      </c>
    </row>
    <row r="57" spans="7:8" x14ac:dyDescent="0.2">
      <c r="G57">
        <v>55</v>
      </c>
      <c r="H57" s="7">
        <f t="shared" ca="1" si="0"/>
        <v>306.29999999999995</v>
      </c>
    </row>
    <row r="58" spans="7:8" x14ac:dyDescent="0.2">
      <c r="G58">
        <v>56</v>
      </c>
      <c r="H58" s="7">
        <f t="shared" ca="1" si="0"/>
        <v>326</v>
      </c>
    </row>
    <row r="59" spans="7:8" x14ac:dyDescent="0.2">
      <c r="G59">
        <v>57</v>
      </c>
      <c r="H59" s="7">
        <f t="shared" ca="1" si="0"/>
        <v>345.69999999999982</v>
      </c>
    </row>
    <row r="60" spans="7:8" x14ac:dyDescent="0.2">
      <c r="G60">
        <v>58</v>
      </c>
      <c r="H60" s="7">
        <f t="shared" ca="1" si="0"/>
        <v>365.39999999999986</v>
      </c>
    </row>
    <row r="61" spans="7:8" x14ac:dyDescent="0.2">
      <c r="G61">
        <v>59</v>
      </c>
      <c r="H61" s="7">
        <f t="shared" ca="1" si="0"/>
        <v>385.09999999999991</v>
      </c>
    </row>
    <row r="62" spans="7:8" x14ac:dyDescent="0.2">
      <c r="G62">
        <v>60</v>
      </c>
      <c r="H62" s="7">
        <f t="shared" ca="1" si="0"/>
        <v>404.79999999999995</v>
      </c>
    </row>
    <row r="63" spans="7:8" x14ac:dyDescent="0.2">
      <c r="G63">
        <v>61</v>
      </c>
      <c r="H63" s="7">
        <f t="shared" ca="1" si="0"/>
        <v>424.5</v>
      </c>
    </row>
    <row r="64" spans="7:8" x14ac:dyDescent="0.2">
      <c r="G64">
        <v>62</v>
      </c>
      <c r="H64" s="7">
        <f t="shared" ca="1" si="0"/>
        <v>444.19999999999982</v>
      </c>
    </row>
    <row r="65" spans="7:8" x14ac:dyDescent="0.2">
      <c r="G65">
        <v>63</v>
      </c>
      <c r="H65" s="7">
        <f t="shared" ca="1" si="0"/>
        <v>463.89999999999986</v>
      </c>
    </row>
    <row r="66" spans="7:8" x14ac:dyDescent="0.2">
      <c r="G66">
        <v>64</v>
      </c>
      <c r="H66" s="7">
        <f t="shared" ca="1" si="0"/>
        <v>483.59999999999991</v>
      </c>
    </row>
    <row r="67" spans="7:8" x14ac:dyDescent="0.2">
      <c r="G67">
        <v>65</v>
      </c>
      <c r="H67" s="7">
        <f t="shared" ref="H67:H102" ca="1" si="1">FORECAST(G67,OFFSET($B$2:$B$7,MATCH(G67,$A$2:$A$7,1)-1,0,2), OFFSET($A$2:$A$7,MATCH(G67,$A$2:$A$7,1)-1,0,2))</f>
        <v>503.29999999999995</v>
      </c>
    </row>
    <row r="68" spans="7:8" x14ac:dyDescent="0.2">
      <c r="G68">
        <v>66</v>
      </c>
      <c r="H68" s="7">
        <f t="shared" ca="1" si="1"/>
        <v>523</v>
      </c>
    </row>
    <row r="69" spans="7:8" x14ac:dyDescent="0.2">
      <c r="G69">
        <v>67</v>
      </c>
      <c r="H69" s="7">
        <f t="shared" ca="1" si="1"/>
        <v>568.7166666666667</v>
      </c>
    </row>
    <row r="70" spans="7:8" x14ac:dyDescent="0.2">
      <c r="G70">
        <v>68</v>
      </c>
      <c r="H70" s="7">
        <f t="shared" ca="1" si="1"/>
        <v>614.43333333333339</v>
      </c>
    </row>
    <row r="71" spans="7:8" x14ac:dyDescent="0.2">
      <c r="G71">
        <v>69</v>
      </c>
      <c r="H71" s="7">
        <f t="shared" ca="1" si="1"/>
        <v>660.15000000000009</v>
      </c>
    </row>
    <row r="72" spans="7:8" x14ac:dyDescent="0.2">
      <c r="G72">
        <v>70</v>
      </c>
      <c r="H72" s="7">
        <f t="shared" ca="1" si="1"/>
        <v>705.86666666666679</v>
      </c>
    </row>
    <row r="73" spans="7:8" x14ac:dyDescent="0.2">
      <c r="G73">
        <v>71</v>
      </c>
      <c r="H73" s="7">
        <f t="shared" ca="1" si="1"/>
        <v>751.58333333333303</v>
      </c>
    </row>
    <row r="74" spans="7:8" x14ac:dyDescent="0.2">
      <c r="G74">
        <v>72</v>
      </c>
      <c r="H74" s="8" t="e">
        <f t="shared" ca="1" si="1"/>
        <v>#DIV/0!</v>
      </c>
    </row>
    <row r="75" spans="7:8" x14ac:dyDescent="0.2">
      <c r="G75">
        <v>73</v>
      </c>
      <c r="H75" s="8" t="e">
        <f t="shared" ca="1" si="1"/>
        <v>#DIV/0!</v>
      </c>
    </row>
    <row r="76" spans="7:8" x14ac:dyDescent="0.2">
      <c r="G76">
        <v>74</v>
      </c>
      <c r="H76" s="8" t="e">
        <f t="shared" ca="1" si="1"/>
        <v>#DIV/0!</v>
      </c>
    </row>
    <row r="77" spans="7:8" x14ac:dyDescent="0.2">
      <c r="G77">
        <v>75</v>
      </c>
      <c r="H77" s="8" t="e">
        <f t="shared" ca="1" si="1"/>
        <v>#DIV/0!</v>
      </c>
    </row>
    <row r="78" spans="7:8" x14ac:dyDescent="0.2">
      <c r="G78">
        <v>76</v>
      </c>
      <c r="H78" s="8" t="e">
        <f t="shared" ca="1" si="1"/>
        <v>#DIV/0!</v>
      </c>
    </row>
    <row r="79" spans="7:8" x14ac:dyDescent="0.2">
      <c r="G79">
        <v>77</v>
      </c>
      <c r="H79" s="8" t="e">
        <f t="shared" ca="1" si="1"/>
        <v>#DIV/0!</v>
      </c>
    </row>
    <row r="80" spans="7:8" x14ac:dyDescent="0.2">
      <c r="G80">
        <v>78</v>
      </c>
      <c r="H80" s="8" t="e">
        <f t="shared" ca="1" si="1"/>
        <v>#DIV/0!</v>
      </c>
    </row>
    <row r="81" spans="7:8" x14ac:dyDescent="0.2">
      <c r="G81">
        <v>79</v>
      </c>
      <c r="H81" s="8" t="e">
        <f t="shared" ca="1" si="1"/>
        <v>#DIV/0!</v>
      </c>
    </row>
    <row r="82" spans="7:8" x14ac:dyDescent="0.2">
      <c r="G82">
        <v>80</v>
      </c>
      <c r="H82" s="8" t="e">
        <f t="shared" ca="1" si="1"/>
        <v>#DIV/0!</v>
      </c>
    </row>
    <row r="83" spans="7:8" x14ac:dyDescent="0.2">
      <c r="G83">
        <v>81</v>
      </c>
      <c r="H83" s="8" t="e">
        <f t="shared" ca="1" si="1"/>
        <v>#DIV/0!</v>
      </c>
    </row>
    <row r="84" spans="7:8" x14ac:dyDescent="0.2">
      <c r="G84">
        <v>82</v>
      </c>
      <c r="H84" s="8" t="e">
        <f t="shared" ca="1" si="1"/>
        <v>#DIV/0!</v>
      </c>
    </row>
    <row r="85" spans="7:8" x14ac:dyDescent="0.2">
      <c r="G85">
        <v>83</v>
      </c>
      <c r="H85" s="8" t="e">
        <f t="shared" ca="1" si="1"/>
        <v>#DIV/0!</v>
      </c>
    </row>
    <row r="86" spans="7:8" x14ac:dyDescent="0.2">
      <c r="G86">
        <v>84</v>
      </c>
      <c r="H86" s="8" t="e">
        <f t="shared" ca="1" si="1"/>
        <v>#DIV/0!</v>
      </c>
    </row>
    <row r="87" spans="7:8" x14ac:dyDescent="0.2">
      <c r="G87">
        <v>85</v>
      </c>
      <c r="H87" s="8" t="e">
        <f t="shared" ca="1" si="1"/>
        <v>#DIV/0!</v>
      </c>
    </row>
    <row r="88" spans="7:8" x14ac:dyDescent="0.2">
      <c r="G88">
        <v>86</v>
      </c>
      <c r="H88" s="8" t="e">
        <f t="shared" ca="1" si="1"/>
        <v>#DIV/0!</v>
      </c>
    </row>
    <row r="89" spans="7:8" x14ac:dyDescent="0.2">
      <c r="G89">
        <v>87</v>
      </c>
      <c r="H89" s="8" t="e">
        <f t="shared" ca="1" si="1"/>
        <v>#DIV/0!</v>
      </c>
    </row>
    <row r="90" spans="7:8" x14ac:dyDescent="0.2">
      <c r="G90">
        <v>88</v>
      </c>
      <c r="H90" s="8" t="e">
        <f t="shared" ca="1" si="1"/>
        <v>#DIV/0!</v>
      </c>
    </row>
    <row r="91" spans="7:8" x14ac:dyDescent="0.2">
      <c r="G91">
        <v>89</v>
      </c>
      <c r="H91" s="8" t="e">
        <f t="shared" ca="1" si="1"/>
        <v>#DIV/0!</v>
      </c>
    </row>
    <row r="92" spans="7:8" x14ac:dyDescent="0.2">
      <c r="G92">
        <v>90</v>
      </c>
      <c r="H92" s="8" t="e">
        <f t="shared" ca="1" si="1"/>
        <v>#DIV/0!</v>
      </c>
    </row>
    <row r="93" spans="7:8" x14ac:dyDescent="0.2">
      <c r="G93">
        <v>91</v>
      </c>
      <c r="H93" s="8" t="e">
        <f t="shared" ca="1" si="1"/>
        <v>#DIV/0!</v>
      </c>
    </row>
    <row r="94" spans="7:8" x14ac:dyDescent="0.2">
      <c r="G94">
        <v>92</v>
      </c>
      <c r="H94" s="8" t="e">
        <f t="shared" ca="1" si="1"/>
        <v>#DIV/0!</v>
      </c>
    </row>
    <row r="95" spans="7:8" x14ac:dyDescent="0.2">
      <c r="G95">
        <v>93</v>
      </c>
      <c r="H95" s="8" t="e">
        <f t="shared" ca="1" si="1"/>
        <v>#DIV/0!</v>
      </c>
    </row>
    <row r="96" spans="7:8" x14ac:dyDescent="0.2">
      <c r="G96">
        <v>94</v>
      </c>
      <c r="H96" s="8" t="e">
        <f t="shared" ca="1" si="1"/>
        <v>#DIV/0!</v>
      </c>
    </row>
    <row r="97" spans="7:8" x14ac:dyDescent="0.2">
      <c r="G97">
        <v>95</v>
      </c>
      <c r="H97" s="8" t="e">
        <f t="shared" ca="1" si="1"/>
        <v>#DIV/0!</v>
      </c>
    </row>
    <row r="98" spans="7:8" x14ac:dyDescent="0.2">
      <c r="G98">
        <v>96</v>
      </c>
      <c r="H98" s="8" t="e">
        <f t="shared" ca="1" si="1"/>
        <v>#DIV/0!</v>
      </c>
    </row>
    <row r="99" spans="7:8" x14ac:dyDescent="0.2">
      <c r="G99">
        <v>97</v>
      </c>
      <c r="H99" s="8" t="e">
        <f t="shared" ca="1" si="1"/>
        <v>#DIV/0!</v>
      </c>
    </row>
    <row r="100" spans="7:8" x14ac:dyDescent="0.2">
      <c r="G100">
        <v>98</v>
      </c>
      <c r="H100" s="8" t="e">
        <f t="shared" ca="1" si="1"/>
        <v>#DIV/0!</v>
      </c>
    </row>
    <row r="101" spans="7:8" x14ac:dyDescent="0.2">
      <c r="G101">
        <v>99</v>
      </c>
      <c r="H101" s="8" t="e">
        <f t="shared" ca="1" si="1"/>
        <v>#DIV/0!</v>
      </c>
    </row>
    <row r="102" spans="7:8" x14ac:dyDescent="0.2">
      <c r="G102">
        <v>100</v>
      </c>
      <c r="H102" s="8" t="e">
        <f t="shared" ca="1" si="1"/>
        <v>#DIV/0!</v>
      </c>
    </row>
  </sheetData>
  <pageMargins left="0.7" right="0.7" top="0.75" bottom="0.75" header="0.3" footer="0.3"/>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2"/>
  <sheetViews>
    <sheetView topLeftCell="A30" workbookViewId="0">
      <selection activeCell="H37" sqref="H37"/>
    </sheetView>
  </sheetViews>
  <sheetFormatPr baseColWidth="10" defaultRowHeight="16" x14ac:dyDescent="0.2"/>
  <cols>
    <col min="3" max="3" width="22.1640625" bestFit="1" customWidth="1"/>
    <col min="4" max="4" width="13.33203125" bestFit="1" customWidth="1"/>
    <col min="5" max="5" width="29.5" bestFit="1" customWidth="1"/>
  </cols>
  <sheetData>
    <row r="1" spans="1:8" x14ac:dyDescent="0.2">
      <c r="A1" s="6" t="s">
        <v>4</v>
      </c>
      <c r="B1" s="6" t="s">
        <v>1</v>
      </c>
      <c r="C1" s="6" t="s">
        <v>5</v>
      </c>
      <c r="D1" s="6" t="s">
        <v>2</v>
      </c>
      <c r="E1" s="6" t="s">
        <v>6</v>
      </c>
      <c r="G1" s="6" t="s">
        <v>4</v>
      </c>
      <c r="H1" s="6" t="s">
        <v>0</v>
      </c>
    </row>
    <row r="2" spans="1:8" x14ac:dyDescent="0.2">
      <c r="A2" s="1">
        <v>0</v>
      </c>
      <c r="B2" s="2">
        <v>0</v>
      </c>
      <c r="C2" s="2">
        <v>0</v>
      </c>
      <c r="D2" t="s">
        <v>8</v>
      </c>
      <c r="E2" t="s">
        <v>9</v>
      </c>
      <c r="G2">
        <v>0</v>
      </c>
      <c r="H2">
        <f ca="1">FORECAST(G2,OFFSET($B$2:$B$7,MATCH(G2,$A$2:$A$7,1)-1,0,2), OFFSET($A$2:$A$7,MATCH(G2,$A$2:$A$7,1)-1,0,2))</f>
        <v>0</v>
      </c>
    </row>
    <row r="3" spans="1:8" x14ac:dyDescent="0.2">
      <c r="A3" s="1">
        <v>9</v>
      </c>
      <c r="B3" s="2">
        <v>44.8</v>
      </c>
      <c r="C3" s="2">
        <v>10</v>
      </c>
      <c r="D3" t="s">
        <v>3</v>
      </c>
      <c r="E3" t="s">
        <v>7</v>
      </c>
      <c r="G3">
        <v>1</v>
      </c>
      <c r="H3">
        <f t="shared" ref="H3:H66" ca="1" si="0">FORECAST(G3,OFFSET($B$2:$B$7,MATCH(G3,$A$2:$A$7,1)-1,0,2), OFFSET($A$2:$A$7,MATCH(G3,$A$2:$A$7,1)-1,0,2))</f>
        <v>4.9777777777777779</v>
      </c>
    </row>
    <row r="4" spans="1:8" x14ac:dyDescent="0.2">
      <c r="A4" s="1">
        <v>34</v>
      </c>
      <c r="B4" s="2">
        <v>116</v>
      </c>
      <c r="C4" s="2">
        <v>20</v>
      </c>
      <c r="D4" t="s">
        <v>10</v>
      </c>
      <c r="E4" t="s">
        <v>7</v>
      </c>
      <c r="G4">
        <v>2</v>
      </c>
      <c r="H4">
        <f t="shared" ca="1" si="0"/>
        <v>9.9555555555555557</v>
      </c>
    </row>
    <row r="5" spans="1:8" x14ac:dyDescent="0.2">
      <c r="A5" s="1">
        <v>46</v>
      </c>
      <c r="B5" s="2">
        <v>129</v>
      </c>
      <c r="C5" s="2">
        <v>40</v>
      </c>
      <c r="D5" t="s">
        <v>10</v>
      </c>
      <c r="E5" t="s">
        <v>7</v>
      </c>
      <c r="G5">
        <v>3</v>
      </c>
      <c r="H5">
        <f t="shared" ca="1" si="0"/>
        <v>14.933333333333334</v>
      </c>
    </row>
    <row r="6" spans="1:8" x14ac:dyDescent="0.2">
      <c r="A6" s="1">
        <v>66</v>
      </c>
      <c r="B6" s="2">
        <v>523</v>
      </c>
      <c r="C6" s="2">
        <v>120</v>
      </c>
      <c r="D6" t="s">
        <v>10</v>
      </c>
      <c r="E6" t="s">
        <v>7</v>
      </c>
      <c r="G6">
        <v>4</v>
      </c>
      <c r="H6">
        <f t="shared" ca="1" si="0"/>
        <v>19.911111111111111</v>
      </c>
    </row>
    <row r="7" spans="1:8" x14ac:dyDescent="0.2">
      <c r="A7" s="1">
        <v>72</v>
      </c>
      <c r="B7" s="2">
        <v>797.3</v>
      </c>
      <c r="C7" s="2">
        <v>140</v>
      </c>
      <c r="D7" t="s">
        <v>10</v>
      </c>
      <c r="E7" t="s">
        <v>7</v>
      </c>
      <c r="G7">
        <v>5</v>
      </c>
      <c r="H7">
        <f t="shared" ca="1" si="0"/>
        <v>24.888888888888889</v>
      </c>
    </row>
    <row r="8" spans="1:8" x14ac:dyDescent="0.2">
      <c r="A8" s="1"/>
      <c r="B8" s="1"/>
      <c r="C8" s="1"/>
      <c r="G8">
        <v>6</v>
      </c>
      <c r="H8">
        <f t="shared" ca="1" si="0"/>
        <v>29.866666666666667</v>
      </c>
    </row>
    <row r="9" spans="1:8" x14ac:dyDescent="0.2">
      <c r="G9">
        <v>7</v>
      </c>
      <c r="H9">
        <f t="shared" ca="1" si="0"/>
        <v>34.844444444444449</v>
      </c>
    </row>
    <row r="10" spans="1:8" x14ac:dyDescent="0.2">
      <c r="G10">
        <v>8</v>
      </c>
      <c r="H10">
        <f t="shared" ca="1" si="0"/>
        <v>39.822222222222223</v>
      </c>
    </row>
    <row r="11" spans="1:8" x14ac:dyDescent="0.2">
      <c r="G11">
        <v>9</v>
      </c>
      <c r="H11">
        <f t="shared" ca="1" si="0"/>
        <v>44.800000000000004</v>
      </c>
    </row>
    <row r="12" spans="1:8" x14ac:dyDescent="0.2">
      <c r="G12">
        <v>10</v>
      </c>
      <c r="H12">
        <f t="shared" ca="1" si="0"/>
        <v>47.648000000000003</v>
      </c>
    </row>
    <row r="13" spans="1:8" x14ac:dyDescent="0.2">
      <c r="G13">
        <v>11</v>
      </c>
      <c r="H13">
        <f t="shared" ca="1" si="0"/>
        <v>50.496000000000009</v>
      </c>
    </row>
    <row r="14" spans="1:8" x14ac:dyDescent="0.2">
      <c r="G14">
        <v>12</v>
      </c>
      <c r="H14">
        <f t="shared" ca="1" si="0"/>
        <v>53.344000000000008</v>
      </c>
    </row>
    <row r="15" spans="1:8" x14ac:dyDescent="0.2">
      <c r="G15">
        <v>13</v>
      </c>
      <c r="H15">
        <f t="shared" ca="1" si="0"/>
        <v>56.192000000000007</v>
      </c>
    </row>
    <row r="16" spans="1:8" x14ac:dyDescent="0.2">
      <c r="G16">
        <v>14</v>
      </c>
      <c r="H16">
        <f t="shared" ca="1" si="0"/>
        <v>59.040000000000006</v>
      </c>
    </row>
    <row r="17" spans="7:8" x14ac:dyDescent="0.2">
      <c r="G17">
        <v>15</v>
      </c>
      <c r="H17">
        <f t="shared" ca="1" si="0"/>
        <v>61.888000000000005</v>
      </c>
    </row>
    <row r="18" spans="7:8" x14ac:dyDescent="0.2">
      <c r="G18">
        <v>16</v>
      </c>
      <c r="H18">
        <f t="shared" ca="1" si="0"/>
        <v>64.736000000000004</v>
      </c>
    </row>
    <row r="19" spans="7:8" x14ac:dyDescent="0.2">
      <c r="G19">
        <v>17</v>
      </c>
      <c r="H19">
        <f t="shared" ca="1" si="0"/>
        <v>67.584000000000003</v>
      </c>
    </row>
    <row r="20" spans="7:8" x14ac:dyDescent="0.2">
      <c r="G20">
        <v>18</v>
      </c>
      <c r="H20">
        <f t="shared" ca="1" si="0"/>
        <v>70.432000000000002</v>
      </c>
    </row>
    <row r="21" spans="7:8" x14ac:dyDescent="0.2">
      <c r="G21">
        <v>19</v>
      </c>
      <c r="H21">
        <f t="shared" ca="1" si="0"/>
        <v>73.28</v>
      </c>
    </row>
    <row r="22" spans="7:8" x14ac:dyDescent="0.2">
      <c r="G22">
        <v>20</v>
      </c>
      <c r="H22">
        <f t="shared" ca="1" si="0"/>
        <v>76.128</v>
      </c>
    </row>
    <row r="23" spans="7:8" x14ac:dyDescent="0.2">
      <c r="G23">
        <v>21</v>
      </c>
      <c r="H23">
        <f t="shared" ca="1" si="0"/>
        <v>78.975999999999999</v>
      </c>
    </row>
    <row r="24" spans="7:8" x14ac:dyDescent="0.2">
      <c r="G24">
        <v>22</v>
      </c>
      <c r="H24">
        <f t="shared" ca="1" si="0"/>
        <v>81.824000000000012</v>
      </c>
    </row>
    <row r="25" spans="7:8" x14ac:dyDescent="0.2">
      <c r="G25">
        <v>23</v>
      </c>
      <c r="H25">
        <f t="shared" ca="1" si="0"/>
        <v>84.671999999999997</v>
      </c>
    </row>
    <row r="26" spans="7:8" x14ac:dyDescent="0.2">
      <c r="G26">
        <v>24</v>
      </c>
      <c r="H26">
        <f t="shared" ca="1" si="0"/>
        <v>87.52000000000001</v>
      </c>
    </row>
    <row r="27" spans="7:8" x14ac:dyDescent="0.2">
      <c r="G27">
        <v>25</v>
      </c>
      <c r="H27">
        <f t="shared" ca="1" si="0"/>
        <v>90.368000000000009</v>
      </c>
    </row>
    <row r="28" spans="7:8" x14ac:dyDescent="0.2">
      <c r="G28">
        <v>26</v>
      </c>
      <c r="H28">
        <f t="shared" ca="1" si="0"/>
        <v>93.216000000000008</v>
      </c>
    </row>
    <row r="29" spans="7:8" x14ac:dyDescent="0.2">
      <c r="G29">
        <v>27</v>
      </c>
      <c r="H29">
        <f t="shared" ca="1" si="0"/>
        <v>96.064000000000007</v>
      </c>
    </row>
    <row r="30" spans="7:8" x14ac:dyDescent="0.2">
      <c r="G30">
        <v>28</v>
      </c>
      <c r="H30">
        <f t="shared" ca="1" si="0"/>
        <v>98.912000000000006</v>
      </c>
    </row>
    <row r="31" spans="7:8" x14ac:dyDescent="0.2">
      <c r="G31">
        <v>29</v>
      </c>
      <c r="H31">
        <f t="shared" ca="1" si="0"/>
        <v>101.76</v>
      </c>
    </row>
    <row r="32" spans="7:8" x14ac:dyDescent="0.2">
      <c r="G32">
        <v>30</v>
      </c>
      <c r="H32">
        <f t="shared" ca="1" si="0"/>
        <v>104.608</v>
      </c>
    </row>
    <row r="33" spans="7:8" x14ac:dyDescent="0.2">
      <c r="G33">
        <v>31</v>
      </c>
      <c r="H33">
        <f t="shared" ca="1" si="0"/>
        <v>107.456</v>
      </c>
    </row>
    <row r="34" spans="7:8" x14ac:dyDescent="0.2">
      <c r="G34">
        <v>32</v>
      </c>
      <c r="H34">
        <f t="shared" ca="1" si="0"/>
        <v>110.304</v>
      </c>
    </row>
    <row r="35" spans="7:8" x14ac:dyDescent="0.2">
      <c r="G35">
        <v>33</v>
      </c>
      <c r="H35">
        <f t="shared" ca="1" si="0"/>
        <v>113.152</v>
      </c>
    </row>
    <row r="36" spans="7:8" x14ac:dyDescent="0.2">
      <c r="G36">
        <v>34</v>
      </c>
      <c r="H36">
        <f t="shared" ca="1" si="0"/>
        <v>116</v>
      </c>
    </row>
    <row r="37" spans="7:8" x14ac:dyDescent="0.2">
      <c r="G37">
        <v>35</v>
      </c>
      <c r="H37">
        <f t="shared" ca="1" si="0"/>
        <v>117.08333333333334</v>
      </c>
    </row>
    <row r="38" spans="7:8" x14ac:dyDescent="0.2">
      <c r="G38">
        <v>36</v>
      </c>
      <c r="H38">
        <f t="shared" ca="1" si="0"/>
        <v>118.16666666666667</v>
      </c>
    </row>
    <row r="39" spans="7:8" x14ac:dyDescent="0.2">
      <c r="G39">
        <v>37</v>
      </c>
      <c r="H39">
        <f t="shared" ca="1" si="0"/>
        <v>119.25</v>
      </c>
    </row>
    <row r="40" spans="7:8" x14ac:dyDescent="0.2">
      <c r="G40">
        <v>38</v>
      </c>
      <c r="H40">
        <f t="shared" ca="1" si="0"/>
        <v>120.33333333333334</v>
      </c>
    </row>
    <row r="41" spans="7:8" x14ac:dyDescent="0.2">
      <c r="G41">
        <v>39</v>
      </c>
      <c r="H41">
        <f t="shared" ca="1" si="0"/>
        <v>121.41666666666667</v>
      </c>
    </row>
    <row r="42" spans="7:8" x14ac:dyDescent="0.2">
      <c r="G42">
        <v>40</v>
      </c>
      <c r="H42">
        <f t="shared" ca="1" si="0"/>
        <v>122.5</v>
      </c>
    </row>
    <row r="43" spans="7:8" x14ac:dyDescent="0.2">
      <c r="G43">
        <v>41</v>
      </c>
      <c r="H43">
        <f t="shared" ca="1" si="0"/>
        <v>123.58333333333334</v>
      </c>
    </row>
    <row r="44" spans="7:8" x14ac:dyDescent="0.2">
      <c r="G44">
        <v>42</v>
      </c>
      <c r="H44">
        <f t="shared" ca="1" si="0"/>
        <v>124.66666666666667</v>
      </c>
    </row>
    <row r="45" spans="7:8" x14ac:dyDescent="0.2">
      <c r="G45">
        <v>43</v>
      </c>
      <c r="H45">
        <f t="shared" ca="1" si="0"/>
        <v>125.75</v>
      </c>
    </row>
    <row r="46" spans="7:8" x14ac:dyDescent="0.2">
      <c r="G46">
        <v>44</v>
      </c>
      <c r="H46">
        <f t="shared" ca="1" si="0"/>
        <v>126.83333333333334</v>
      </c>
    </row>
    <row r="47" spans="7:8" x14ac:dyDescent="0.2">
      <c r="G47">
        <v>45</v>
      </c>
      <c r="H47">
        <f t="shared" ca="1" si="0"/>
        <v>127.91666666666667</v>
      </c>
    </row>
    <row r="48" spans="7:8" x14ac:dyDescent="0.2">
      <c r="G48">
        <v>46</v>
      </c>
      <c r="H48">
        <f t="shared" ca="1" si="0"/>
        <v>128.99999999999989</v>
      </c>
    </row>
    <row r="49" spans="7:8" x14ac:dyDescent="0.2">
      <c r="G49">
        <v>47</v>
      </c>
      <c r="H49">
        <f t="shared" ca="1" si="0"/>
        <v>148.69999999999993</v>
      </c>
    </row>
    <row r="50" spans="7:8" x14ac:dyDescent="0.2">
      <c r="G50">
        <v>48</v>
      </c>
      <c r="H50">
        <f t="shared" ca="1" si="0"/>
        <v>168.39999999999986</v>
      </c>
    </row>
    <row r="51" spans="7:8" x14ac:dyDescent="0.2">
      <c r="G51">
        <v>49</v>
      </c>
      <c r="H51">
        <f t="shared" ca="1" si="0"/>
        <v>188.09999999999991</v>
      </c>
    </row>
    <row r="52" spans="7:8" x14ac:dyDescent="0.2">
      <c r="G52">
        <v>50</v>
      </c>
      <c r="H52">
        <f t="shared" ca="1" si="0"/>
        <v>207.79999999999995</v>
      </c>
    </row>
    <row r="53" spans="7:8" x14ac:dyDescent="0.2">
      <c r="G53">
        <v>51</v>
      </c>
      <c r="H53">
        <f t="shared" ca="1" si="0"/>
        <v>227.49999999999989</v>
      </c>
    </row>
    <row r="54" spans="7:8" x14ac:dyDescent="0.2">
      <c r="G54">
        <v>52</v>
      </c>
      <c r="H54">
        <f t="shared" ca="1" si="0"/>
        <v>247.19999999999982</v>
      </c>
    </row>
    <row r="55" spans="7:8" x14ac:dyDescent="0.2">
      <c r="G55">
        <v>53</v>
      </c>
      <c r="H55">
        <f t="shared" ca="1" si="0"/>
        <v>266.89999999999986</v>
      </c>
    </row>
    <row r="56" spans="7:8" x14ac:dyDescent="0.2">
      <c r="G56">
        <v>54</v>
      </c>
      <c r="H56">
        <f t="shared" ca="1" si="0"/>
        <v>286.59999999999991</v>
      </c>
    </row>
    <row r="57" spans="7:8" x14ac:dyDescent="0.2">
      <c r="G57">
        <v>55</v>
      </c>
      <c r="H57">
        <f t="shared" ca="1" si="0"/>
        <v>306.29999999999995</v>
      </c>
    </row>
    <row r="58" spans="7:8" x14ac:dyDescent="0.2">
      <c r="G58">
        <v>56</v>
      </c>
      <c r="H58">
        <f t="shared" ca="1" si="0"/>
        <v>326</v>
      </c>
    </row>
    <row r="59" spans="7:8" x14ac:dyDescent="0.2">
      <c r="G59">
        <v>57</v>
      </c>
      <c r="H59">
        <f t="shared" ca="1" si="0"/>
        <v>345.69999999999982</v>
      </c>
    </row>
    <row r="60" spans="7:8" x14ac:dyDescent="0.2">
      <c r="G60">
        <v>58</v>
      </c>
      <c r="H60">
        <f t="shared" ca="1" si="0"/>
        <v>365.39999999999986</v>
      </c>
    </row>
    <row r="61" spans="7:8" x14ac:dyDescent="0.2">
      <c r="G61">
        <v>59</v>
      </c>
      <c r="H61">
        <f t="shared" ca="1" si="0"/>
        <v>385.09999999999991</v>
      </c>
    </row>
    <row r="62" spans="7:8" x14ac:dyDescent="0.2">
      <c r="G62">
        <v>60</v>
      </c>
      <c r="H62">
        <f t="shared" ca="1" si="0"/>
        <v>404.79999999999995</v>
      </c>
    </row>
    <row r="63" spans="7:8" x14ac:dyDescent="0.2">
      <c r="G63">
        <v>61</v>
      </c>
      <c r="H63">
        <f t="shared" ca="1" si="0"/>
        <v>424.5</v>
      </c>
    </row>
    <row r="64" spans="7:8" x14ac:dyDescent="0.2">
      <c r="G64">
        <v>62</v>
      </c>
      <c r="H64">
        <f t="shared" ca="1" si="0"/>
        <v>444.19999999999982</v>
      </c>
    </row>
    <row r="65" spans="7:8" x14ac:dyDescent="0.2">
      <c r="G65">
        <v>63</v>
      </c>
      <c r="H65">
        <f t="shared" ca="1" si="0"/>
        <v>463.89999999999986</v>
      </c>
    </row>
    <row r="66" spans="7:8" x14ac:dyDescent="0.2">
      <c r="G66">
        <v>64</v>
      </c>
      <c r="H66">
        <f t="shared" ca="1" si="0"/>
        <v>483.59999999999991</v>
      </c>
    </row>
    <row r="67" spans="7:8" x14ac:dyDescent="0.2">
      <c r="G67">
        <v>65</v>
      </c>
      <c r="H67">
        <f t="shared" ref="H67:H73" ca="1" si="1">FORECAST(G67,OFFSET($B$2:$B$7,MATCH(G67,$A$2:$A$7,1)-1,0,2), OFFSET($A$2:$A$7,MATCH(G67,$A$2:$A$7,1)-1,0,2))</f>
        <v>503.29999999999995</v>
      </c>
    </row>
    <row r="68" spans="7:8" x14ac:dyDescent="0.2">
      <c r="G68">
        <v>66</v>
      </c>
      <c r="H68">
        <f t="shared" ca="1" si="1"/>
        <v>523</v>
      </c>
    </row>
    <row r="69" spans="7:8" x14ac:dyDescent="0.2">
      <c r="G69">
        <v>67</v>
      </c>
      <c r="H69">
        <f t="shared" ca="1" si="1"/>
        <v>568.7166666666667</v>
      </c>
    </row>
    <row r="70" spans="7:8" x14ac:dyDescent="0.2">
      <c r="G70">
        <v>68</v>
      </c>
      <c r="H70">
        <f t="shared" ca="1" si="1"/>
        <v>614.43333333333339</v>
      </c>
    </row>
    <row r="71" spans="7:8" x14ac:dyDescent="0.2">
      <c r="G71">
        <v>69</v>
      </c>
      <c r="H71">
        <f t="shared" ca="1" si="1"/>
        <v>660.15000000000009</v>
      </c>
    </row>
    <row r="72" spans="7:8" x14ac:dyDescent="0.2">
      <c r="G72">
        <v>70</v>
      </c>
      <c r="H72">
        <f t="shared" ca="1" si="1"/>
        <v>705.86666666666679</v>
      </c>
    </row>
    <row r="73" spans="7:8" x14ac:dyDescent="0.2">
      <c r="G73">
        <v>71</v>
      </c>
      <c r="H73">
        <f t="shared" ca="1" si="1"/>
        <v>751.58333333333303</v>
      </c>
    </row>
    <row r="74" spans="7:8" x14ac:dyDescent="0.2">
      <c r="G74">
        <v>72</v>
      </c>
      <c r="H74" s="7">
        <f>TREND($B$6:$B$7, $A$6:$A$7, G74)</f>
        <v>797.29999999999973</v>
      </c>
    </row>
    <row r="75" spans="7:8" x14ac:dyDescent="0.2">
      <c r="G75">
        <v>73</v>
      </c>
      <c r="H75" s="7">
        <f t="shared" ref="H75:H102" si="2">TREND($B$6:$B$7, $A$6:$A$7, G75)</f>
        <v>843.01666666666642</v>
      </c>
    </row>
    <row r="76" spans="7:8" x14ac:dyDescent="0.2">
      <c r="G76">
        <v>74</v>
      </c>
      <c r="H76" s="7">
        <f t="shared" si="2"/>
        <v>888.73333333333312</v>
      </c>
    </row>
    <row r="77" spans="7:8" x14ac:dyDescent="0.2">
      <c r="G77">
        <v>75</v>
      </c>
      <c r="H77" s="7">
        <f t="shared" si="2"/>
        <v>934.44999999999982</v>
      </c>
    </row>
    <row r="78" spans="7:8" x14ac:dyDescent="0.2">
      <c r="G78">
        <v>76</v>
      </c>
      <c r="H78" s="7">
        <f t="shared" si="2"/>
        <v>980.16666666666652</v>
      </c>
    </row>
    <row r="79" spans="7:8" x14ac:dyDescent="0.2">
      <c r="G79">
        <v>77</v>
      </c>
      <c r="H79" s="7">
        <f t="shared" si="2"/>
        <v>1025.8833333333332</v>
      </c>
    </row>
    <row r="80" spans="7:8" x14ac:dyDescent="0.2">
      <c r="G80">
        <v>78</v>
      </c>
      <c r="H80" s="7">
        <f t="shared" si="2"/>
        <v>1071.5999999999999</v>
      </c>
    </row>
    <row r="81" spans="7:8" x14ac:dyDescent="0.2">
      <c r="G81">
        <v>79</v>
      </c>
      <c r="H81" s="7">
        <f t="shared" si="2"/>
        <v>1117.3166666666666</v>
      </c>
    </row>
    <row r="82" spans="7:8" x14ac:dyDescent="0.2">
      <c r="G82">
        <v>80</v>
      </c>
      <c r="H82" s="7">
        <f t="shared" si="2"/>
        <v>1163.0333333333333</v>
      </c>
    </row>
    <row r="83" spans="7:8" x14ac:dyDescent="0.2">
      <c r="G83">
        <v>81</v>
      </c>
      <c r="H83" s="7">
        <f t="shared" si="2"/>
        <v>1208.75</v>
      </c>
    </row>
    <row r="84" spans="7:8" x14ac:dyDescent="0.2">
      <c r="G84">
        <v>82</v>
      </c>
      <c r="H84" s="7">
        <f t="shared" si="2"/>
        <v>1254.4666666666667</v>
      </c>
    </row>
    <row r="85" spans="7:8" x14ac:dyDescent="0.2">
      <c r="G85">
        <v>83</v>
      </c>
      <c r="H85" s="7">
        <f t="shared" si="2"/>
        <v>1300.1833333333334</v>
      </c>
    </row>
    <row r="86" spans="7:8" x14ac:dyDescent="0.2">
      <c r="G86">
        <v>84</v>
      </c>
      <c r="H86" s="7">
        <f t="shared" si="2"/>
        <v>1345.8999999999996</v>
      </c>
    </row>
    <row r="87" spans="7:8" x14ac:dyDescent="0.2">
      <c r="G87">
        <v>85</v>
      </c>
      <c r="H87" s="7">
        <f t="shared" si="2"/>
        <v>1391.6166666666663</v>
      </c>
    </row>
    <row r="88" spans="7:8" x14ac:dyDescent="0.2">
      <c r="G88">
        <v>86</v>
      </c>
      <c r="H88" s="7">
        <f t="shared" si="2"/>
        <v>1437.333333333333</v>
      </c>
    </row>
    <row r="89" spans="7:8" x14ac:dyDescent="0.2">
      <c r="G89">
        <v>87</v>
      </c>
      <c r="H89" s="7">
        <f t="shared" si="2"/>
        <v>1483.0499999999997</v>
      </c>
    </row>
    <row r="90" spans="7:8" x14ac:dyDescent="0.2">
      <c r="G90">
        <v>88</v>
      </c>
      <c r="H90" s="7">
        <f t="shared" si="2"/>
        <v>1528.7666666666664</v>
      </c>
    </row>
    <row r="91" spans="7:8" x14ac:dyDescent="0.2">
      <c r="G91">
        <v>89</v>
      </c>
      <c r="H91" s="7">
        <f t="shared" si="2"/>
        <v>1574.4833333333331</v>
      </c>
    </row>
    <row r="92" spans="7:8" x14ac:dyDescent="0.2">
      <c r="G92">
        <v>90</v>
      </c>
      <c r="H92" s="7">
        <f t="shared" si="2"/>
        <v>1620.1999999999994</v>
      </c>
    </row>
    <row r="93" spans="7:8" x14ac:dyDescent="0.2">
      <c r="G93">
        <v>91</v>
      </c>
      <c r="H93" s="7">
        <f t="shared" si="2"/>
        <v>1665.9166666666665</v>
      </c>
    </row>
    <row r="94" spans="7:8" x14ac:dyDescent="0.2">
      <c r="G94">
        <v>92</v>
      </c>
      <c r="H94" s="7">
        <f t="shared" si="2"/>
        <v>1711.6333333333328</v>
      </c>
    </row>
    <row r="95" spans="7:8" x14ac:dyDescent="0.2">
      <c r="G95">
        <v>93</v>
      </c>
      <c r="H95" s="7">
        <f t="shared" si="2"/>
        <v>1757.35</v>
      </c>
    </row>
    <row r="96" spans="7:8" x14ac:dyDescent="0.2">
      <c r="G96">
        <v>94</v>
      </c>
      <c r="H96" s="7">
        <f t="shared" si="2"/>
        <v>1803.0666666666662</v>
      </c>
    </row>
    <row r="97" spans="7:8" x14ac:dyDescent="0.2">
      <c r="G97">
        <v>95</v>
      </c>
      <c r="H97" s="7">
        <f t="shared" si="2"/>
        <v>1848.7833333333333</v>
      </c>
    </row>
    <row r="98" spans="7:8" x14ac:dyDescent="0.2">
      <c r="G98">
        <v>96</v>
      </c>
      <c r="H98" s="7">
        <f t="shared" si="2"/>
        <v>1894.4999999999995</v>
      </c>
    </row>
    <row r="99" spans="7:8" x14ac:dyDescent="0.2">
      <c r="G99">
        <v>97</v>
      </c>
      <c r="H99" s="7">
        <f t="shared" si="2"/>
        <v>1940.2166666666667</v>
      </c>
    </row>
    <row r="100" spans="7:8" x14ac:dyDescent="0.2">
      <c r="G100">
        <v>98</v>
      </c>
      <c r="H100" s="7">
        <f t="shared" si="2"/>
        <v>1985.9333333333329</v>
      </c>
    </row>
    <row r="101" spans="7:8" x14ac:dyDescent="0.2">
      <c r="G101">
        <v>99</v>
      </c>
      <c r="H101" s="7">
        <f t="shared" si="2"/>
        <v>2031.65</v>
      </c>
    </row>
    <row r="102" spans="7:8" x14ac:dyDescent="0.2">
      <c r="G102">
        <v>100</v>
      </c>
      <c r="H102" s="7">
        <f t="shared" si="2"/>
        <v>2077.3666666666663</v>
      </c>
    </row>
  </sheetData>
  <pageMargins left="0.7" right="0.7" top="0.75" bottom="0.75" header="0.3" footer="0.3"/>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02"/>
  <sheetViews>
    <sheetView workbookViewId="0">
      <selection activeCell="J9" sqref="J9"/>
    </sheetView>
  </sheetViews>
  <sheetFormatPr baseColWidth="10" defaultRowHeight="16" x14ac:dyDescent="0.2"/>
  <cols>
    <col min="3" max="3" width="22.1640625" bestFit="1" customWidth="1"/>
    <col min="4" max="4" width="13.33203125" bestFit="1" customWidth="1"/>
    <col min="5" max="5" width="29.5" bestFit="1" customWidth="1"/>
  </cols>
  <sheetData>
    <row r="1" spans="1:8" x14ac:dyDescent="0.2">
      <c r="A1" s="6" t="s">
        <v>4</v>
      </c>
      <c r="B1" s="6" t="s">
        <v>1</v>
      </c>
      <c r="C1" s="6" t="s">
        <v>5</v>
      </c>
      <c r="D1" s="6" t="s">
        <v>2</v>
      </c>
      <c r="E1" s="6" t="s">
        <v>6</v>
      </c>
      <c r="F1" s="6"/>
      <c r="G1" s="6" t="s">
        <v>4</v>
      </c>
      <c r="H1" s="6" t="s">
        <v>0</v>
      </c>
    </row>
    <row r="2" spans="1:8" x14ac:dyDescent="0.2">
      <c r="A2" s="1">
        <v>0</v>
      </c>
      <c r="B2" s="2">
        <v>0</v>
      </c>
      <c r="C2" s="2">
        <v>0</v>
      </c>
      <c r="D2" t="s">
        <v>8</v>
      </c>
      <c r="E2" t="s">
        <v>9</v>
      </c>
      <c r="G2">
        <v>0</v>
      </c>
      <c r="H2">
        <f t="shared" ref="H2:H33" ca="1" si="0">FORECAST(G2,OFFSET($B$2:$B$6,MATCH(G2,$A$2:$A$6,1)-1,0,2), OFFSET($A$2:$A$6,MATCH(G2,$A$2:$A$6,1)-1,0,2))</f>
        <v>0</v>
      </c>
    </row>
    <row r="3" spans="1:8" x14ac:dyDescent="0.2">
      <c r="A3" s="1">
        <v>9</v>
      </c>
      <c r="B3" s="2">
        <v>44.8</v>
      </c>
      <c r="C3" s="2">
        <v>10</v>
      </c>
      <c r="D3" t="s">
        <v>3</v>
      </c>
      <c r="E3" t="s">
        <v>7</v>
      </c>
      <c r="G3">
        <v>1</v>
      </c>
      <c r="H3">
        <f t="shared" ca="1" si="0"/>
        <v>4.9777777777777779</v>
      </c>
    </row>
    <row r="4" spans="1:8" x14ac:dyDescent="0.2">
      <c r="A4" s="9">
        <v>34</v>
      </c>
      <c r="B4" s="10">
        <v>116</v>
      </c>
      <c r="C4" s="10">
        <v>20</v>
      </c>
      <c r="D4" s="7" t="s">
        <v>10</v>
      </c>
      <c r="E4" s="7" t="s">
        <v>7</v>
      </c>
      <c r="G4">
        <v>2</v>
      </c>
      <c r="H4">
        <f t="shared" ca="1" si="0"/>
        <v>9.9555555555555557</v>
      </c>
    </row>
    <row r="5" spans="1:8" x14ac:dyDescent="0.2">
      <c r="A5" s="9">
        <v>66</v>
      </c>
      <c r="B5" s="10">
        <v>523</v>
      </c>
      <c r="C5" s="10">
        <v>120</v>
      </c>
      <c r="D5" s="7" t="s">
        <v>10</v>
      </c>
      <c r="E5" s="7" t="s">
        <v>7</v>
      </c>
      <c r="G5">
        <v>3</v>
      </c>
      <c r="H5">
        <f t="shared" ca="1" si="0"/>
        <v>14.933333333333334</v>
      </c>
    </row>
    <row r="6" spans="1:8" x14ac:dyDescent="0.2">
      <c r="A6" s="1">
        <v>72</v>
      </c>
      <c r="B6" s="2">
        <v>797.3</v>
      </c>
      <c r="C6" s="2">
        <v>140</v>
      </c>
      <c r="D6" t="s">
        <v>10</v>
      </c>
      <c r="E6" t="s">
        <v>7</v>
      </c>
      <c r="G6">
        <v>4</v>
      </c>
      <c r="H6">
        <f t="shared" ca="1" si="0"/>
        <v>19.911111111111111</v>
      </c>
    </row>
    <row r="7" spans="1:8" x14ac:dyDescent="0.2">
      <c r="A7" s="1"/>
      <c r="B7" s="1"/>
      <c r="G7">
        <v>5</v>
      </c>
      <c r="H7">
        <f t="shared" ca="1" si="0"/>
        <v>24.888888888888889</v>
      </c>
    </row>
    <row r="8" spans="1:8" x14ac:dyDescent="0.2">
      <c r="G8">
        <v>6</v>
      </c>
      <c r="H8">
        <f t="shared" ca="1" si="0"/>
        <v>29.866666666666667</v>
      </c>
    </row>
    <row r="9" spans="1:8" x14ac:dyDescent="0.2">
      <c r="G9">
        <v>7</v>
      </c>
      <c r="H9">
        <f t="shared" ca="1" si="0"/>
        <v>34.844444444444449</v>
      </c>
    </row>
    <row r="10" spans="1:8" x14ac:dyDescent="0.2">
      <c r="G10">
        <v>8</v>
      </c>
      <c r="H10">
        <f t="shared" ca="1" si="0"/>
        <v>39.822222222222223</v>
      </c>
    </row>
    <row r="11" spans="1:8" x14ac:dyDescent="0.2">
      <c r="A11" s="3"/>
      <c r="G11">
        <v>9</v>
      </c>
      <c r="H11">
        <f t="shared" ca="1" si="0"/>
        <v>44.800000000000004</v>
      </c>
    </row>
    <row r="12" spans="1:8" x14ac:dyDescent="0.2">
      <c r="G12">
        <v>10</v>
      </c>
      <c r="H12">
        <f t="shared" ca="1" si="0"/>
        <v>47.648000000000003</v>
      </c>
    </row>
    <row r="13" spans="1:8" x14ac:dyDescent="0.2">
      <c r="G13">
        <v>11</v>
      </c>
      <c r="H13">
        <f t="shared" ca="1" si="0"/>
        <v>50.496000000000009</v>
      </c>
    </row>
    <row r="14" spans="1:8" x14ac:dyDescent="0.2">
      <c r="G14">
        <v>12</v>
      </c>
      <c r="H14">
        <f t="shared" ca="1" si="0"/>
        <v>53.344000000000008</v>
      </c>
    </row>
    <row r="15" spans="1:8" x14ac:dyDescent="0.2">
      <c r="G15">
        <v>13</v>
      </c>
      <c r="H15">
        <f t="shared" ca="1" si="0"/>
        <v>56.192000000000007</v>
      </c>
    </row>
    <row r="16" spans="1:8" x14ac:dyDescent="0.2">
      <c r="G16">
        <v>14</v>
      </c>
      <c r="H16">
        <f t="shared" ca="1" si="0"/>
        <v>59.040000000000006</v>
      </c>
    </row>
    <row r="17" spans="7:8" x14ac:dyDescent="0.2">
      <c r="G17">
        <v>15</v>
      </c>
      <c r="H17">
        <f t="shared" ca="1" si="0"/>
        <v>61.888000000000005</v>
      </c>
    </row>
    <row r="18" spans="7:8" x14ac:dyDescent="0.2">
      <c r="G18">
        <v>16</v>
      </c>
      <c r="H18">
        <f t="shared" ca="1" si="0"/>
        <v>64.736000000000004</v>
      </c>
    </row>
    <row r="19" spans="7:8" x14ac:dyDescent="0.2">
      <c r="G19">
        <v>17</v>
      </c>
      <c r="H19">
        <f t="shared" ca="1" si="0"/>
        <v>67.584000000000003</v>
      </c>
    </row>
    <row r="20" spans="7:8" x14ac:dyDescent="0.2">
      <c r="G20">
        <v>18</v>
      </c>
      <c r="H20">
        <f t="shared" ca="1" si="0"/>
        <v>70.432000000000002</v>
      </c>
    </row>
    <row r="21" spans="7:8" x14ac:dyDescent="0.2">
      <c r="G21">
        <v>19</v>
      </c>
      <c r="H21">
        <f t="shared" ca="1" si="0"/>
        <v>73.28</v>
      </c>
    </row>
    <row r="22" spans="7:8" x14ac:dyDescent="0.2">
      <c r="G22">
        <v>20</v>
      </c>
      <c r="H22">
        <f t="shared" ca="1" si="0"/>
        <v>76.128</v>
      </c>
    </row>
    <row r="23" spans="7:8" x14ac:dyDescent="0.2">
      <c r="G23">
        <v>21</v>
      </c>
      <c r="H23">
        <f t="shared" ca="1" si="0"/>
        <v>78.975999999999999</v>
      </c>
    </row>
    <row r="24" spans="7:8" x14ac:dyDescent="0.2">
      <c r="G24">
        <v>22</v>
      </c>
      <c r="H24">
        <f t="shared" ca="1" si="0"/>
        <v>81.824000000000012</v>
      </c>
    </row>
    <row r="25" spans="7:8" x14ac:dyDescent="0.2">
      <c r="G25">
        <v>23</v>
      </c>
      <c r="H25">
        <f t="shared" ca="1" si="0"/>
        <v>84.671999999999997</v>
      </c>
    </row>
    <row r="26" spans="7:8" x14ac:dyDescent="0.2">
      <c r="G26">
        <v>24</v>
      </c>
      <c r="H26">
        <f t="shared" ca="1" si="0"/>
        <v>87.52000000000001</v>
      </c>
    </row>
    <row r="27" spans="7:8" x14ac:dyDescent="0.2">
      <c r="G27">
        <v>25</v>
      </c>
      <c r="H27">
        <f t="shared" ca="1" si="0"/>
        <v>90.368000000000009</v>
      </c>
    </row>
    <row r="28" spans="7:8" x14ac:dyDescent="0.2">
      <c r="G28">
        <v>26</v>
      </c>
      <c r="H28">
        <f t="shared" ca="1" si="0"/>
        <v>93.216000000000008</v>
      </c>
    </row>
    <row r="29" spans="7:8" x14ac:dyDescent="0.2">
      <c r="G29">
        <v>27</v>
      </c>
      <c r="H29">
        <f t="shared" ca="1" si="0"/>
        <v>96.064000000000007</v>
      </c>
    </row>
    <row r="30" spans="7:8" x14ac:dyDescent="0.2">
      <c r="G30">
        <v>28</v>
      </c>
      <c r="H30">
        <f t="shared" ca="1" si="0"/>
        <v>98.912000000000006</v>
      </c>
    </row>
    <row r="31" spans="7:8" x14ac:dyDescent="0.2">
      <c r="G31">
        <v>29</v>
      </c>
      <c r="H31">
        <f t="shared" ca="1" si="0"/>
        <v>101.76</v>
      </c>
    </row>
    <row r="32" spans="7:8" x14ac:dyDescent="0.2">
      <c r="G32">
        <v>30</v>
      </c>
      <c r="H32">
        <f t="shared" ca="1" si="0"/>
        <v>104.608</v>
      </c>
    </row>
    <row r="33" spans="7:8" x14ac:dyDescent="0.2">
      <c r="G33">
        <v>31</v>
      </c>
      <c r="H33">
        <f t="shared" ca="1" si="0"/>
        <v>107.456</v>
      </c>
    </row>
    <row r="34" spans="7:8" x14ac:dyDescent="0.2">
      <c r="G34">
        <v>32</v>
      </c>
      <c r="H34">
        <f t="shared" ref="H34:H65" ca="1" si="1">FORECAST(G34,OFFSET($B$2:$B$6,MATCH(G34,$A$2:$A$6,1)-1,0,2), OFFSET($A$2:$A$6,MATCH(G34,$A$2:$A$6,1)-1,0,2))</f>
        <v>110.304</v>
      </c>
    </row>
    <row r="35" spans="7:8" x14ac:dyDescent="0.2">
      <c r="G35">
        <v>33</v>
      </c>
      <c r="H35">
        <f t="shared" ca="1" si="1"/>
        <v>113.152</v>
      </c>
    </row>
    <row r="36" spans="7:8" x14ac:dyDescent="0.2">
      <c r="G36">
        <v>34</v>
      </c>
      <c r="H36">
        <f t="shared" ca="1" si="1"/>
        <v>116</v>
      </c>
    </row>
    <row r="37" spans="7:8" x14ac:dyDescent="0.2">
      <c r="G37">
        <v>35</v>
      </c>
      <c r="H37">
        <f t="shared" ca="1" si="1"/>
        <v>128.71875</v>
      </c>
    </row>
    <row r="38" spans="7:8" x14ac:dyDescent="0.2">
      <c r="G38">
        <v>36</v>
      </c>
      <c r="H38">
        <f t="shared" ca="1" si="1"/>
        <v>141.4375</v>
      </c>
    </row>
    <row r="39" spans="7:8" x14ac:dyDescent="0.2">
      <c r="G39">
        <v>37</v>
      </c>
      <c r="H39">
        <f t="shared" ca="1" si="1"/>
        <v>154.15625</v>
      </c>
    </row>
    <row r="40" spans="7:8" x14ac:dyDescent="0.2">
      <c r="G40">
        <v>38</v>
      </c>
      <c r="H40">
        <f t="shared" ca="1" si="1"/>
        <v>166.875</v>
      </c>
    </row>
    <row r="41" spans="7:8" x14ac:dyDescent="0.2">
      <c r="G41">
        <v>39</v>
      </c>
      <c r="H41">
        <f t="shared" ca="1" si="1"/>
        <v>179.59375</v>
      </c>
    </row>
    <row r="42" spans="7:8" x14ac:dyDescent="0.2">
      <c r="G42">
        <v>40</v>
      </c>
      <c r="H42">
        <f t="shared" ca="1" si="1"/>
        <v>192.3125</v>
      </c>
    </row>
    <row r="43" spans="7:8" x14ac:dyDescent="0.2">
      <c r="G43">
        <v>41</v>
      </c>
      <c r="H43">
        <f t="shared" ca="1" si="1"/>
        <v>205.03125</v>
      </c>
    </row>
    <row r="44" spans="7:8" x14ac:dyDescent="0.2">
      <c r="G44">
        <v>42</v>
      </c>
      <c r="H44">
        <f t="shared" ca="1" si="1"/>
        <v>217.75</v>
      </c>
    </row>
    <row r="45" spans="7:8" x14ac:dyDescent="0.2">
      <c r="G45">
        <v>43</v>
      </c>
      <c r="H45">
        <f t="shared" ca="1" si="1"/>
        <v>230.46875</v>
      </c>
    </row>
    <row r="46" spans="7:8" x14ac:dyDescent="0.2">
      <c r="G46">
        <v>44</v>
      </c>
      <c r="H46">
        <f t="shared" ca="1" si="1"/>
        <v>243.1875</v>
      </c>
    </row>
    <row r="47" spans="7:8" x14ac:dyDescent="0.2">
      <c r="G47">
        <v>45</v>
      </c>
      <c r="H47">
        <f t="shared" ca="1" si="1"/>
        <v>255.90625</v>
      </c>
    </row>
    <row r="48" spans="7:8" x14ac:dyDescent="0.2">
      <c r="G48">
        <v>46</v>
      </c>
      <c r="H48">
        <f t="shared" ca="1" si="1"/>
        <v>268.625</v>
      </c>
    </row>
    <row r="49" spans="7:8" x14ac:dyDescent="0.2">
      <c r="G49">
        <v>47</v>
      </c>
      <c r="H49">
        <f t="shared" ca="1" si="1"/>
        <v>281.34375</v>
      </c>
    </row>
    <row r="50" spans="7:8" x14ac:dyDescent="0.2">
      <c r="G50">
        <v>48</v>
      </c>
      <c r="H50">
        <f t="shared" ca="1" si="1"/>
        <v>294.0625</v>
      </c>
    </row>
    <row r="51" spans="7:8" x14ac:dyDescent="0.2">
      <c r="G51">
        <v>49</v>
      </c>
      <c r="H51">
        <f t="shared" ca="1" si="1"/>
        <v>306.78125</v>
      </c>
    </row>
    <row r="52" spans="7:8" x14ac:dyDescent="0.2">
      <c r="G52">
        <v>50</v>
      </c>
      <c r="H52">
        <f t="shared" ca="1" si="1"/>
        <v>319.5</v>
      </c>
    </row>
    <row r="53" spans="7:8" x14ac:dyDescent="0.2">
      <c r="G53">
        <v>51</v>
      </c>
      <c r="H53">
        <f t="shared" ca="1" si="1"/>
        <v>332.21875</v>
      </c>
    </row>
    <row r="54" spans="7:8" x14ac:dyDescent="0.2">
      <c r="G54">
        <v>52</v>
      </c>
      <c r="H54">
        <f t="shared" ca="1" si="1"/>
        <v>344.9375</v>
      </c>
    </row>
    <row r="55" spans="7:8" x14ac:dyDescent="0.2">
      <c r="G55">
        <v>53</v>
      </c>
      <c r="H55">
        <f t="shared" ca="1" si="1"/>
        <v>357.65625</v>
      </c>
    </row>
    <row r="56" spans="7:8" x14ac:dyDescent="0.2">
      <c r="G56">
        <v>54</v>
      </c>
      <c r="H56">
        <f t="shared" ca="1" si="1"/>
        <v>370.375</v>
      </c>
    </row>
    <row r="57" spans="7:8" x14ac:dyDescent="0.2">
      <c r="G57">
        <v>55</v>
      </c>
      <c r="H57">
        <f t="shared" ca="1" si="1"/>
        <v>383.09375</v>
      </c>
    </row>
    <row r="58" spans="7:8" x14ac:dyDescent="0.2">
      <c r="G58">
        <v>56</v>
      </c>
      <c r="H58">
        <f t="shared" ca="1" si="1"/>
        <v>395.8125</v>
      </c>
    </row>
    <row r="59" spans="7:8" x14ac:dyDescent="0.2">
      <c r="G59">
        <v>57</v>
      </c>
      <c r="H59">
        <f t="shared" ca="1" si="1"/>
        <v>408.53125</v>
      </c>
    </row>
    <row r="60" spans="7:8" x14ac:dyDescent="0.2">
      <c r="G60">
        <v>58</v>
      </c>
      <c r="H60">
        <f t="shared" ca="1" si="1"/>
        <v>421.25</v>
      </c>
    </row>
    <row r="61" spans="7:8" x14ac:dyDescent="0.2">
      <c r="G61">
        <v>59</v>
      </c>
      <c r="H61">
        <f t="shared" ca="1" si="1"/>
        <v>433.96875</v>
      </c>
    </row>
    <row r="62" spans="7:8" x14ac:dyDescent="0.2">
      <c r="G62">
        <v>60</v>
      </c>
      <c r="H62">
        <f t="shared" ca="1" si="1"/>
        <v>446.6875</v>
      </c>
    </row>
    <row r="63" spans="7:8" x14ac:dyDescent="0.2">
      <c r="G63">
        <v>61</v>
      </c>
      <c r="H63">
        <f t="shared" ca="1" si="1"/>
        <v>459.40625</v>
      </c>
    </row>
    <row r="64" spans="7:8" x14ac:dyDescent="0.2">
      <c r="G64">
        <v>62</v>
      </c>
      <c r="H64">
        <f t="shared" ca="1" si="1"/>
        <v>472.125</v>
      </c>
    </row>
    <row r="65" spans="7:8" x14ac:dyDescent="0.2">
      <c r="G65">
        <v>63</v>
      </c>
      <c r="H65">
        <f t="shared" ca="1" si="1"/>
        <v>484.84375</v>
      </c>
    </row>
    <row r="66" spans="7:8" x14ac:dyDescent="0.2">
      <c r="G66">
        <v>64</v>
      </c>
      <c r="H66">
        <f t="shared" ref="H66:H73" ca="1" si="2">FORECAST(G66,OFFSET($B$2:$B$6,MATCH(G66,$A$2:$A$6,1)-1,0,2), OFFSET($A$2:$A$6,MATCH(G66,$A$2:$A$6,1)-1,0,2))</f>
        <v>497.5625</v>
      </c>
    </row>
    <row r="67" spans="7:8" x14ac:dyDescent="0.2">
      <c r="G67">
        <v>65</v>
      </c>
      <c r="H67">
        <f t="shared" ca="1" si="2"/>
        <v>510.28125</v>
      </c>
    </row>
    <row r="68" spans="7:8" x14ac:dyDescent="0.2">
      <c r="G68">
        <v>66</v>
      </c>
      <c r="H68">
        <f t="shared" ca="1" si="2"/>
        <v>523</v>
      </c>
    </row>
    <row r="69" spans="7:8" x14ac:dyDescent="0.2">
      <c r="G69">
        <v>67</v>
      </c>
      <c r="H69">
        <f t="shared" ca="1" si="2"/>
        <v>568.7166666666667</v>
      </c>
    </row>
    <row r="70" spans="7:8" x14ac:dyDescent="0.2">
      <c r="G70">
        <v>68</v>
      </c>
      <c r="H70">
        <f t="shared" ca="1" si="2"/>
        <v>614.43333333333339</v>
      </c>
    </row>
    <row r="71" spans="7:8" x14ac:dyDescent="0.2">
      <c r="G71">
        <v>69</v>
      </c>
      <c r="H71">
        <f t="shared" ca="1" si="2"/>
        <v>660.15000000000009</v>
      </c>
    </row>
    <row r="72" spans="7:8" x14ac:dyDescent="0.2">
      <c r="G72">
        <v>70</v>
      </c>
      <c r="H72">
        <f t="shared" ca="1" si="2"/>
        <v>705.86666666666679</v>
      </c>
    </row>
    <row r="73" spans="7:8" x14ac:dyDescent="0.2">
      <c r="G73">
        <v>71</v>
      </c>
      <c r="H73">
        <f t="shared" ca="1" si="2"/>
        <v>751.58333333333303</v>
      </c>
    </row>
    <row r="74" spans="7:8" x14ac:dyDescent="0.2">
      <c r="G74">
        <v>72</v>
      </c>
      <c r="H74" s="5">
        <f>TREND($B$5:$B$6, $A$5:$A$6, G74)</f>
        <v>797.29999999999973</v>
      </c>
    </row>
    <row r="75" spans="7:8" x14ac:dyDescent="0.2">
      <c r="G75">
        <v>73</v>
      </c>
      <c r="H75" s="5">
        <f t="shared" ref="H75:H102" si="3">TREND($B$5:$B$6, $A$5:$A$6, G75)</f>
        <v>843.01666666666642</v>
      </c>
    </row>
    <row r="76" spans="7:8" x14ac:dyDescent="0.2">
      <c r="G76">
        <v>74</v>
      </c>
      <c r="H76" s="5">
        <f t="shared" si="3"/>
        <v>888.73333333333312</v>
      </c>
    </row>
    <row r="77" spans="7:8" x14ac:dyDescent="0.2">
      <c r="G77">
        <v>75</v>
      </c>
      <c r="H77" s="5">
        <f t="shared" si="3"/>
        <v>934.44999999999982</v>
      </c>
    </row>
    <row r="78" spans="7:8" x14ac:dyDescent="0.2">
      <c r="G78">
        <v>76</v>
      </c>
      <c r="H78" s="5">
        <f t="shared" si="3"/>
        <v>980.16666666666652</v>
      </c>
    </row>
    <row r="79" spans="7:8" x14ac:dyDescent="0.2">
      <c r="G79">
        <v>77</v>
      </c>
      <c r="H79" s="5">
        <f t="shared" si="3"/>
        <v>1025.8833333333332</v>
      </c>
    </row>
    <row r="80" spans="7:8" x14ac:dyDescent="0.2">
      <c r="G80">
        <v>78</v>
      </c>
      <c r="H80" s="5">
        <f t="shared" si="3"/>
        <v>1071.5999999999999</v>
      </c>
    </row>
    <row r="81" spans="7:8" x14ac:dyDescent="0.2">
      <c r="G81">
        <v>79</v>
      </c>
      <c r="H81" s="5">
        <f t="shared" si="3"/>
        <v>1117.3166666666666</v>
      </c>
    </row>
    <row r="82" spans="7:8" x14ac:dyDescent="0.2">
      <c r="G82">
        <v>80</v>
      </c>
      <c r="H82" s="5">
        <f t="shared" si="3"/>
        <v>1163.0333333333333</v>
      </c>
    </row>
    <row r="83" spans="7:8" x14ac:dyDescent="0.2">
      <c r="G83">
        <v>81</v>
      </c>
      <c r="H83" s="5">
        <f t="shared" si="3"/>
        <v>1208.75</v>
      </c>
    </row>
    <row r="84" spans="7:8" x14ac:dyDescent="0.2">
      <c r="G84">
        <v>82</v>
      </c>
      <c r="H84" s="5">
        <f t="shared" si="3"/>
        <v>1254.4666666666667</v>
      </c>
    </row>
    <row r="85" spans="7:8" x14ac:dyDescent="0.2">
      <c r="G85">
        <v>83</v>
      </c>
      <c r="H85" s="5">
        <f t="shared" si="3"/>
        <v>1300.1833333333334</v>
      </c>
    </row>
    <row r="86" spans="7:8" x14ac:dyDescent="0.2">
      <c r="G86">
        <v>84</v>
      </c>
      <c r="H86" s="5">
        <f t="shared" si="3"/>
        <v>1345.8999999999996</v>
      </c>
    </row>
    <row r="87" spans="7:8" x14ac:dyDescent="0.2">
      <c r="G87">
        <v>85</v>
      </c>
      <c r="H87" s="5">
        <f t="shared" si="3"/>
        <v>1391.6166666666663</v>
      </c>
    </row>
    <row r="88" spans="7:8" x14ac:dyDescent="0.2">
      <c r="G88">
        <v>86</v>
      </c>
      <c r="H88" s="5">
        <f t="shared" si="3"/>
        <v>1437.333333333333</v>
      </c>
    </row>
    <row r="89" spans="7:8" x14ac:dyDescent="0.2">
      <c r="G89">
        <v>87</v>
      </c>
      <c r="H89" s="5">
        <f t="shared" si="3"/>
        <v>1483.0499999999997</v>
      </c>
    </row>
    <row r="90" spans="7:8" x14ac:dyDescent="0.2">
      <c r="G90">
        <v>88</v>
      </c>
      <c r="H90" s="5">
        <f t="shared" si="3"/>
        <v>1528.7666666666664</v>
      </c>
    </row>
    <row r="91" spans="7:8" x14ac:dyDescent="0.2">
      <c r="G91">
        <v>89</v>
      </c>
      <c r="H91" s="5">
        <f t="shared" si="3"/>
        <v>1574.4833333333331</v>
      </c>
    </row>
    <row r="92" spans="7:8" x14ac:dyDescent="0.2">
      <c r="G92">
        <v>90</v>
      </c>
      <c r="H92" s="5">
        <f t="shared" si="3"/>
        <v>1620.1999999999994</v>
      </c>
    </row>
    <row r="93" spans="7:8" x14ac:dyDescent="0.2">
      <c r="G93">
        <v>91</v>
      </c>
      <c r="H93" s="5">
        <f t="shared" si="3"/>
        <v>1665.9166666666665</v>
      </c>
    </row>
    <row r="94" spans="7:8" x14ac:dyDescent="0.2">
      <c r="G94">
        <v>92</v>
      </c>
      <c r="H94" s="5">
        <f t="shared" si="3"/>
        <v>1711.6333333333328</v>
      </c>
    </row>
    <row r="95" spans="7:8" x14ac:dyDescent="0.2">
      <c r="G95">
        <v>93</v>
      </c>
      <c r="H95" s="5">
        <f t="shared" si="3"/>
        <v>1757.35</v>
      </c>
    </row>
    <row r="96" spans="7:8" x14ac:dyDescent="0.2">
      <c r="G96">
        <v>94</v>
      </c>
      <c r="H96" s="5">
        <f t="shared" si="3"/>
        <v>1803.0666666666662</v>
      </c>
    </row>
    <row r="97" spans="7:8" x14ac:dyDescent="0.2">
      <c r="G97">
        <v>95</v>
      </c>
      <c r="H97" s="5">
        <f t="shared" si="3"/>
        <v>1848.7833333333333</v>
      </c>
    </row>
    <row r="98" spans="7:8" x14ac:dyDescent="0.2">
      <c r="G98">
        <v>96</v>
      </c>
      <c r="H98" s="5">
        <f t="shared" si="3"/>
        <v>1894.4999999999995</v>
      </c>
    </row>
    <row r="99" spans="7:8" x14ac:dyDescent="0.2">
      <c r="G99">
        <v>97</v>
      </c>
      <c r="H99" s="5">
        <f t="shared" si="3"/>
        <v>1940.2166666666667</v>
      </c>
    </row>
    <row r="100" spans="7:8" x14ac:dyDescent="0.2">
      <c r="G100">
        <v>98</v>
      </c>
      <c r="H100" s="5">
        <f t="shared" si="3"/>
        <v>1985.9333333333329</v>
      </c>
    </row>
    <row r="101" spans="7:8" x14ac:dyDescent="0.2">
      <c r="G101">
        <v>99</v>
      </c>
      <c r="H101" s="5">
        <f t="shared" si="3"/>
        <v>2031.65</v>
      </c>
    </row>
    <row r="102" spans="7:8" x14ac:dyDescent="0.2">
      <c r="G102">
        <v>100</v>
      </c>
      <c r="H102" s="5">
        <f t="shared" si="3"/>
        <v>2077.3666666666663</v>
      </c>
    </row>
  </sheetData>
  <pageMargins left="0.7" right="0.7" top="0.75" bottom="0.75" header="0.3" footer="0.3"/>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02"/>
  <sheetViews>
    <sheetView workbookViewId="0">
      <selection activeCell="L38" sqref="L38"/>
    </sheetView>
  </sheetViews>
  <sheetFormatPr baseColWidth="10" defaultRowHeight="16" x14ac:dyDescent="0.2"/>
  <cols>
    <col min="3" max="3" width="22.1640625" bestFit="1" customWidth="1"/>
    <col min="4" max="4" width="13.33203125" bestFit="1" customWidth="1"/>
    <col min="5" max="5" width="29.5" bestFit="1" customWidth="1"/>
  </cols>
  <sheetData>
    <row r="1" spans="1:8" x14ac:dyDescent="0.2">
      <c r="A1" s="6" t="s">
        <v>4</v>
      </c>
      <c r="B1" s="6" t="s">
        <v>1</v>
      </c>
      <c r="C1" s="6" t="s">
        <v>5</v>
      </c>
      <c r="D1" s="6" t="s">
        <v>2</v>
      </c>
      <c r="E1" s="6" t="s">
        <v>6</v>
      </c>
      <c r="F1" s="6"/>
      <c r="G1" s="6" t="s">
        <v>4</v>
      </c>
      <c r="H1" s="6" t="s">
        <v>0</v>
      </c>
    </row>
    <row r="2" spans="1:8" x14ac:dyDescent="0.2">
      <c r="A2" s="1">
        <v>0</v>
      </c>
      <c r="B2" s="2">
        <v>0</v>
      </c>
      <c r="C2" s="2">
        <v>0</v>
      </c>
      <c r="D2" t="s">
        <v>8</v>
      </c>
      <c r="E2" t="s">
        <v>9</v>
      </c>
      <c r="G2">
        <v>0</v>
      </c>
      <c r="H2">
        <f ca="1">FORECAST(G2,OFFSET($B$2:$B$5,MATCH(G2,$A$2:$A$5,1)-1,0,2), OFFSET($A$2:$A$5,MATCH(G2,$A$2:$A$5,1)-1,0,2))</f>
        <v>0</v>
      </c>
    </row>
    <row r="3" spans="1:8" x14ac:dyDescent="0.2">
      <c r="A3" s="1">
        <v>9</v>
      </c>
      <c r="B3" s="2">
        <v>44.8</v>
      </c>
      <c r="C3" s="2">
        <v>10</v>
      </c>
      <c r="D3" t="s">
        <v>3</v>
      </c>
      <c r="E3" t="s">
        <v>7</v>
      </c>
      <c r="G3">
        <v>1</v>
      </c>
      <c r="H3">
        <f t="shared" ref="H3:H48" ca="1" si="0">FORECAST(G3,OFFSET($B$2:$B$5,MATCH(G3,$A$2:$A$5,1)-1,0,2), OFFSET($A$2:$A$5,MATCH(G3,$A$2:$A$5,1)-1,0,2))</f>
        <v>4.9777777777777779</v>
      </c>
    </row>
    <row r="4" spans="1:8" x14ac:dyDescent="0.2">
      <c r="A4" s="1">
        <v>34</v>
      </c>
      <c r="B4" s="2">
        <v>116</v>
      </c>
      <c r="C4" s="2">
        <v>20</v>
      </c>
      <c r="D4" t="s">
        <v>10</v>
      </c>
      <c r="E4" t="s">
        <v>7</v>
      </c>
      <c r="G4">
        <v>2</v>
      </c>
      <c r="H4">
        <f t="shared" ca="1" si="0"/>
        <v>9.9555555555555557</v>
      </c>
    </row>
    <row r="5" spans="1:8" x14ac:dyDescent="0.2">
      <c r="A5" s="1">
        <v>46</v>
      </c>
      <c r="B5" s="2">
        <v>129</v>
      </c>
      <c r="C5" s="2">
        <v>40</v>
      </c>
      <c r="D5" t="s">
        <v>10</v>
      </c>
      <c r="E5" t="s">
        <v>7</v>
      </c>
      <c r="G5">
        <v>3</v>
      </c>
      <c r="H5">
        <f t="shared" ca="1" si="0"/>
        <v>14.933333333333334</v>
      </c>
    </row>
    <row r="6" spans="1:8" x14ac:dyDescent="0.2">
      <c r="A6" s="1">
        <v>66</v>
      </c>
      <c r="B6" s="2">
        <v>523</v>
      </c>
      <c r="C6" s="2">
        <v>120</v>
      </c>
      <c r="D6" t="s">
        <v>10</v>
      </c>
      <c r="E6" t="s">
        <v>7</v>
      </c>
      <c r="G6">
        <v>4</v>
      </c>
      <c r="H6">
        <f t="shared" ca="1" si="0"/>
        <v>19.911111111111111</v>
      </c>
    </row>
    <row r="7" spans="1:8" x14ac:dyDescent="0.2">
      <c r="A7" s="1">
        <v>72</v>
      </c>
      <c r="B7" s="2">
        <v>797.3</v>
      </c>
      <c r="C7" s="2">
        <v>140</v>
      </c>
      <c r="D7" t="s">
        <v>10</v>
      </c>
      <c r="E7" t="s">
        <v>7</v>
      </c>
      <c r="G7">
        <v>5</v>
      </c>
      <c r="H7">
        <f t="shared" ca="1" si="0"/>
        <v>24.888888888888889</v>
      </c>
    </row>
    <row r="8" spans="1:8" x14ac:dyDescent="0.2">
      <c r="A8" s="9">
        <v>62</v>
      </c>
      <c r="B8" s="7"/>
      <c r="C8" s="7"/>
      <c r="D8" s="7"/>
      <c r="E8" s="7" t="s">
        <v>14</v>
      </c>
      <c r="G8">
        <v>6</v>
      </c>
      <c r="H8">
        <f t="shared" ca="1" si="0"/>
        <v>29.866666666666667</v>
      </c>
    </row>
    <row r="9" spans="1:8" x14ac:dyDescent="0.2">
      <c r="G9">
        <v>7</v>
      </c>
      <c r="H9">
        <f t="shared" ca="1" si="0"/>
        <v>34.844444444444449</v>
      </c>
    </row>
    <row r="10" spans="1:8" x14ac:dyDescent="0.2">
      <c r="G10">
        <v>8</v>
      </c>
      <c r="H10">
        <f t="shared" ca="1" si="0"/>
        <v>39.822222222222223</v>
      </c>
    </row>
    <row r="11" spans="1:8" x14ac:dyDescent="0.2">
      <c r="A11" s="3"/>
      <c r="G11">
        <v>9</v>
      </c>
      <c r="H11">
        <f t="shared" ca="1" si="0"/>
        <v>44.800000000000004</v>
      </c>
    </row>
    <row r="12" spans="1:8" x14ac:dyDescent="0.2">
      <c r="G12">
        <v>10</v>
      </c>
      <c r="H12">
        <f t="shared" ca="1" si="0"/>
        <v>47.648000000000003</v>
      </c>
    </row>
    <row r="13" spans="1:8" x14ac:dyDescent="0.2">
      <c r="G13">
        <v>11</v>
      </c>
      <c r="H13">
        <f t="shared" ca="1" si="0"/>
        <v>50.496000000000009</v>
      </c>
    </row>
    <row r="14" spans="1:8" x14ac:dyDescent="0.2">
      <c r="G14">
        <v>12</v>
      </c>
      <c r="H14">
        <f t="shared" ca="1" si="0"/>
        <v>53.344000000000008</v>
      </c>
    </row>
    <row r="15" spans="1:8" x14ac:dyDescent="0.2">
      <c r="G15">
        <v>13</v>
      </c>
      <c r="H15">
        <f t="shared" ca="1" si="0"/>
        <v>56.192000000000007</v>
      </c>
    </row>
    <row r="16" spans="1:8" x14ac:dyDescent="0.2">
      <c r="G16">
        <v>14</v>
      </c>
      <c r="H16">
        <f t="shared" ca="1" si="0"/>
        <v>59.040000000000006</v>
      </c>
    </row>
    <row r="17" spans="7:8" x14ac:dyDescent="0.2">
      <c r="G17">
        <v>15</v>
      </c>
      <c r="H17">
        <f t="shared" ca="1" si="0"/>
        <v>61.888000000000005</v>
      </c>
    </row>
    <row r="18" spans="7:8" x14ac:dyDescent="0.2">
      <c r="G18">
        <v>16</v>
      </c>
      <c r="H18">
        <f t="shared" ca="1" si="0"/>
        <v>64.736000000000004</v>
      </c>
    </row>
    <row r="19" spans="7:8" x14ac:dyDescent="0.2">
      <c r="G19">
        <v>17</v>
      </c>
      <c r="H19">
        <f t="shared" ca="1" si="0"/>
        <v>67.584000000000003</v>
      </c>
    </row>
    <row r="20" spans="7:8" x14ac:dyDescent="0.2">
      <c r="G20">
        <v>18</v>
      </c>
      <c r="H20">
        <f t="shared" ca="1" si="0"/>
        <v>70.432000000000002</v>
      </c>
    </row>
    <row r="21" spans="7:8" x14ac:dyDescent="0.2">
      <c r="G21">
        <v>19</v>
      </c>
      <c r="H21">
        <f t="shared" ca="1" si="0"/>
        <v>73.28</v>
      </c>
    </row>
    <row r="22" spans="7:8" x14ac:dyDescent="0.2">
      <c r="G22">
        <v>20</v>
      </c>
      <c r="H22">
        <f t="shared" ca="1" si="0"/>
        <v>76.128</v>
      </c>
    </row>
    <row r="23" spans="7:8" x14ac:dyDescent="0.2">
      <c r="G23">
        <v>21</v>
      </c>
      <c r="H23">
        <f t="shared" ca="1" si="0"/>
        <v>78.975999999999999</v>
      </c>
    </row>
    <row r="24" spans="7:8" x14ac:dyDescent="0.2">
      <c r="G24">
        <v>22</v>
      </c>
      <c r="H24">
        <f t="shared" ca="1" si="0"/>
        <v>81.824000000000012</v>
      </c>
    </row>
    <row r="25" spans="7:8" x14ac:dyDescent="0.2">
      <c r="G25">
        <v>23</v>
      </c>
      <c r="H25">
        <f t="shared" ca="1" si="0"/>
        <v>84.671999999999997</v>
      </c>
    </row>
    <row r="26" spans="7:8" x14ac:dyDescent="0.2">
      <c r="G26">
        <v>24</v>
      </c>
      <c r="H26">
        <f t="shared" ca="1" si="0"/>
        <v>87.52000000000001</v>
      </c>
    </row>
    <row r="27" spans="7:8" x14ac:dyDescent="0.2">
      <c r="G27">
        <v>25</v>
      </c>
      <c r="H27">
        <f t="shared" ca="1" si="0"/>
        <v>90.368000000000009</v>
      </c>
    </row>
    <row r="28" spans="7:8" x14ac:dyDescent="0.2">
      <c r="G28">
        <v>26</v>
      </c>
      <c r="H28">
        <f t="shared" ca="1" si="0"/>
        <v>93.216000000000008</v>
      </c>
    </row>
    <row r="29" spans="7:8" x14ac:dyDescent="0.2">
      <c r="G29">
        <v>27</v>
      </c>
      <c r="H29">
        <f t="shared" ca="1" si="0"/>
        <v>96.064000000000007</v>
      </c>
    </row>
    <row r="30" spans="7:8" x14ac:dyDescent="0.2">
      <c r="G30">
        <v>28</v>
      </c>
      <c r="H30">
        <f t="shared" ca="1" si="0"/>
        <v>98.912000000000006</v>
      </c>
    </row>
    <row r="31" spans="7:8" x14ac:dyDescent="0.2">
      <c r="G31">
        <v>29</v>
      </c>
      <c r="H31">
        <f t="shared" ca="1" si="0"/>
        <v>101.76</v>
      </c>
    </row>
    <row r="32" spans="7:8" x14ac:dyDescent="0.2">
      <c r="G32">
        <v>30</v>
      </c>
      <c r="H32">
        <f t="shared" ca="1" si="0"/>
        <v>104.608</v>
      </c>
    </row>
    <row r="33" spans="7:8" x14ac:dyDescent="0.2">
      <c r="G33">
        <v>31</v>
      </c>
      <c r="H33">
        <f t="shared" ca="1" si="0"/>
        <v>107.456</v>
      </c>
    </row>
    <row r="34" spans="7:8" x14ac:dyDescent="0.2">
      <c r="G34">
        <v>32</v>
      </c>
      <c r="H34">
        <f t="shared" ca="1" si="0"/>
        <v>110.304</v>
      </c>
    </row>
    <row r="35" spans="7:8" x14ac:dyDescent="0.2">
      <c r="G35">
        <v>33</v>
      </c>
      <c r="H35">
        <f t="shared" ca="1" si="0"/>
        <v>113.152</v>
      </c>
    </row>
    <row r="36" spans="7:8" x14ac:dyDescent="0.2">
      <c r="G36">
        <v>34</v>
      </c>
      <c r="H36">
        <f t="shared" ca="1" si="0"/>
        <v>116</v>
      </c>
    </row>
    <row r="37" spans="7:8" x14ac:dyDescent="0.2">
      <c r="G37">
        <v>35</v>
      </c>
      <c r="H37">
        <f t="shared" ca="1" si="0"/>
        <v>117.08333333333334</v>
      </c>
    </row>
    <row r="38" spans="7:8" x14ac:dyDescent="0.2">
      <c r="G38">
        <v>36</v>
      </c>
      <c r="H38">
        <f t="shared" ca="1" si="0"/>
        <v>118.16666666666667</v>
      </c>
    </row>
    <row r="39" spans="7:8" x14ac:dyDescent="0.2">
      <c r="G39">
        <v>37</v>
      </c>
      <c r="H39">
        <f t="shared" ca="1" si="0"/>
        <v>119.25</v>
      </c>
    </row>
    <row r="40" spans="7:8" x14ac:dyDescent="0.2">
      <c r="G40">
        <v>38</v>
      </c>
      <c r="H40">
        <f t="shared" ca="1" si="0"/>
        <v>120.33333333333334</v>
      </c>
    </row>
    <row r="41" spans="7:8" x14ac:dyDescent="0.2">
      <c r="G41">
        <v>39</v>
      </c>
      <c r="H41">
        <f t="shared" ca="1" si="0"/>
        <v>121.41666666666667</v>
      </c>
    </row>
    <row r="42" spans="7:8" x14ac:dyDescent="0.2">
      <c r="G42">
        <v>40</v>
      </c>
      <c r="H42">
        <f t="shared" ca="1" si="0"/>
        <v>122.5</v>
      </c>
    </row>
    <row r="43" spans="7:8" x14ac:dyDescent="0.2">
      <c r="G43">
        <v>41</v>
      </c>
      <c r="H43">
        <f t="shared" ca="1" si="0"/>
        <v>123.58333333333334</v>
      </c>
    </row>
    <row r="44" spans="7:8" x14ac:dyDescent="0.2">
      <c r="G44">
        <v>42</v>
      </c>
      <c r="H44">
        <f t="shared" ca="1" si="0"/>
        <v>124.66666666666667</v>
      </c>
    </row>
    <row r="45" spans="7:8" x14ac:dyDescent="0.2">
      <c r="G45">
        <v>43</v>
      </c>
      <c r="H45">
        <f t="shared" ca="1" si="0"/>
        <v>125.75</v>
      </c>
    </row>
    <row r="46" spans="7:8" x14ac:dyDescent="0.2">
      <c r="G46">
        <v>44</v>
      </c>
      <c r="H46">
        <f t="shared" ca="1" si="0"/>
        <v>126.83333333333334</v>
      </c>
    </row>
    <row r="47" spans="7:8" x14ac:dyDescent="0.2">
      <c r="G47">
        <v>45</v>
      </c>
      <c r="H47">
        <f t="shared" ca="1" si="0"/>
        <v>127.91666666666667</v>
      </c>
    </row>
    <row r="48" spans="7:8" x14ac:dyDescent="0.2">
      <c r="G48">
        <v>46</v>
      </c>
      <c r="H48">
        <f t="shared" ca="1" si="0"/>
        <v>128.99999999999989</v>
      </c>
    </row>
    <row r="49" spans="7:8" x14ac:dyDescent="0.2">
      <c r="G49" s="7">
        <v>47</v>
      </c>
      <c r="H49" s="7">
        <f>TREND($B$4:$B$5, $A$4:$A$5, G49)</f>
        <v>130.08333333333334</v>
      </c>
    </row>
    <row r="50" spans="7:8" x14ac:dyDescent="0.2">
      <c r="G50" s="7">
        <v>48</v>
      </c>
      <c r="H50" s="7">
        <f t="shared" ref="H50:H63" si="1">TREND($B$4:$B$5, $A$4:$A$5, G50)</f>
        <v>131.16666666666669</v>
      </c>
    </row>
    <row r="51" spans="7:8" x14ac:dyDescent="0.2">
      <c r="G51" s="7">
        <v>49</v>
      </c>
      <c r="H51" s="7">
        <f t="shared" si="1"/>
        <v>132.25</v>
      </c>
    </row>
    <row r="52" spans="7:8" x14ac:dyDescent="0.2">
      <c r="G52" s="7">
        <v>50</v>
      </c>
      <c r="H52" s="7">
        <f t="shared" si="1"/>
        <v>133.33333333333334</v>
      </c>
    </row>
    <row r="53" spans="7:8" x14ac:dyDescent="0.2">
      <c r="G53" s="7">
        <v>51</v>
      </c>
      <c r="H53" s="7">
        <f t="shared" si="1"/>
        <v>134.41666666666669</v>
      </c>
    </row>
    <row r="54" spans="7:8" x14ac:dyDescent="0.2">
      <c r="G54" s="7">
        <v>52</v>
      </c>
      <c r="H54" s="7">
        <f t="shared" si="1"/>
        <v>135.5</v>
      </c>
    </row>
    <row r="55" spans="7:8" x14ac:dyDescent="0.2">
      <c r="G55" s="7">
        <v>53</v>
      </c>
      <c r="H55" s="7">
        <f t="shared" si="1"/>
        <v>136.58333333333334</v>
      </c>
    </row>
    <row r="56" spans="7:8" x14ac:dyDescent="0.2">
      <c r="G56" s="7">
        <v>54</v>
      </c>
      <c r="H56" s="7">
        <f t="shared" si="1"/>
        <v>137.66666666666669</v>
      </c>
    </row>
    <row r="57" spans="7:8" x14ac:dyDescent="0.2">
      <c r="G57" s="7">
        <v>55</v>
      </c>
      <c r="H57" s="7">
        <f t="shared" si="1"/>
        <v>138.75</v>
      </c>
    </row>
    <row r="58" spans="7:8" x14ac:dyDescent="0.2">
      <c r="G58" s="7">
        <v>56</v>
      </c>
      <c r="H58" s="7">
        <f t="shared" si="1"/>
        <v>139.83333333333334</v>
      </c>
    </row>
    <row r="59" spans="7:8" x14ac:dyDescent="0.2">
      <c r="G59" s="7">
        <v>57</v>
      </c>
      <c r="H59" s="7">
        <f t="shared" si="1"/>
        <v>140.91666666666669</v>
      </c>
    </row>
    <row r="60" spans="7:8" x14ac:dyDescent="0.2">
      <c r="G60" s="7">
        <v>58</v>
      </c>
      <c r="H60" s="7">
        <f t="shared" si="1"/>
        <v>142</v>
      </c>
    </row>
    <row r="61" spans="7:8" x14ac:dyDescent="0.2">
      <c r="G61" s="7">
        <v>59</v>
      </c>
      <c r="H61" s="7">
        <f t="shared" si="1"/>
        <v>143.08333333333334</v>
      </c>
    </row>
    <row r="62" spans="7:8" x14ac:dyDescent="0.2">
      <c r="G62" s="7">
        <v>60</v>
      </c>
      <c r="H62" s="7">
        <f t="shared" si="1"/>
        <v>144.16666666666669</v>
      </c>
    </row>
    <row r="63" spans="7:8" x14ac:dyDescent="0.2">
      <c r="G63" s="7">
        <v>61</v>
      </c>
      <c r="H63" s="7">
        <f t="shared" si="1"/>
        <v>145.25</v>
      </c>
    </row>
    <row r="64" spans="7:8" x14ac:dyDescent="0.2">
      <c r="G64" s="7">
        <v>62</v>
      </c>
      <c r="H64" s="7"/>
    </row>
    <row r="65" spans="7:8" x14ac:dyDescent="0.2">
      <c r="G65" s="7">
        <v>63</v>
      </c>
      <c r="H65" s="7">
        <f>TREND($B$6:$B$7, $A$6:$A$7, G65)</f>
        <v>385.84999999999991</v>
      </c>
    </row>
    <row r="66" spans="7:8" x14ac:dyDescent="0.2">
      <c r="G66" s="7">
        <v>64</v>
      </c>
      <c r="H66" s="7">
        <f t="shared" ref="H66:H67" si="2">TREND($B$6:$B$7, $A$6:$A$7, G66)</f>
        <v>431.56666666666661</v>
      </c>
    </row>
    <row r="67" spans="7:8" x14ac:dyDescent="0.2">
      <c r="G67" s="7">
        <v>65</v>
      </c>
      <c r="H67" s="7">
        <f t="shared" si="2"/>
        <v>477.2833333333333</v>
      </c>
    </row>
    <row r="68" spans="7:8" x14ac:dyDescent="0.2">
      <c r="G68">
        <v>66</v>
      </c>
      <c r="H68">
        <f t="shared" ref="H68:H73" ca="1" si="3">FORECAST(G68,OFFSET($B$6:$B$7,MATCH(G68,$A$6:$A$7,1)-1,0,2), OFFSET($A$6:$A$7,MATCH(G68,$A$6:$A$7,1)-1,0,2))</f>
        <v>523</v>
      </c>
    </row>
    <row r="69" spans="7:8" x14ac:dyDescent="0.2">
      <c r="G69">
        <v>67</v>
      </c>
      <c r="H69">
        <f t="shared" ca="1" si="3"/>
        <v>568.7166666666667</v>
      </c>
    </row>
    <row r="70" spans="7:8" x14ac:dyDescent="0.2">
      <c r="G70">
        <v>68</v>
      </c>
      <c r="H70">
        <f t="shared" ca="1" si="3"/>
        <v>614.43333333333339</v>
      </c>
    </row>
    <row r="71" spans="7:8" x14ac:dyDescent="0.2">
      <c r="G71">
        <v>69</v>
      </c>
      <c r="H71">
        <f t="shared" ca="1" si="3"/>
        <v>660.15000000000009</v>
      </c>
    </row>
    <row r="72" spans="7:8" x14ac:dyDescent="0.2">
      <c r="G72">
        <v>70</v>
      </c>
      <c r="H72">
        <f t="shared" ca="1" si="3"/>
        <v>705.86666666666679</v>
      </c>
    </row>
    <row r="73" spans="7:8" x14ac:dyDescent="0.2">
      <c r="G73">
        <v>71</v>
      </c>
      <c r="H73">
        <f t="shared" ca="1" si="3"/>
        <v>751.58333333333303</v>
      </c>
    </row>
    <row r="74" spans="7:8" x14ac:dyDescent="0.2">
      <c r="G74">
        <v>72</v>
      </c>
      <c r="H74">
        <f>TREND($B$6:$B$7, $A$6:$A$7, G74)</f>
        <v>797.29999999999973</v>
      </c>
    </row>
    <row r="75" spans="7:8" x14ac:dyDescent="0.2">
      <c r="G75">
        <v>73</v>
      </c>
      <c r="H75">
        <f t="shared" ref="H75:H100" si="4">TREND($B$6:$B$7, $A$6:$A$7, G75)</f>
        <v>843.01666666666642</v>
      </c>
    </row>
    <row r="76" spans="7:8" x14ac:dyDescent="0.2">
      <c r="G76">
        <v>74</v>
      </c>
      <c r="H76">
        <f t="shared" si="4"/>
        <v>888.73333333333312</v>
      </c>
    </row>
    <row r="77" spans="7:8" x14ac:dyDescent="0.2">
      <c r="G77">
        <v>75</v>
      </c>
      <c r="H77">
        <f t="shared" si="4"/>
        <v>934.44999999999982</v>
      </c>
    </row>
    <row r="78" spans="7:8" x14ac:dyDescent="0.2">
      <c r="G78">
        <v>76</v>
      </c>
      <c r="H78">
        <f t="shared" si="4"/>
        <v>980.16666666666652</v>
      </c>
    </row>
    <row r="79" spans="7:8" x14ac:dyDescent="0.2">
      <c r="G79">
        <v>77</v>
      </c>
      <c r="H79">
        <f t="shared" si="4"/>
        <v>1025.8833333333332</v>
      </c>
    </row>
    <row r="80" spans="7:8" x14ac:dyDescent="0.2">
      <c r="G80">
        <v>78</v>
      </c>
      <c r="H80">
        <f t="shared" si="4"/>
        <v>1071.5999999999999</v>
      </c>
    </row>
    <row r="81" spans="7:8" x14ac:dyDescent="0.2">
      <c r="G81">
        <v>79</v>
      </c>
      <c r="H81">
        <f t="shared" si="4"/>
        <v>1117.3166666666666</v>
      </c>
    </row>
    <row r="82" spans="7:8" x14ac:dyDescent="0.2">
      <c r="G82">
        <v>80</v>
      </c>
      <c r="H82">
        <f t="shared" si="4"/>
        <v>1163.0333333333333</v>
      </c>
    </row>
    <row r="83" spans="7:8" x14ac:dyDescent="0.2">
      <c r="G83">
        <v>81</v>
      </c>
      <c r="H83">
        <f t="shared" si="4"/>
        <v>1208.75</v>
      </c>
    </row>
    <row r="84" spans="7:8" x14ac:dyDescent="0.2">
      <c r="G84">
        <v>82</v>
      </c>
      <c r="H84">
        <f t="shared" si="4"/>
        <v>1254.4666666666667</v>
      </c>
    </row>
    <row r="85" spans="7:8" x14ac:dyDescent="0.2">
      <c r="G85">
        <v>83</v>
      </c>
      <c r="H85">
        <f t="shared" si="4"/>
        <v>1300.1833333333334</v>
      </c>
    </row>
    <row r="86" spans="7:8" x14ac:dyDescent="0.2">
      <c r="G86">
        <v>84</v>
      </c>
      <c r="H86">
        <f t="shared" si="4"/>
        <v>1345.8999999999996</v>
      </c>
    </row>
    <row r="87" spans="7:8" x14ac:dyDescent="0.2">
      <c r="G87">
        <v>85</v>
      </c>
      <c r="H87">
        <f t="shared" si="4"/>
        <v>1391.6166666666663</v>
      </c>
    </row>
    <row r="88" spans="7:8" x14ac:dyDescent="0.2">
      <c r="G88">
        <v>86</v>
      </c>
      <c r="H88">
        <f t="shared" si="4"/>
        <v>1437.333333333333</v>
      </c>
    </row>
    <row r="89" spans="7:8" x14ac:dyDescent="0.2">
      <c r="G89">
        <v>87</v>
      </c>
      <c r="H89">
        <f t="shared" si="4"/>
        <v>1483.0499999999997</v>
      </c>
    </row>
    <row r="90" spans="7:8" x14ac:dyDescent="0.2">
      <c r="G90">
        <v>88</v>
      </c>
      <c r="H90">
        <f t="shared" si="4"/>
        <v>1528.7666666666664</v>
      </c>
    </row>
    <row r="91" spans="7:8" x14ac:dyDescent="0.2">
      <c r="G91">
        <v>89</v>
      </c>
      <c r="H91">
        <f t="shared" si="4"/>
        <v>1574.4833333333331</v>
      </c>
    </row>
    <row r="92" spans="7:8" x14ac:dyDescent="0.2">
      <c r="G92">
        <v>90</v>
      </c>
      <c r="H92">
        <f t="shared" si="4"/>
        <v>1620.1999999999994</v>
      </c>
    </row>
    <row r="93" spans="7:8" x14ac:dyDescent="0.2">
      <c r="G93">
        <v>91</v>
      </c>
      <c r="H93">
        <f t="shared" si="4"/>
        <v>1665.9166666666665</v>
      </c>
    </row>
    <row r="94" spans="7:8" x14ac:dyDescent="0.2">
      <c r="G94">
        <v>92</v>
      </c>
      <c r="H94">
        <f t="shared" si="4"/>
        <v>1711.6333333333328</v>
      </c>
    </row>
    <row r="95" spans="7:8" x14ac:dyDescent="0.2">
      <c r="G95">
        <v>93</v>
      </c>
      <c r="H95">
        <f t="shared" si="4"/>
        <v>1757.35</v>
      </c>
    </row>
    <row r="96" spans="7:8" x14ac:dyDescent="0.2">
      <c r="G96">
        <v>94</v>
      </c>
      <c r="H96">
        <f t="shared" si="4"/>
        <v>1803.0666666666662</v>
      </c>
    </row>
    <row r="97" spans="7:8" x14ac:dyDescent="0.2">
      <c r="G97">
        <v>95</v>
      </c>
      <c r="H97">
        <f t="shared" si="4"/>
        <v>1848.7833333333333</v>
      </c>
    </row>
    <row r="98" spans="7:8" x14ac:dyDescent="0.2">
      <c r="G98">
        <v>96</v>
      </c>
      <c r="H98">
        <f t="shared" si="4"/>
        <v>1894.4999999999995</v>
      </c>
    </row>
    <row r="99" spans="7:8" x14ac:dyDescent="0.2">
      <c r="G99">
        <v>97</v>
      </c>
      <c r="H99">
        <f t="shared" si="4"/>
        <v>1940.2166666666667</v>
      </c>
    </row>
    <row r="100" spans="7:8" x14ac:dyDescent="0.2">
      <c r="G100">
        <v>98</v>
      </c>
      <c r="H100">
        <f t="shared" si="4"/>
        <v>1985.9333333333329</v>
      </c>
    </row>
    <row r="101" spans="7:8" x14ac:dyDescent="0.2">
      <c r="G101">
        <v>99</v>
      </c>
      <c r="H101">
        <f>TREND($B$6:$B$7, $A$6:$A$7, G101)</f>
        <v>2031.65</v>
      </c>
    </row>
    <row r="102" spans="7:8" x14ac:dyDescent="0.2">
      <c r="G102">
        <v>100</v>
      </c>
      <c r="H102">
        <f>TREND($B$6:$B$7, $A$6:$A$7, G102)</f>
        <v>2077.3666666666663</v>
      </c>
    </row>
  </sheetData>
  <pageMargins left="0.7" right="0.7" top="0.75" bottom="0.75" header="0.3" footer="0.3"/>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02"/>
  <sheetViews>
    <sheetView workbookViewId="0">
      <selection activeCell="H2" sqref="H2:H102"/>
    </sheetView>
  </sheetViews>
  <sheetFormatPr baseColWidth="10" defaultRowHeight="16" x14ac:dyDescent="0.2"/>
  <cols>
    <col min="3" max="3" width="22.1640625" bestFit="1" customWidth="1"/>
    <col min="4" max="4" width="13.33203125" bestFit="1" customWidth="1"/>
    <col min="5" max="5" width="29.5" bestFit="1" customWidth="1"/>
  </cols>
  <sheetData>
    <row r="1" spans="1:8" x14ac:dyDescent="0.2">
      <c r="A1" s="6" t="s">
        <v>4</v>
      </c>
      <c r="B1" s="6" t="s">
        <v>1</v>
      </c>
      <c r="C1" s="6" t="s">
        <v>5</v>
      </c>
      <c r="D1" s="6" t="s">
        <v>2</v>
      </c>
      <c r="E1" s="6" t="s">
        <v>6</v>
      </c>
      <c r="G1" s="6" t="s">
        <v>4</v>
      </c>
      <c r="H1" s="6" t="s">
        <v>0</v>
      </c>
    </row>
    <row r="2" spans="1:8" x14ac:dyDescent="0.2">
      <c r="A2" s="1">
        <v>0</v>
      </c>
      <c r="B2" s="2">
        <v>0</v>
      </c>
      <c r="C2" s="2">
        <v>0</v>
      </c>
      <c r="D2" t="s">
        <v>8</v>
      </c>
      <c r="E2" t="s">
        <v>9</v>
      </c>
      <c r="G2">
        <v>0</v>
      </c>
      <c r="H2" s="7">
        <f>1/0.3451*(G2+2.751)</f>
        <v>7.9716024340770781</v>
      </c>
    </row>
    <row r="3" spans="1:8" x14ac:dyDescent="0.2">
      <c r="A3" s="1">
        <v>9</v>
      </c>
      <c r="B3" s="2">
        <v>44.8</v>
      </c>
      <c r="C3" s="2">
        <v>0.5</v>
      </c>
      <c r="D3" t="s">
        <v>3</v>
      </c>
      <c r="E3" t="s">
        <v>7</v>
      </c>
      <c r="G3">
        <v>1</v>
      </c>
      <c r="H3" s="7">
        <f t="shared" ref="H3:H63" si="0">1/0.3451*(G3+2.751)</f>
        <v>10.869313242538393</v>
      </c>
    </row>
    <row r="4" spans="1:8" x14ac:dyDescent="0.2">
      <c r="A4" s="1">
        <v>34</v>
      </c>
      <c r="B4" s="2">
        <v>116</v>
      </c>
      <c r="C4" s="2">
        <v>1.2</v>
      </c>
      <c r="D4" t="s">
        <v>10</v>
      </c>
      <c r="E4" t="s">
        <v>7</v>
      </c>
      <c r="G4">
        <v>2</v>
      </c>
      <c r="H4" s="7">
        <f t="shared" si="0"/>
        <v>13.767024050999707</v>
      </c>
    </row>
    <row r="5" spans="1:8" x14ac:dyDescent="0.2">
      <c r="A5" s="1">
        <v>46</v>
      </c>
      <c r="B5" s="2">
        <v>129</v>
      </c>
      <c r="C5" s="2">
        <v>1.3</v>
      </c>
      <c r="D5" t="s">
        <v>10</v>
      </c>
      <c r="E5" t="s">
        <v>7</v>
      </c>
      <c r="G5">
        <v>3</v>
      </c>
      <c r="H5" s="7">
        <f t="shared" si="0"/>
        <v>16.664734859461021</v>
      </c>
    </row>
    <row r="6" spans="1:8" x14ac:dyDescent="0.2">
      <c r="A6" s="1">
        <v>66</v>
      </c>
      <c r="B6" s="2">
        <v>523</v>
      </c>
      <c r="C6" s="2">
        <v>1.4</v>
      </c>
      <c r="D6" t="s">
        <v>10</v>
      </c>
      <c r="E6" t="s">
        <v>7</v>
      </c>
      <c r="G6">
        <v>4</v>
      </c>
      <c r="H6" s="7">
        <f t="shared" si="0"/>
        <v>19.562445667922336</v>
      </c>
    </row>
    <row r="7" spans="1:8" x14ac:dyDescent="0.2">
      <c r="A7" s="1">
        <v>72</v>
      </c>
      <c r="B7" s="2">
        <v>797.3</v>
      </c>
      <c r="C7" s="2">
        <v>1.6</v>
      </c>
      <c r="D7" t="s">
        <v>10</v>
      </c>
      <c r="E7" t="s">
        <v>7</v>
      </c>
      <c r="G7">
        <v>5</v>
      </c>
      <c r="H7" s="7">
        <f t="shared" si="0"/>
        <v>22.460156476383652</v>
      </c>
    </row>
    <row r="8" spans="1:8" x14ac:dyDescent="0.2">
      <c r="A8" s="9">
        <v>62</v>
      </c>
      <c r="B8" s="7"/>
      <c r="C8" s="7"/>
      <c r="D8" s="7"/>
      <c r="E8" s="7" t="s">
        <v>14</v>
      </c>
      <c r="G8">
        <v>6</v>
      </c>
      <c r="H8" s="7">
        <f t="shared" si="0"/>
        <v>25.357867284844968</v>
      </c>
    </row>
    <row r="9" spans="1:8" x14ac:dyDescent="0.2">
      <c r="G9">
        <v>7</v>
      </c>
      <c r="H9" s="7">
        <f t="shared" si="0"/>
        <v>28.255578093306283</v>
      </c>
    </row>
    <row r="10" spans="1:8" x14ac:dyDescent="0.2">
      <c r="G10">
        <v>8</v>
      </c>
      <c r="H10" s="7">
        <f t="shared" si="0"/>
        <v>31.153288901767599</v>
      </c>
    </row>
    <row r="11" spans="1:8" x14ac:dyDescent="0.2">
      <c r="G11">
        <v>9</v>
      </c>
      <c r="H11" s="7">
        <f t="shared" si="0"/>
        <v>34.050999710228915</v>
      </c>
    </row>
    <row r="12" spans="1:8" x14ac:dyDescent="0.2">
      <c r="G12">
        <v>10</v>
      </c>
      <c r="H12" s="7">
        <f t="shared" si="0"/>
        <v>36.948710518690227</v>
      </c>
    </row>
    <row r="13" spans="1:8" x14ac:dyDescent="0.2">
      <c r="G13">
        <v>11</v>
      </c>
      <c r="H13" s="7">
        <f t="shared" si="0"/>
        <v>39.846421327151546</v>
      </c>
    </row>
    <row r="14" spans="1:8" x14ac:dyDescent="0.2">
      <c r="G14">
        <v>12</v>
      </c>
      <c r="H14" s="7">
        <f t="shared" si="0"/>
        <v>42.744132135612858</v>
      </c>
    </row>
    <row r="15" spans="1:8" x14ac:dyDescent="0.2">
      <c r="G15">
        <v>13</v>
      </c>
      <c r="H15" s="7">
        <f t="shared" si="0"/>
        <v>45.641842944074178</v>
      </c>
    </row>
    <row r="16" spans="1:8" x14ac:dyDescent="0.2">
      <c r="G16">
        <v>14</v>
      </c>
      <c r="H16" s="7">
        <f t="shared" si="0"/>
        <v>48.539553752535497</v>
      </c>
    </row>
    <row r="17" spans="7:8" x14ac:dyDescent="0.2">
      <c r="G17">
        <v>15</v>
      </c>
      <c r="H17" s="7">
        <f t="shared" si="0"/>
        <v>51.437264560996809</v>
      </c>
    </row>
    <row r="18" spans="7:8" x14ac:dyDescent="0.2">
      <c r="G18">
        <v>16</v>
      </c>
      <c r="H18" s="7">
        <f t="shared" si="0"/>
        <v>54.334975369458128</v>
      </c>
    </row>
    <row r="19" spans="7:8" x14ac:dyDescent="0.2">
      <c r="G19">
        <v>17</v>
      </c>
      <c r="H19" s="7">
        <f t="shared" si="0"/>
        <v>57.23268617791944</v>
      </c>
    </row>
    <row r="20" spans="7:8" x14ac:dyDescent="0.2">
      <c r="G20">
        <v>18</v>
      </c>
      <c r="H20" s="7">
        <f t="shared" si="0"/>
        <v>60.130396986380759</v>
      </c>
    </row>
    <row r="21" spans="7:8" x14ac:dyDescent="0.2">
      <c r="G21">
        <v>19</v>
      </c>
      <c r="H21" s="7">
        <f t="shared" si="0"/>
        <v>63.028107794842072</v>
      </c>
    </row>
    <row r="22" spans="7:8" x14ac:dyDescent="0.2">
      <c r="G22">
        <v>20</v>
      </c>
      <c r="H22" s="7">
        <f t="shared" si="0"/>
        <v>65.925818603303384</v>
      </c>
    </row>
    <row r="23" spans="7:8" x14ac:dyDescent="0.2">
      <c r="G23">
        <v>21</v>
      </c>
      <c r="H23" s="7">
        <f t="shared" si="0"/>
        <v>68.823529411764696</v>
      </c>
    </row>
    <row r="24" spans="7:8" x14ac:dyDescent="0.2">
      <c r="G24">
        <v>22</v>
      </c>
      <c r="H24" s="7">
        <f t="shared" si="0"/>
        <v>71.721240220226022</v>
      </c>
    </row>
    <row r="25" spans="7:8" x14ac:dyDescent="0.2">
      <c r="G25">
        <v>23</v>
      </c>
      <c r="H25" s="7">
        <f t="shared" si="0"/>
        <v>74.618951028687334</v>
      </c>
    </row>
    <row r="26" spans="7:8" x14ac:dyDescent="0.2">
      <c r="G26">
        <v>24</v>
      </c>
      <c r="H26" s="7">
        <f t="shared" si="0"/>
        <v>77.516661837148646</v>
      </c>
    </row>
    <row r="27" spans="7:8" x14ac:dyDescent="0.2">
      <c r="G27">
        <v>25</v>
      </c>
      <c r="H27" s="7">
        <f t="shared" si="0"/>
        <v>80.414372645609959</v>
      </c>
    </row>
    <row r="28" spans="7:8" x14ac:dyDescent="0.2">
      <c r="G28">
        <v>26</v>
      </c>
      <c r="H28" s="7">
        <f t="shared" si="0"/>
        <v>83.312083454071285</v>
      </c>
    </row>
    <row r="29" spans="7:8" x14ac:dyDescent="0.2">
      <c r="G29">
        <v>27</v>
      </c>
      <c r="H29" s="7">
        <f t="shared" si="0"/>
        <v>86.209794262532597</v>
      </c>
    </row>
    <row r="30" spans="7:8" x14ac:dyDescent="0.2">
      <c r="G30">
        <v>28</v>
      </c>
      <c r="H30" s="7">
        <f t="shared" si="0"/>
        <v>89.107505070993909</v>
      </c>
    </row>
    <row r="31" spans="7:8" x14ac:dyDescent="0.2">
      <c r="G31">
        <v>29</v>
      </c>
      <c r="H31" s="7">
        <f t="shared" si="0"/>
        <v>92.005215879455221</v>
      </c>
    </row>
    <row r="32" spans="7:8" x14ac:dyDescent="0.2">
      <c r="G32">
        <v>30</v>
      </c>
      <c r="H32" s="7">
        <f t="shared" si="0"/>
        <v>94.902926687916533</v>
      </c>
    </row>
    <row r="33" spans="7:8" x14ac:dyDescent="0.2">
      <c r="G33">
        <v>31</v>
      </c>
      <c r="H33" s="7">
        <f t="shared" si="0"/>
        <v>97.800637496377846</v>
      </c>
    </row>
    <row r="34" spans="7:8" x14ac:dyDescent="0.2">
      <c r="G34">
        <v>32</v>
      </c>
      <c r="H34" s="7">
        <f t="shared" si="0"/>
        <v>100.69834830483916</v>
      </c>
    </row>
    <row r="35" spans="7:8" x14ac:dyDescent="0.2">
      <c r="G35">
        <v>33</v>
      </c>
      <c r="H35" s="7">
        <f t="shared" si="0"/>
        <v>103.59605911330047</v>
      </c>
    </row>
    <row r="36" spans="7:8" x14ac:dyDescent="0.2">
      <c r="G36">
        <v>34</v>
      </c>
      <c r="H36" s="7">
        <f t="shared" si="0"/>
        <v>106.4937699217618</v>
      </c>
    </row>
    <row r="37" spans="7:8" x14ac:dyDescent="0.2">
      <c r="G37">
        <v>35</v>
      </c>
      <c r="H37" s="7">
        <f t="shared" si="0"/>
        <v>109.39148073022311</v>
      </c>
    </row>
    <row r="38" spans="7:8" x14ac:dyDescent="0.2">
      <c r="G38">
        <v>36</v>
      </c>
      <c r="H38" s="7">
        <f t="shared" si="0"/>
        <v>112.28919153868442</v>
      </c>
    </row>
    <row r="39" spans="7:8" x14ac:dyDescent="0.2">
      <c r="G39">
        <v>37</v>
      </c>
      <c r="H39" s="7">
        <f t="shared" si="0"/>
        <v>115.18690234714573</v>
      </c>
    </row>
    <row r="40" spans="7:8" x14ac:dyDescent="0.2">
      <c r="G40">
        <v>38</v>
      </c>
      <c r="H40" s="7">
        <f t="shared" si="0"/>
        <v>118.08461315560704</v>
      </c>
    </row>
    <row r="41" spans="7:8" x14ac:dyDescent="0.2">
      <c r="G41">
        <v>39</v>
      </c>
      <c r="H41" s="7">
        <f t="shared" si="0"/>
        <v>120.98232396406837</v>
      </c>
    </row>
    <row r="42" spans="7:8" x14ac:dyDescent="0.2">
      <c r="G42">
        <v>40</v>
      </c>
      <c r="H42" s="7">
        <f t="shared" si="0"/>
        <v>123.88003477252968</v>
      </c>
    </row>
    <row r="43" spans="7:8" x14ac:dyDescent="0.2">
      <c r="G43">
        <v>41</v>
      </c>
      <c r="H43" s="7">
        <f t="shared" si="0"/>
        <v>126.777745580991</v>
      </c>
    </row>
    <row r="44" spans="7:8" x14ac:dyDescent="0.2">
      <c r="G44">
        <v>42</v>
      </c>
      <c r="H44" s="7">
        <f t="shared" si="0"/>
        <v>129.67545638945231</v>
      </c>
    </row>
    <row r="45" spans="7:8" x14ac:dyDescent="0.2">
      <c r="G45">
        <v>43</v>
      </c>
      <c r="H45" s="7">
        <f t="shared" si="0"/>
        <v>132.57316719791362</v>
      </c>
    </row>
    <row r="46" spans="7:8" x14ac:dyDescent="0.2">
      <c r="G46">
        <v>44</v>
      </c>
      <c r="H46" s="7">
        <f t="shared" si="0"/>
        <v>135.47087800637493</v>
      </c>
    </row>
    <row r="47" spans="7:8" x14ac:dyDescent="0.2">
      <c r="G47">
        <v>45</v>
      </c>
      <c r="H47" s="7">
        <f t="shared" si="0"/>
        <v>138.36858881483624</v>
      </c>
    </row>
    <row r="48" spans="7:8" x14ac:dyDescent="0.2">
      <c r="G48">
        <v>46</v>
      </c>
      <c r="H48" s="7">
        <f t="shared" si="0"/>
        <v>141.26629962329758</v>
      </c>
    </row>
    <row r="49" spans="7:8" x14ac:dyDescent="0.2">
      <c r="G49">
        <v>47</v>
      </c>
      <c r="H49" s="7">
        <f t="shared" si="0"/>
        <v>144.1640104317589</v>
      </c>
    </row>
    <row r="50" spans="7:8" x14ac:dyDescent="0.2">
      <c r="G50">
        <v>48</v>
      </c>
      <c r="H50" s="7">
        <f t="shared" si="0"/>
        <v>147.06172124022021</v>
      </c>
    </row>
    <row r="51" spans="7:8" x14ac:dyDescent="0.2">
      <c r="G51">
        <v>49</v>
      </c>
      <c r="H51" s="7">
        <f t="shared" si="0"/>
        <v>149.95943204868152</v>
      </c>
    </row>
    <row r="52" spans="7:8" x14ac:dyDescent="0.2">
      <c r="G52">
        <v>50</v>
      </c>
      <c r="H52" s="7">
        <f t="shared" si="0"/>
        <v>152.85714285714283</v>
      </c>
    </row>
    <row r="53" spans="7:8" x14ac:dyDescent="0.2">
      <c r="G53">
        <v>51</v>
      </c>
      <c r="H53" s="7">
        <f t="shared" si="0"/>
        <v>155.75485366560414</v>
      </c>
    </row>
    <row r="54" spans="7:8" x14ac:dyDescent="0.2">
      <c r="G54">
        <v>52</v>
      </c>
      <c r="H54" s="7">
        <f t="shared" si="0"/>
        <v>158.65256447406546</v>
      </c>
    </row>
    <row r="55" spans="7:8" x14ac:dyDescent="0.2">
      <c r="G55">
        <v>53</v>
      </c>
      <c r="H55" s="7">
        <f t="shared" si="0"/>
        <v>161.55027528252677</v>
      </c>
    </row>
    <row r="56" spans="7:8" x14ac:dyDescent="0.2">
      <c r="G56">
        <v>54</v>
      </c>
      <c r="H56" s="7">
        <f t="shared" si="0"/>
        <v>164.44798609098808</v>
      </c>
    </row>
    <row r="57" spans="7:8" x14ac:dyDescent="0.2">
      <c r="G57">
        <v>55</v>
      </c>
      <c r="H57" s="7">
        <f t="shared" si="0"/>
        <v>167.34569689944942</v>
      </c>
    </row>
    <row r="58" spans="7:8" x14ac:dyDescent="0.2">
      <c r="G58">
        <v>56</v>
      </c>
      <c r="H58" s="7">
        <f t="shared" si="0"/>
        <v>170.24340770791073</v>
      </c>
    </row>
    <row r="59" spans="7:8" x14ac:dyDescent="0.2">
      <c r="G59">
        <v>57</v>
      </c>
      <c r="H59" s="7">
        <f t="shared" si="0"/>
        <v>173.14111851637205</v>
      </c>
    </row>
    <row r="60" spans="7:8" x14ac:dyDescent="0.2">
      <c r="G60">
        <v>58</v>
      </c>
      <c r="H60" s="7">
        <f t="shared" si="0"/>
        <v>176.03882932483336</v>
      </c>
    </row>
    <row r="61" spans="7:8" x14ac:dyDescent="0.2">
      <c r="G61">
        <v>59</v>
      </c>
      <c r="H61" s="7">
        <f t="shared" si="0"/>
        <v>178.93654013329467</v>
      </c>
    </row>
    <row r="62" spans="7:8" x14ac:dyDescent="0.2">
      <c r="G62">
        <v>60</v>
      </c>
      <c r="H62" s="7">
        <f t="shared" si="0"/>
        <v>181.83425094175598</v>
      </c>
    </row>
    <row r="63" spans="7:8" x14ac:dyDescent="0.2">
      <c r="G63">
        <v>61</v>
      </c>
      <c r="H63" s="7">
        <f t="shared" si="0"/>
        <v>184.73196175021729</v>
      </c>
    </row>
    <row r="64" spans="7:8" x14ac:dyDescent="0.2">
      <c r="G64">
        <v>62</v>
      </c>
      <c r="H64" s="7"/>
    </row>
    <row r="65" spans="7:8" x14ac:dyDescent="0.2">
      <c r="G65">
        <v>63</v>
      </c>
      <c r="H65" s="7">
        <f t="shared" ref="H65:H67" si="1">1/0.0219*(G65-54.56)</f>
        <v>385.3881278538812</v>
      </c>
    </row>
    <row r="66" spans="7:8" x14ac:dyDescent="0.2">
      <c r="G66">
        <v>64</v>
      </c>
      <c r="H66" s="7">
        <f t="shared" si="1"/>
        <v>431.05022831050218</v>
      </c>
    </row>
    <row r="67" spans="7:8" x14ac:dyDescent="0.2">
      <c r="G67">
        <v>65</v>
      </c>
      <c r="H67" s="7">
        <f t="shared" si="1"/>
        <v>476.71232876712321</v>
      </c>
    </row>
    <row r="68" spans="7:8" x14ac:dyDescent="0.2">
      <c r="G68">
        <v>66</v>
      </c>
      <c r="H68" s="7">
        <f>1/0.0219*(G68-54.56)</f>
        <v>522.37442922374419</v>
      </c>
    </row>
    <row r="69" spans="7:8" x14ac:dyDescent="0.2">
      <c r="G69">
        <v>67</v>
      </c>
      <c r="H69" s="7">
        <f t="shared" ref="H69:H102" si="2">1/0.0219*(G69-54.56)</f>
        <v>568.03652968036522</v>
      </c>
    </row>
    <row r="70" spans="7:8" x14ac:dyDescent="0.2">
      <c r="G70">
        <v>68</v>
      </c>
      <c r="H70" s="7">
        <f t="shared" si="2"/>
        <v>613.69863013698625</v>
      </c>
    </row>
    <row r="71" spans="7:8" x14ac:dyDescent="0.2">
      <c r="G71">
        <v>69</v>
      </c>
      <c r="H71" s="7">
        <f t="shared" si="2"/>
        <v>659.36073059360717</v>
      </c>
    </row>
    <row r="72" spans="7:8" x14ac:dyDescent="0.2">
      <c r="G72">
        <v>70</v>
      </c>
      <c r="H72" s="7">
        <f t="shared" si="2"/>
        <v>705.02283105022821</v>
      </c>
    </row>
    <row r="73" spans="7:8" x14ac:dyDescent="0.2">
      <c r="G73">
        <v>71</v>
      </c>
      <c r="H73" s="7">
        <f t="shared" si="2"/>
        <v>750.68493150684924</v>
      </c>
    </row>
    <row r="74" spans="7:8" x14ac:dyDescent="0.2">
      <c r="G74">
        <v>72</v>
      </c>
      <c r="H74" s="7">
        <f t="shared" si="2"/>
        <v>796.34703196347027</v>
      </c>
    </row>
    <row r="75" spans="7:8" x14ac:dyDescent="0.2">
      <c r="G75">
        <v>73</v>
      </c>
      <c r="H75" s="7">
        <f t="shared" si="2"/>
        <v>842.00913242009119</v>
      </c>
    </row>
    <row r="76" spans="7:8" x14ac:dyDescent="0.2">
      <c r="G76">
        <v>74</v>
      </c>
      <c r="H76" s="7">
        <f t="shared" si="2"/>
        <v>887.67123287671222</v>
      </c>
    </row>
    <row r="77" spans="7:8" x14ac:dyDescent="0.2">
      <c r="G77">
        <v>75</v>
      </c>
      <c r="H77" s="7">
        <f t="shared" si="2"/>
        <v>933.33333333333326</v>
      </c>
    </row>
    <row r="78" spans="7:8" x14ac:dyDescent="0.2">
      <c r="G78">
        <v>76</v>
      </c>
      <c r="H78" s="7">
        <f t="shared" si="2"/>
        <v>978.99543378995429</v>
      </c>
    </row>
    <row r="79" spans="7:8" x14ac:dyDescent="0.2">
      <c r="G79">
        <v>77</v>
      </c>
      <c r="H79" s="7">
        <f t="shared" si="2"/>
        <v>1024.6575342465753</v>
      </c>
    </row>
    <row r="80" spans="7:8" x14ac:dyDescent="0.2">
      <c r="G80">
        <v>78</v>
      </c>
      <c r="H80" s="7">
        <f t="shared" si="2"/>
        <v>1070.3196347031962</v>
      </c>
    </row>
    <row r="81" spans="7:8" x14ac:dyDescent="0.2">
      <c r="G81">
        <v>79</v>
      </c>
      <c r="H81" s="7">
        <f t="shared" si="2"/>
        <v>1115.9817351598172</v>
      </c>
    </row>
    <row r="82" spans="7:8" x14ac:dyDescent="0.2">
      <c r="G82">
        <v>80</v>
      </c>
      <c r="H82" s="7">
        <f t="shared" si="2"/>
        <v>1161.6438356164383</v>
      </c>
    </row>
    <row r="83" spans="7:8" x14ac:dyDescent="0.2">
      <c r="G83">
        <v>81</v>
      </c>
      <c r="H83" s="7">
        <f t="shared" si="2"/>
        <v>1207.3059360730592</v>
      </c>
    </row>
    <row r="84" spans="7:8" x14ac:dyDescent="0.2">
      <c r="G84">
        <v>82</v>
      </c>
      <c r="H84" s="7">
        <f t="shared" si="2"/>
        <v>1252.9680365296804</v>
      </c>
    </row>
    <row r="85" spans="7:8" x14ac:dyDescent="0.2">
      <c r="G85">
        <v>83</v>
      </c>
      <c r="H85" s="7">
        <f t="shared" si="2"/>
        <v>1298.6301369863013</v>
      </c>
    </row>
    <row r="86" spans="7:8" x14ac:dyDescent="0.2">
      <c r="G86">
        <v>84</v>
      </c>
      <c r="H86" s="7">
        <f t="shared" si="2"/>
        <v>1344.2922374429222</v>
      </c>
    </row>
    <row r="87" spans="7:8" x14ac:dyDescent="0.2">
      <c r="G87">
        <v>85</v>
      </c>
      <c r="H87" s="7">
        <f t="shared" si="2"/>
        <v>1389.9543378995434</v>
      </c>
    </row>
    <row r="88" spans="7:8" x14ac:dyDescent="0.2">
      <c r="G88">
        <v>86</v>
      </c>
      <c r="H88" s="7">
        <f t="shared" si="2"/>
        <v>1435.6164383561643</v>
      </c>
    </row>
    <row r="89" spans="7:8" x14ac:dyDescent="0.2">
      <c r="G89">
        <v>87</v>
      </c>
      <c r="H89" s="7">
        <f t="shared" si="2"/>
        <v>1481.2785388127852</v>
      </c>
    </row>
    <row r="90" spans="7:8" x14ac:dyDescent="0.2">
      <c r="G90">
        <v>88</v>
      </c>
      <c r="H90" s="7">
        <f t="shared" si="2"/>
        <v>1526.9406392694063</v>
      </c>
    </row>
    <row r="91" spans="7:8" x14ac:dyDescent="0.2">
      <c r="G91">
        <v>89</v>
      </c>
      <c r="H91" s="7">
        <f t="shared" si="2"/>
        <v>1572.6027397260273</v>
      </c>
    </row>
    <row r="92" spans="7:8" x14ac:dyDescent="0.2">
      <c r="G92">
        <v>90</v>
      </c>
      <c r="H92" s="7">
        <f t="shared" si="2"/>
        <v>1618.2648401826484</v>
      </c>
    </row>
    <row r="93" spans="7:8" x14ac:dyDescent="0.2">
      <c r="G93">
        <v>91</v>
      </c>
      <c r="H93" s="7">
        <f t="shared" si="2"/>
        <v>1663.9269406392693</v>
      </c>
    </row>
    <row r="94" spans="7:8" x14ac:dyDescent="0.2">
      <c r="G94">
        <v>92</v>
      </c>
      <c r="H94" s="7">
        <f t="shared" si="2"/>
        <v>1709.5890410958903</v>
      </c>
    </row>
    <row r="95" spans="7:8" x14ac:dyDescent="0.2">
      <c r="G95">
        <v>93</v>
      </c>
      <c r="H95" s="7">
        <f t="shared" si="2"/>
        <v>1755.2511415525114</v>
      </c>
    </row>
    <row r="96" spans="7:8" x14ac:dyDescent="0.2">
      <c r="G96">
        <v>94</v>
      </c>
      <c r="H96" s="7">
        <f t="shared" si="2"/>
        <v>1800.9132420091323</v>
      </c>
    </row>
    <row r="97" spans="7:8" x14ac:dyDescent="0.2">
      <c r="G97">
        <v>95</v>
      </c>
      <c r="H97" s="7">
        <f t="shared" si="2"/>
        <v>1846.5753424657532</v>
      </c>
    </row>
    <row r="98" spans="7:8" x14ac:dyDescent="0.2">
      <c r="G98">
        <v>96</v>
      </c>
      <c r="H98" s="7">
        <f t="shared" si="2"/>
        <v>1892.2374429223744</v>
      </c>
    </row>
    <row r="99" spans="7:8" x14ac:dyDescent="0.2">
      <c r="G99">
        <v>97</v>
      </c>
      <c r="H99" s="7">
        <f t="shared" si="2"/>
        <v>1937.8995433789953</v>
      </c>
    </row>
    <row r="100" spans="7:8" x14ac:dyDescent="0.2">
      <c r="G100">
        <v>98</v>
      </c>
      <c r="H100" s="7">
        <f t="shared" si="2"/>
        <v>1983.5616438356165</v>
      </c>
    </row>
    <row r="101" spans="7:8" x14ac:dyDescent="0.2">
      <c r="G101">
        <v>99</v>
      </c>
      <c r="H101" s="7">
        <f t="shared" si="2"/>
        <v>2029.2237442922374</v>
      </c>
    </row>
    <row r="102" spans="7:8" x14ac:dyDescent="0.2">
      <c r="G102">
        <v>100</v>
      </c>
      <c r="H102" s="7">
        <f t="shared" si="2"/>
        <v>2074.8858447488583</v>
      </c>
    </row>
  </sheetData>
  <pageMargins left="0.7" right="0.7" top="0.75" bottom="0.75" header="0.3" footer="0.3"/>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02"/>
  <sheetViews>
    <sheetView zoomScale="78" zoomScaleNormal="78" zoomScalePageLayoutView="78" workbookViewId="0">
      <selection activeCell="H2" sqref="H2:H102"/>
    </sheetView>
  </sheetViews>
  <sheetFormatPr baseColWidth="10" defaultRowHeight="16" x14ac:dyDescent="0.2"/>
  <cols>
    <col min="3" max="3" width="22.1640625" bestFit="1" customWidth="1"/>
    <col min="4" max="4" width="13.33203125" bestFit="1" customWidth="1"/>
    <col min="5" max="5" width="29.5" bestFit="1" customWidth="1"/>
  </cols>
  <sheetData>
    <row r="1" spans="1:8" x14ac:dyDescent="0.2">
      <c r="A1" s="6" t="s">
        <v>4</v>
      </c>
      <c r="B1" s="6" t="s">
        <v>1</v>
      </c>
      <c r="C1" s="6" t="s">
        <v>5</v>
      </c>
      <c r="D1" s="6" t="s">
        <v>2</v>
      </c>
      <c r="E1" s="6" t="s">
        <v>6</v>
      </c>
      <c r="F1" s="6"/>
      <c r="G1" s="6" t="s">
        <v>4</v>
      </c>
      <c r="H1" s="6" t="s">
        <v>0</v>
      </c>
    </row>
    <row r="2" spans="1:8" x14ac:dyDescent="0.2">
      <c r="A2" s="1">
        <v>0</v>
      </c>
      <c r="B2" s="2">
        <v>0</v>
      </c>
      <c r="C2" s="2">
        <v>0</v>
      </c>
      <c r="D2" t="s">
        <v>8</v>
      </c>
      <c r="E2" t="s">
        <v>9</v>
      </c>
      <c r="G2">
        <v>0</v>
      </c>
      <c r="H2" s="7">
        <f>0.000104*G2^4-0.00718*G2^3+0.057*G2^2+5.5*G2-1.48</f>
        <v>-1.48</v>
      </c>
    </row>
    <row r="3" spans="1:8" x14ac:dyDescent="0.2">
      <c r="A3" s="1">
        <v>9</v>
      </c>
      <c r="B3" s="2">
        <v>44.8</v>
      </c>
      <c r="C3" s="2">
        <v>0.5</v>
      </c>
      <c r="D3" t="s">
        <v>3</v>
      </c>
      <c r="E3" t="s">
        <v>7</v>
      </c>
      <c r="G3">
        <v>1</v>
      </c>
      <c r="H3" s="7">
        <f t="shared" ref="H3:H66" si="0">0.000104*G3^4-0.00718*G3^3+0.057*G3^2+5.5*G3-1.48</f>
        <v>4.0699240000000003</v>
      </c>
    </row>
    <row r="4" spans="1:8" x14ac:dyDescent="0.2">
      <c r="A4" s="1">
        <v>34</v>
      </c>
      <c r="B4" s="2">
        <v>116</v>
      </c>
      <c r="C4" s="2">
        <v>1.2</v>
      </c>
      <c r="D4" t="s">
        <v>10</v>
      </c>
      <c r="E4" t="s">
        <v>7</v>
      </c>
      <c r="G4">
        <v>2</v>
      </c>
      <c r="H4" s="7">
        <f t="shared" si="0"/>
        <v>9.6922239999999995</v>
      </c>
    </row>
    <row r="5" spans="1:8" x14ac:dyDescent="0.2">
      <c r="A5" s="1">
        <v>46</v>
      </c>
      <c r="B5" s="2">
        <v>129</v>
      </c>
      <c r="C5" s="2">
        <v>1.3</v>
      </c>
      <c r="D5" t="s">
        <v>10</v>
      </c>
      <c r="E5" t="s">
        <v>7</v>
      </c>
      <c r="G5">
        <v>3</v>
      </c>
      <c r="H5" s="7">
        <f t="shared" si="0"/>
        <v>15.347563999999998</v>
      </c>
    </row>
    <row r="6" spans="1:8" x14ac:dyDescent="0.2">
      <c r="A6" s="1">
        <v>66</v>
      </c>
      <c r="B6" s="2">
        <v>523</v>
      </c>
      <c r="C6" s="2">
        <v>1.4</v>
      </c>
      <c r="D6" t="s">
        <v>10</v>
      </c>
      <c r="E6" t="s">
        <v>7</v>
      </c>
      <c r="G6">
        <v>4</v>
      </c>
      <c r="H6" s="7">
        <f t="shared" si="0"/>
        <v>20.999103999999999</v>
      </c>
    </row>
    <row r="7" spans="1:8" x14ac:dyDescent="0.2">
      <c r="A7" s="1">
        <v>72</v>
      </c>
      <c r="B7" s="2">
        <v>797.3</v>
      </c>
      <c r="C7" s="2">
        <v>1.6</v>
      </c>
      <c r="D7" t="s">
        <v>10</v>
      </c>
      <c r="E7" t="s">
        <v>7</v>
      </c>
      <c r="G7">
        <v>5</v>
      </c>
      <c r="H7" s="7">
        <f t="shared" si="0"/>
        <v>26.612500000000001</v>
      </c>
    </row>
    <row r="8" spans="1:8" x14ac:dyDescent="0.2">
      <c r="A8" s="1"/>
      <c r="B8" s="1"/>
      <c r="C8" s="1"/>
      <c r="G8">
        <v>6</v>
      </c>
      <c r="H8" s="7">
        <f t="shared" si="0"/>
        <v>32.155904</v>
      </c>
    </row>
    <row r="9" spans="1:8" x14ac:dyDescent="0.2">
      <c r="G9">
        <v>7</v>
      </c>
      <c r="H9" s="7">
        <f t="shared" si="0"/>
        <v>37.599964000000007</v>
      </c>
    </row>
    <row r="10" spans="1:8" x14ac:dyDescent="0.2">
      <c r="G10">
        <v>8</v>
      </c>
      <c r="H10" s="7">
        <f t="shared" si="0"/>
        <v>42.917824000000003</v>
      </c>
    </row>
    <row r="11" spans="1:8" x14ac:dyDescent="0.2">
      <c r="G11">
        <v>9</v>
      </c>
      <c r="H11" s="7">
        <f t="shared" si="0"/>
        <v>48.085124</v>
      </c>
    </row>
    <row r="12" spans="1:8" x14ac:dyDescent="0.2">
      <c r="G12">
        <v>10</v>
      </c>
      <c r="H12" s="7">
        <f t="shared" si="0"/>
        <v>53.080000000000005</v>
      </c>
    </row>
    <row r="13" spans="1:8" x14ac:dyDescent="0.2">
      <c r="G13">
        <v>11</v>
      </c>
      <c r="H13" s="7">
        <f t="shared" si="0"/>
        <v>57.883084000000004</v>
      </c>
    </row>
    <row r="14" spans="1:8" x14ac:dyDescent="0.2">
      <c r="G14">
        <v>12</v>
      </c>
      <c r="H14" s="7">
        <f t="shared" si="0"/>
        <v>62.477504000000003</v>
      </c>
    </row>
    <row r="15" spans="1:8" x14ac:dyDescent="0.2">
      <c r="G15">
        <v>13</v>
      </c>
      <c r="H15" s="7">
        <f t="shared" si="0"/>
        <v>66.848883999999998</v>
      </c>
    </row>
    <row r="16" spans="1:8" x14ac:dyDescent="0.2">
      <c r="G16">
        <v>14</v>
      </c>
      <c r="H16" s="7">
        <f t="shared" si="0"/>
        <v>70.985343999999998</v>
      </c>
    </row>
    <row r="17" spans="7:8" x14ac:dyDescent="0.2">
      <c r="G17">
        <v>15</v>
      </c>
      <c r="H17" s="7">
        <f t="shared" si="0"/>
        <v>74.877499999999998</v>
      </c>
    </row>
    <row r="18" spans="7:8" x14ac:dyDescent="0.2">
      <c r="G18">
        <v>16</v>
      </c>
      <c r="H18" s="7">
        <f t="shared" si="0"/>
        <v>78.518463999999994</v>
      </c>
    </row>
    <row r="19" spans="7:8" x14ac:dyDescent="0.2">
      <c r="G19">
        <v>17</v>
      </c>
      <c r="H19" s="7">
        <f t="shared" si="0"/>
        <v>81.903843999999992</v>
      </c>
    </row>
    <row r="20" spans="7:8" x14ac:dyDescent="0.2">
      <c r="G20">
        <v>18</v>
      </c>
      <c r="H20" s="7">
        <f t="shared" si="0"/>
        <v>85.031744000000003</v>
      </c>
    </row>
    <row r="21" spans="7:8" x14ac:dyDescent="0.2">
      <c r="G21">
        <v>19</v>
      </c>
      <c r="H21" s="7">
        <f t="shared" si="0"/>
        <v>87.902764000000005</v>
      </c>
    </row>
    <row r="22" spans="7:8" x14ac:dyDescent="0.2">
      <c r="G22">
        <v>20</v>
      </c>
      <c r="H22" s="7">
        <f t="shared" si="0"/>
        <v>90.52</v>
      </c>
    </row>
    <row r="23" spans="7:8" x14ac:dyDescent="0.2">
      <c r="G23">
        <v>21</v>
      </c>
      <c r="H23" s="7">
        <f t="shared" si="0"/>
        <v>92.889043999999998</v>
      </c>
    </row>
    <row r="24" spans="7:8" x14ac:dyDescent="0.2">
      <c r="G24">
        <v>22</v>
      </c>
      <c r="H24" s="7">
        <f t="shared" si="0"/>
        <v>95.017983999999998</v>
      </c>
    </row>
    <row r="25" spans="7:8" x14ac:dyDescent="0.2">
      <c r="G25">
        <v>23</v>
      </c>
      <c r="H25" s="7">
        <f t="shared" si="0"/>
        <v>96.917404000000005</v>
      </c>
    </row>
    <row r="26" spans="7:8" x14ac:dyDescent="0.2">
      <c r="G26">
        <v>24</v>
      </c>
      <c r="H26" s="7">
        <f t="shared" si="0"/>
        <v>98.600383999999977</v>
      </c>
    </row>
    <row r="27" spans="7:8" x14ac:dyDescent="0.2">
      <c r="G27">
        <v>25</v>
      </c>
      <c r="H27" s="7">
        <f t="shared" si="0"/>
        <v>100.0825</v>
      </c>
    </row>
    <row r="28" spans="7:8" x14ac:dyDescent="0.2">
      <c r="G28">
        <v>26</v>
      </c>
      <c r="H28" s="7">
        <f t="shared" si="0"/>
        <v>101.38182400000001</v>
      </c>
    </row>
    <row r="29" spans="7:8" x14ac:dyDescent="0.2">
      <c r="G29">
        <v>27</v>
      </c>
      <c r="H29" s="7">
        <f t="shared" si="0"/>
        <v>102.51892400000001</v>
      </c>
    </row>
    <row r="30" spans="7:8" x14ac:dyDescent="0.2">
      <c r="G30">
        <v>28</v>
      </c>
      <c r="H30" s="7">
        <f t="shared" si="0"/>
        <v>103.51686400000001</v>
      </c>
    </row>
    <row r="31" spans="7:8" x14ac:dyDescent="0.2">
      <c r="G31">
        <v>29</v>
      </c>
      <c r="H31" s="7">
        <f t="shared" si="0"/>
        <v>104.40120399999999</v>
      </c>
    </row>
    <row r="32" spans="7:8" x14ac:dyDescent="0.2">
      <c r="G32">
        <v>30</v>
      </c>
      <c r="H32" s="7">
        <f t="shared" si="0"/>
        <v>105.2</v>
      </c>
    </row>
    <row r="33" spans="7:8" x14ac:dyDescent="0.2">
      <c r="G33">
        <v>31</v>
      </c>
      <c r="H33" s="7">
        <f t="shared" si="0"/>
        <v>105.94380400000001</v>
      </c>
    </row>
    <row r="34" spans="7:8" x14ac:dyDescent="0.2">
      <c r="G34">
        <v>32</v>
      </c>
      <c r="H34" s="7">
        <f t="shared" si="0"/>
        <v>106.66566400000001</v>
      </c>
    </row>
    <row r="35" spans="7:8" x14ac:dyDescent="0.2">
      <c r="G35">
        <v>33</v>
      </c>
      <c r="H35" s="7">
        <f t="shared" si="0"/>
        <v>107.40112400000002</v>
      </c>
    </row>
    <row r="36" spans="7:8" x14ac:dyDescent="0.2">
      <c r="G36">
        <v>34</v>
      </c>
      <c r="H36" s="7">
        <f t="shared" si="0"/>
        <v>108.18822399999998</v>
      </c>
    </row>
    <row r="37" spans="7:8" x14ac:dyDescent="0.2">
      <c r="G37">
        <v>35</v>
      </c>
      <c r="H37" s="7">
        <f t="shared" si="0"/>
        <v>109.06750000000002</v>
      </c>
    </row>
    <row r="38" spans="7:8" x14ac:dyDescent="0.2">
      <c r="G38">
        <v>36</v>
      </c>
      <c r="H38" s="7">
        <f t="shared" si="0"/>
        <v>110.08198400000001</v>
      </c>
    </row>
    <row r="39" spans="7:8" x14ac:dyDescent="0.2">
      <c r="G39">
        <v>37</v>
      </c>
      <c r="H39" s="7">
        <f t="shared" si="0"/>
        <v>111.27720399999998</v>
      </c>
    </row>
    <row r="40" spans="7:8" x14ac:dyDescent="0.2">
      <c r="G40">
        <v>38</v>
      </c>
      <c r="H40" s="7">
        <f t="shared" si="0"/>
        <v>112.70118400000001</v>
      </c>
    </row>
    <row r="41" spans="7:8" x14ac:dyDescent="0.2">
      <c r="G41">
        <v>39</v>
      </c>
      <c r="H41" s="7">
        <f t="shared" si="0"/>
        <v>114.404444</v>
      </c>
    </row>
    <row r="42" spans="7:8" x14ac:dyDescent="0.2">
      <c r="G42">
        <v>40</v>
      </c>
      <c r="H42" s="7">
        <f t="shared" si="0"/>
        <v>116.44000000000003</v>
      </c>
    </row>
    <row r="43" spans="7:8" x14ac:dyDescent="0.2">
      <c r="G43">
        <v>41</v>
      </c>
      <c r="H43" s="7">
        <f t="shared" si="0"/>
        <v>118.863364</v>
      </c>
    </row>
    <row r="44" spans="7:8" x14ac:dyDescent="0.2">
      <c r="G44">
        <v>42</v>
      </c>
      <c r="H44" s="7">
        <f t="shared" si="0"/>
        <v>121.73254400000003</v>
      </c>
    </row>
    <row r="45" spans="7:8" x14ac:dyDescent="0.2">
      <c r="G45">
        <v>43</v>
      </c>
      <c r="H45" s="7">
        <f t="shared" si="0"/>
        <v>125.10804400000005</v>
      </c>
    </row>
    <row r="46" spans="7:8" x14ac:dyDescent="0.2">
      <c r="G46">
        <v>44</v>
      </c>
      <c r="H46" s="7">
        <f t="shared" si="0"/>
        <v>129.05286399999994</v>
      </c>
    </row>
    <row r="47" spans="7:8" x14ac:dyDescent="0.2">
      <c r="G47">
        <v>45</v>
      </c>
      <c r="H47" s="7">
        <f t="shared" si="0"/>
        <v>133.63249999999996</v>
      </c>
    </row>
    <row r="48" spans="7:8" x14ac:dyDescent="0.2">
      <c r="G48">
        <v>46</v>
      </c>
      <c r="H48" s="7">
        <f t="shared" si="0"/>
        <v>138.91494400000002</v>
      </c>
    </row>
    <row r="49" spans="7:8" x14ac:dyDescent="0.2">
      <c r="G49">
        <v>47</v>
      </c>
      <c r="H49" s="7">
        <f t="shared" si="0"/>
        <v>144.97068400000003</v>
      </c>
    </row>
    <row r="50" spans="7:8" x14ac:dyDescent="0.2">
      <c r="G50">
        <v>48</v>
      </c>
      <c r="H50" s="7">
        <f t="shared" si="0"/>
        <v>151.87270399999994</v>
      </c>
    </row>
    <row r="51" spans="7:8" x14ac:dyDescent="0.2">
      <c r="G51">
        <v>49</v>
      </c>
      <c r="H51" s="7">
        <f t="shared" si="0"/>
        <v>159.696484</v>
      </c>
    </row>
    <row r="52" spans="7:8" x14ac:dyDescent="0.2">
      <c r="G52">
        <v>50</v>
      </c>
      <c r="H52" s="7">
        <f t="shared" si="0"/>
        <v>168.52</v>
      </c>
    </row>
    <row r="53" spans="7:8" x14ac:dyDescent="0.2">
      <c r="G53">
        <v>51</v>
      </c>
      <c r="H53" s="7">
        <f t="shared" si="0"/>
        <v>178.42372399999996</v>
      </c>
    </row>
    <row r="54" spans="7:8" x14ac:dyDescent="0.2">
      <c r="G54">
        <v>52</v>
      </c>
      <c r="H54" s="7">
        <f t="shared" si="0"/>
        <v>189.49062400000003</v>
      </c>
    </row>
    <row r="55" spans="7:8" x14ac:dyDescent="0.2">
      <c r="G55">
        <v>53</v>
      </c>
      <c r="H55" s="7">
        <f t="shared" si="0"/>
        <v>201.80616399999994</v>
      </c>
    </row>
    <row r="56" spans="7:8" x14ac:dyDescent="0.2">
      <c r="G56">
        <v>54</v>
      </c>
      <c r="H56" s="7">
        <f t="shared" si="0"/>
        <v>215.45830400000006</v>
      </c>
    </row>
    <row r="57" spans="7:8" x14ac:dyDescent="0.2">
      <c r="G57">
        <v>55</v>
      </c>
      <c r="H57" s="7">
        <f t="shared" si="0"/>
        <v>230.53749999999999</v>
      </c>
    </row>
    <row r="58" spans="7:8" x14ac:dyDescent="0.2">
      <c r="G58">
        <v>56</v>
      </c>
      <c r="H58" s="7">
        <f t="shared" si="0"/>
        <v>247.13670400000009</v>
      </c>
    </row>
    <row r="59" spans="7:8" x14ac:dyDescent="0.2">
      <c r="G59">
        <v>57</v>
      </c>
      <c r="H59" s="7">
        <f t="shared" si="0"/>
        <v>265.3513640000001</v>
      </c>
    </row>
    <row r="60" spans="7:8" x14ac:dyDescent="0.2">
      <c r="G60">
        <v>58</v>
      </c>
      <c r="H60" s="7">
        <f t="shared" si="0"/>
        <v>285.27942399999984</v>
      </c>
    </row>
    <row r="61" spans="7:8" x14ac:dyDescent="0.2">
      <c r="G61">
        <v>59</v>
      </c>
      <c r="H61" s="7">
        <f t="shared" si="0"/>
        <v>307.02132399999994</v>
      </c>
    </row>
    <row r="62" spans="7:8" x14ac:dyDescent="0.2">
      <c r="G62">
        <v>60</v>
      </c>
      <c r="H62" s="7">
        <f t="shared" si="0"/>
        <v>330.68000000000006</v>
      </c>
    </row>
    <row r="63" spans="7:8" x14ac:dyDescent="0.2">
      <c r="G63">
        <v>61</v>
      </c>
      <c r="H63" s="7">
        <f t="shared" si="0"/>
        <v>356.36088399999994</v>
      </c>
    </row>
    <row r="64" spans="7:8" x14ac:dyDescent="0.2">
      <c r="G64">
        <v>62</v>
      </c>
      <c r="H64" s="7">
        <f t="shared" si="0"/>
        <v>384.1719040000001</v>
      </c>
    </row>
    <row r="65" spans="7:8" x14ac:dyDescent="0.2">
      <c r="G65">
        <v>63</v>
      </c>
      <c r="H65" s="7">
        <f t="shared" si="0"/>
        <v>414.22348399999993</v>
      </c>
    </row>
    <row r="66" spans="7:8" x14ac:dyDescent="0.2">
      <c r="G66">
        <v>64</v>
      </c>
      <c r="H66" s="7">
        <f t="shared" si="0"/>
        <v>446.62854399999992</v>
      </c>
    </row>
    <row r="67" spans="7:8" x14ac:dyDescent="0.2">
      <c r="G67">
        <v>65</v>
      </c>
      <c r="H67" s="7">
        <f t="shared" ref="H67:H102" si="1">0.000104*G67^4-0.00718*G67^3+0.057*G67^2+5.5*G67-1.48</f>
        <v>481.50250000000005</v>
      </c>
    </row>
    <row r="68" spans="7:8" x14ac:dyDescent="0.2">
      <c r="G68">
        <v>66</v>
      </c>
      <c r="H68" s="7">
        <f t="shared" si="1"/>
        <v>518.96326400000009</v>
      </c>
    </row>
    <row r="69" spans="7:8" x14ac:dyDescent="0.2">
      <c r="G69">
        <v>67</v>
      </c>
      <c r="H69" s="7">
        <f t="shared" si="1"/>
        <v>559.1312439999997</v>
      </c>
    </row>
    <row r="70" spans="7:8" x14ac:dyDescent="0.2">
      <c r="G70">
        <v>68</v>
      </c>
      <c r="H70" s="7">
        <f t="shared" si="1"/>
        <v>602.12934399999972</v>
      </c>
    </row>
    <row r="71" spans="7:8" x14ac:dyDescent="0.2">
      <c r="G71">
        <v>69</v>
      </c>
      <c r="H71" s="7">
        <f t="shared" si="1"/>
        <v>648.08296400000017</v>
      </c>
    </row>
    <row r="72" spans="7:8" x14ac:dyDescent="0.2">
      <c r="G72">
        <v>70</v>
      </c>
      <c r="H72" s="7">
        <f t="shared" si="1"/>
        <v>697.12000000000012</v>
      </c>
    </row>
    <row r="73" spans="7:8" x14ac:dyDescent="0.2">
      <c r="G73">
        <v>71</v>
      </c>
      <c r="H73" s="7">
        <f t="shared" si="1"/>
        <v>749.37084400000003</v>
      </c>
    </row>
    <row r="74" spans="7:8" x14ac:dyDescent="0.2">
      <c r="G74">
        <v>72</v>
      </c>
      <c r="H74" s="7">
        <f t="shared" si="1"/>
        <v>804.96838400000001</v>
      </c>
    </row>
    <row r="75" spans="7:8" x14ac:dyDescent="0.2">
      <c r="G75">
        <v>73</v>
      </c>
      <c r="H75" s="7">
        <f t="shared" si="1"/>
        <v>864.04800399999954</v>
      </c>
    </row>
    <row r="76" spans="7:8" x14ac:dyDescent="0.2">
      <c r="G76">
        <v>74</v>
      </c>
      <c r="H76" s="7">
        <f t="shared" si="1"/>
        <v>926.74758399999973</v>
      </c>
    </row>
    <row r="77" spans="7:8" x14ac:dyDescent="0.2">
      <c r="G77">
        <v>75</v>
      </c>
      <c r="H77" s="7">
        <f t="shared" si="1"/>
        <v>993.20749999999998</v>
      </c>
    </row>
    <row r="78" spans="7:8" x14ac:dyDescent="0.2">
      <c r="G78">
        <v>76</v>
      </c>
      <c r="H78" s="7">
        <f t="shared" si="1"/>
        <v>1063.570624</v>
      </c>
    </row>
    <row r="79" spans="7:8" x14ac:dyDescent="0.2">
      <c r="G79">
        <v>77</v>
      </c>
      <c r="H79" s="7">
        <f t="shared" si="1"/>
        <v>1137.9823240000001</v>
      </c>
    </row>
    <row r="80" spans="7:8" x14ac:dyDescent="0.2">
      <c r="G80">
        <v>78</v>
      </c>
      <c r="H80" s="7">
        <f t="shared" si="1"/>
        <v>1216.5904639999999</v>
      </c>
    </row>
    <row r="81" spans="7:8" x14ac:dyDescent="0.2">
      <c r="G81">
        <v>79</v>
      </c>
      <c r="H81" s="7">
        <f t="shared" si="1"/>
        <v>1299.545404</v>
      </c>
    </row>
    <row r="82" spans="7:8" x14ac:dyDescent="0.2">
      <c r="G82">
        <v>80</v>
      </c>
      <c r="H82" s="7">
        <f t="shared" si="1"/>
        <v>1387.0000000000002</v>
      </c>
    </row>
    <row r="83" spans="7:8" x14ac:dyDescent="0.2">
      <c r="G83">
        <v>81</v>
      </c>
      <c r="H83" s="7">
        <f t="shared" si="1"/>
        <v>1479.1096039999995</v>
      </c>
    </row>
    <row r="84" spans="7:8" x14ac:dyDescent="0.2">
      <c r="G84">
        <v>82</v>
      </c>
      <c r="H84" s="7">
        <f t="shared" si="1"/>
        <v>1576.032064</v>
      </c>
    </row>
    <row r="85" spans="7:8" x14ac:dyDescent="0.2">
      <c r="G85">
        <v>83</v>
      </c>
      <c r="H85" s="7">
        <f t="shared" si="1"/>
        <v>1677.9277239999999</v>
      </c>
    </row>
    <row r="86" spans="7:8" x14ac:dyDescent="0.2">
      <c r="G86">
        <v>84</v>
      </c>
      <c r="H86" s="7">
        <f t="shared" si="1"/>
        <v>1784.9594240000001</v>
      </c>
    </row>
    <row r="87" spans="7:8" x14ac:dyDescent="0.2">
      <c r="G87">
        <v>85</v>
      </c>
      <c r="H87" s="7">
        <f t="shared" si="1"/>
        <v>1897.2925000000002</v>
      </c>
    </row>
    <row r="88" spans="7:8" x14ac:dyDescent="0.2">
      <c r="G88">
        <v>86</v>
      </c>
      <c r="H88" s="7">
        <f t="shared" si="1"/>
        <v>2015.0947840000003</v>
      </c>
    </row>
    <row r="89" spans="7:8" x14ac:dyDescent="0.2">
      <c r="G89">
        <v>87</v>
      </c>
      <c r="H89" s="7">
        <f t="shared" si="1"/>
        <v>2138.5366040000004</v>
      </c>
    </row>
    <row r="90" spans="7:8" x14ac:dyDescent="0.2">
      <c r="G90">
        <v>88</v>
      </c>
      <c r="H90" s="7">
        <f t="shared" si="1"/>
        <v>2267.7907839999989</v>
      </c>
    </row>
    <row r="91" spans="7:8" x14ac:dyDescent="0.2">
      <c r="G91">
        <v>89</v>
      </c>
      <c r="H91" s="7">
        <f t="shared" si="1"/>
        <v>2403.0326440000003</v>
      </c>
    </row>
    <row r="92" spans="7:8" x14ac:dyDescent="0.2">
      <c r="G92">
        <v>90</v>
      </c>
      <c r="H92" s="7">
        <f t="shared" si="1"/>
        <v>2544.4399999999991</v>
      </c>
    </row>
    <row r="93" spans="7:8" x14ac:dyDescent="0.2">
      <c r="G93">
        <v>91</v>
      </c>
      <c r="H93" s="7">
        <f t="shared" si="1"/>
        <v>2692.1931639999998</v>
      </c>
    </row>
    <row r="94" spans="7:8" x14ac:dyDescent="0.2">
      <c r="G94">
        <v>92</v>
      </c>
      <c r="H94" s="7">
        <f t="shared" si="1"/>
        <v>2846.4749439999996</v>
      </c>
    </row>
    <row r="95" spans="7:8" x14ac:dyDescent="0.2">
      <c r="G95">
        <v>93</v>
      </c>
      <c r="H95" s="7">
        <f t="shared" si="1"/>
        <v>3007.4706439999991</v>
      </c>
    </row>
    <row r="96" spans="7:8" x14ac:dyDescent="0.2">
      <c r="G96">
        <v>94</v>
      </c>
      <c r="H96" s="7">
        <f t="shared" si="1"/>
        <v>3175.3680639999998</v>
      </c>
    </row>
    <row r="97" spans="7:8" x14ac:dyDescent="0.2">
      <c r="G97">
        <v>95</v>
      </c>
      <c r="H97" s="7">
        <f t="shared" si="1"/>
        <v>3350.3575000000005</v>
      </c>
    </row>
    <row r="98" spans="7:8" x14ac:dyDescent="0.2">
      <c r="G98">
        <v>96</v>
      </c>
      <c r="H98" s="7">
        <f t="shared" si="1"/>
        <v>3532.6317439999989</v>
      </c>
    </row>
    <row r="99" spans="7:8" x14ac:dyDescent="0.2">
      <c r="G99">
        <v>97</v>
      </c>
      <c r="H99" s="7">
        <f t="shared" si="1"/>
        <v>3722.3860840000002</v>
      </c>
    </row>
    <row r="100" spans="7:8" x14ac:dyDescent="0.2">
      <c r="G100">
        <v>98</v>
      </c>
      <c r="H100" s="7">
        <f t="shared" si="1"/>
        <v>3919.8183039999999</v>
      </c>
    </row>
    <row r="101" spans="7:8" x14ac:dyDescent="0.2">
      <c r="G101">
        <v>99</v>
      </c>
      <c r="H101" s="7">
        <f t="shared" si="1"/>
        <v>4125.1286840000012</v>
      </c>
    </row>
    <row r="102" spans="7:8" x14ac:dyDescent="0.2">
      <c r="G102">
        <v>100</v>
      </c>
      <c r="H102" s="7">
        <f t="shared" si="1"/>
        <v>4338.5200000000004</v>
      </c>
    </row>
  </sheetData>
  <pageMargins left="0.7" right="0.7" top="0.75" bottom="0.75" header="0.3" footer="0.3"/>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02"/>
  <sheetViews>
    <sheetView zoomScale="80" zoomScaleNormal="80" workbookViewId="0">
      <selection activeCell="K74" sqref="K74"/>
    </sheetView>
  </sheetViews>
  <sheetFormatPr baseColWidth="10" defaultRowHeight="16" x14ac:dyDescent="0.2"/>
  <cols>
    <col min="3" max="3" width="22.1640625" bestFit="1" customWidth="1"/>
    <col min="4" max="4" width="13.33203125" bestFit="1" customWidth="1"/>
    <col min="5" max="5" width="29.5" bestFit="1" customWidth="1"/>
    <col min="7" max="7" width="11.5" bestFit="1" customWidth="1"/>
    <col min="8" max="8" width="10.83203125" style="1"/>
    <col min="9" max="9" width="21" bestFit="1" customWidth="1"/>
    <col min="10" max="10" width="19.5" bestFit="1" customWidth="1"/>
    <col min="11" max="11" width="19.1640625" style="1" bestFit="1" customWidth="1"/>
  </cols>
  <sheetData>
    <row r="1" spans="1:13" x14ac:dyDescent="0.2">
      <c r="A1" s="6" t="s">
        <v>4</v>
      </c>
      <c r="B1" s="6" t="s">
        <v>1</v>
      </c>
      <c r="C1" s="6" t="s">
        <v>5</v>
      </c>
      <c r="D1" s="6" t="s">
        <v>2</v>
      </c>
      <c r="E1" s="6" t="s">
        <v>6</v>
      </c>
      <c r="F1" s="6"/>
      <c r="G1" s="6" t="s">
        <v>18</v>
      </c>
      <c r="H1" s="11" t="s">
        <v>0</v>
      </c>
      <c r="I1" s="6" t="s">
        <v>16</v>
      </c>
      <c r="J1" s="6" t="s">
        <v>17</v>
      </c>
      <c r="K1" s="11" t="s">
        <v>11</v>
      </c>
      <c r="L1" s="6" t="s">
        <v>12</v>
      </c>
      <c r="M1" s="6" t="s">
        <v>13</v>
      </c>
    </row>
    <row r="2" spans="1:13" x14ac:dyDescent="0.2">
      <c r="A2" s="1">
        <v>0</v>
      </c>
      <c r="B2" s="2">
        <v>0</v>
      </c>
      <c r="C2" s="2">
        <v>0</v>
      </c>
      <c r="D2" t="s">
        <v>8</v>
      </c>
      <c r="E2" t="s">
        <v>9</v>
      </c>
      <c r="G2">
        <v>0</v>
      </c>
      <c r="H2" s="4">
        <f ca="1">FORECAST(G2,OFFSET($B$2:$B$7,MATCH(G2,$A$2:$A$7,1)-1,0,2), OFFSET($A$2:$A$7,MATCH(G2,$A$2:$A$7,1)-1,0,2))</f>
        <v>0</v>
      </c>
      <c r="I2" s="13">
        <f>LOOKUP(G2,$A$2:$A$7,$A$2:$A$7)</f>
        <v>0</v>
      </c>
      <c r="J2" s="13">
        <f ca="1">LOOKUP(G2,$A$2:$A$7,$A$3:$A$7)</f>
        <v>9</v>
      </c>
      <c r="K2" s="9">
        <f ca="1">SQRT(((1-(G2-I2)/(J2-I2))*LOOKUP(G2,$A$2:$A$7,$C$2:$C$7))^2+((G2-I2)/(J2-I2)*LOOKUP(G2,$A$2:$A$7,$C$3:$C$7))^2)</f>
        <v>0</v>
      </c>
      <c r="L2" s="12">
        <f ca="1">H2-K2</f>
        <v>0</v>
      </c>
      <c r="M2" s="12">
        <f ca="1">H2+K2</f>
        <v>0</v>
      </c>
    </row>
    <row r="3" spans="1:13" x14ac:dyDescent="0.2">
      <c r="A3" s="1">
        <v>9</v>
      </c>
      <c r="B3" s="2">
        <v>44.8</v>
      </c>
      <c r="C3" s="2">
        <v>10</v>
      </c>
      <c r="D3" t="s">
        <v>3</v>
      </c>
      <c r="E3" t="s">
        <v>7</v>
      </c>
      <c r="G3">
        <v>1</v>
      </c>
      <c r="H3" s="4">
        <f t="shared" ref="H3:H66" ca="1" si="0">FORECAST(G3,OFFSET($B$2:$B$7,MATCH(G3,$A$2:$A$7,1)-1,0,2), OFFSET($A$2:$A$7,MATCH(G3,$A$2:$A$7,1)-1,0,2))</f>
        <v>4.9777777777777779</v>
      </c>
      <c r="I3" s="13">
        <f t="shared" ref="I3:I66" si="1">LOOKUP(G3,$A$2:$A$7,$A$2:$A$7)</f>
        <v>0</v>
      </c>
      <c r="J3" s="13">
        <f t="shared" ref="J3:J66" ca="1" si="2">LOOKUP(G3,$A$2:$A$7,$A$3:$A$7)</f>
        <v>9</v>
      </c>
      <c r="K3" s="9">
        <f ca="1">SQRT(((1-(G3-I3)/(J3-I3))*LOOKUP(G3,$A$2:$A$7,$C$2:$C$7))^2+((G3-I3)/(J3-I3)*LOOKUP(G3,$A$2:$A$7,$C$3:$C$7))^2)</f>
        <v>1.1111111111111112</v>
      </c>
      <c r="L3" s="12">
        <f t="shared" ref="L3:L66" ca="1" si="3">H3-K3</f>
        <v>3.8666666666666667</v>
      </c>
      <c r="M3" s="12">
        <f t="shared" ref="M3:M66" ca="1" si="4">H3+K3</f>
        <v>6.0888888888888886</v>
      </c>
    </row>
    <row r="4" spans="1:13" x14ac:dyDescent="0.2">
      <c r="A4" s="1">
        <v>34</v>
      </c>
      <c r="B4" s="2">
        <v>116</v>
      </c>
      <c r="C4" s="2">
        <v>20</v>
      </c>
      <c r="D4" t="s">
        <v>10</v>
      </c>
      <c r="E4" t="s">
        <v>7</v>
      </c>
      <c r="G4">
        <v>2</v>
      </c>
      <c r="H4" s="4">
        <f t="shared" ca="1" si="0"/>
        <v>9.9555555555555557</v>
      </c>
      <c r="I4" s="13">
        <f t="shared" si="1"/>
        <v>0</v>
      </c>
      <c r="J4" s="13">
        <f t="shared" ca="1" si="2"/>
        <v>9</v>
      </c>
      <c r="K4" s="9">
        <f t="shared" ref="K4:K66" ca="1" si="5">SQRT(((1-(G4-I4)/(J4-I4))*LOOKUP(G4,$A$2:$A$7,$C$2:$C$7))^2+((G4-I4)/(J4-I4)*LOOKUP(G4,$A$2:$A$7,$C$3:$C$7))^2)</f>
        <v>2.2222222222222223</v>
      </c>
      <c r="L4" s="12">
        <f t="shared" ca="1" si="3"/>
        <v>7.7333333333333334</v>
      </c>
      <c r="M4" s="12">
        <f t="shared" ca="1" si="4"/>
        <v>12.177777777777777</v>
      </c>
    </row>
    <row r="5" spans="1:13" x14ac:dyDescent="0.2">
      <c r="A5" s="1">
        <v>46</v>
      </c>
      <c r="B5" s="2">
        <v>129</v>
      </c>
      <c r="C5" s="2">
        <v>40</v>
      </c>
      <c r="D5" t="s">
        <v>10</v>
      </c>
      <c r="E5" t="s">
        <v>7</v>
      </c>
      <c r="G5">
        <v>3</v>
      </c>
      <c r="H5" s="4">
        <f t="shared" ca="1" si="0"/>
        <v>14.933333333333334</v>
      </c>
      <c r="I5" s="13">
        <f t="shared" si="1"/>
        <v>0</v>
      </c>
      <c r="J5" s="13">
        <f t="shared" ca="1" si="2"/>
        <v>9</v>
      </c>
      <c r="K5" s="9">
        <f t="shared" ca="1" si="5"/>
        <v>3.333333333333333</v>
      </c>
      <c r="L5" s="12">
        <f t="shared" ca="1" si="3"/>
        <v>11.600000000000001</v>
      </c>
      <c r="M5" s="12">
        <f t="shared" ca="1" si="4"/>
        <v>18.266666666666666</v>
      </c>
    </row>
    <row r="6" spans="1:13" x14ac:dyDescent="0.2">
      <c r="A6" s="1">
        <v>66</v>
      </c>
      <c r="B6" s="2">
        <v>523</v>
      </c>
      <c r="C6" s="2">
        <v>120</v>
      </c>
      <c r="D6" t="s">
        <v>10</v>
      </c>
      <c r="E6" t="s">
        <v>7</v>
      </c>
      <c r="G6">
        <v>4</v>
      </c>
      <c r="H6" s="4">
        <f t="shared" ca="1" si="0"/>
        <v>19.911111111111111</v>
      </c>
      <c r="I6" s="13">
        <f t="shared" si="1"/>
        <v>0</v>
      </c>
      <c r="J6" s="13">
        <f t="shared" ca="1" si="2"/>
        <v>9</v>
      </c>
      <c r="K6" s="9">
        <f t="shared" ca="1" si="5"/>
        <v>4.4444444444444446</v>
      </c>
      <c r="L6" s="12">
        <f t="shared" ca="1" si="3"/>
        <v>15.466666666666667</v>
      </c>
      <c r="M6" s="12">
        <f t="shared" ca="1" si="4"/>
        <v>24.355555555555554</v>
      </c>
    </row>
    <row r="7" spans="1:13" x14ac:dyDescent="0.2">
      <c r="A7" s="1">
        <v>72</v>
      </c>
      <c r="B7" s="2">
        <v>797.3</v>
      </c>
      <c r="C7" s="2">
        <v>140</v>
      </c>
      <c r="D7" t="s">
        <v>10</v>
      </c>
      <c r="E7" t="s">
        <v>7</v>
      </c>
      <c r="G7">
        <v>5</v>
      </c>
      <c r="H7" s="4">
        <f t="shared" ca="1" si="0"/>
        <v>24.888888888888889</v>
      </c>
      <c r="I7" s="13">
        <f t="shared" si="1"/>
        <v>0</v>
      </c>
      <c r="J7" s="13">
        <f t="shared" ca="1" si="2"/>
        <v>9</v>
      </c>
      <c r="K7" s="9">
        <f t="shared" ca="1" si="5"/>
        <v>5.5555555555555554</v>
      </c>
      <c r="L7" s="12">
        <f t="shared" ca="1" si="3"/>
        <v>19.333333333333336</v>
      </c>
      <c r="M7" s="12">
        <f t="shared" ca="1" si="4"/>
        <v>30.444444444444443</v>
      </c>
    </row>
    <row r="8" spans="1:13" x14ac:dyDescent="0.2">
      <c r="A8" s="1"/>
      <c r="B8" s="1"/>
      <c r="C8" s="1"/>
      <c r="G8">
        <v>6</v>
      </c>
      <c r="H8" s="4">
        <f t="shared" ca="1" si="0"/>
        <v>29.866666666666667</v>
      </c>
      <c r="I8" s="13">
        <f t="shared" si="1"/>
        <v>0</v>
      </c>
      <c r="J8" s="13">
        <f t="shared" ca="1" si="2"/>
        <v>9</v>
      </c>
      <c r="K8" s="9">
        <f t="shared" ca="1" si="5"/>
        <v>6.6666666666666661</v>
      </c>
      <c r="L8" s="12">
        <f t="shared" ca="1" si="3"/>
        <v>23.200000000000003</v>
      </c>
      <c r="M8" s="12">
        <f t="shared" ca="1" si="4"/>
        <v>36.533333333333331</v>
      </c>
    </row>
    <row r="9" spans="1:13" x14ac:dyDescent="0.2">
      <c r="G9">
        <v>7</v>
      </c>
      <c r="H9" s="4">
        <f t="shared" ca="1" si="0"/>
        <v>34.844444444444449</v>
      </c>
      <c r="I9" s="13">
        <f t="shared" si="1"/>
        <v>0</v>
      </c>
      <c r="J9" s="13">
        <f t="shared" ca="1" si="2"/>
        <v>9</v>
      </c>
      <c r="K9" s="9">
        <f t="shared" ca="1" si="5"/>
        <v>7.7777777777777777</v>
      </c>
      <c r="L9" s="12">
        <f t="shared" ca="1" si="3"/>
        <v>27.06666666666667</v>
      </c>
      <c r="M9" s="12">
        <f t="shared" ca="1" si="4"/>
        <v>42.622222222222227</v>
      </c>
    </row>
    <row r="10" spans="1:13" x14ac:dyDescent="0.2">
      <c r="G10">
        <v>8</v>
      </c>
      <c r="H10" s="4">
        <f t="shared" ca="1" si="0"/>
        <v>39.822222222222223</v>
      </c>
      <c r="I10" s="13">
        <f t="shared" si="1"/>
        <v>0</v>
      </c>
      <c r="J10" s="13">
        <f t="shared" ca="1" si="2"/>
        <v>9</v>
      </c>
      <c r="K10" s="9">
        <f t="shared" ca="1" si="5"/>
        <v>8.8888888888888893</v>
      </c>
      <c r="L10" s="12">
        <f t="shared" ca="1" si="3"/>
        <v>30.933333333333334</v>
      </c>
      <c r="M10" s="12">
        <f t="shared" ca="1" si="4"/>
        <v>48.711111111111109</v>
      </c>
    </row>
    <row r="11" spans="1:13" x14ac:dyDescent="0.2">
      <c r="G11">
        <v>9</v>
      </c>
      <c r="H11" s="4">
        <f t="shared" ca="1" si="0"/>
        <v>44.800000000000004</v>
      </c>
      <c r="I11" s="13">
        <f t="shared" si="1"/>
        <v>9</v>
      </c>
      <c r="J11" s="13">
        <f t="shared" ca="1" si="2"/>
        <v>34</v>
      </c>
      <c r="K11" s="9">
        <f t="shared" ca="1" si="5"/>
        <v>10</v>
      </c>
      <c r="L11" s="12">
        <f t="shared" ca="1" si="3"/>
        <v>34.800000000000004</v>
      </c>
      <c r="M11" s="12">
        <f t="shared" ca="1" si="4"/>
        <v>54.800000000000004</v>
      </c>
    </row>
    <row r="12" spans="1:13" x14ac:dyDescent="0.2">
      <c r="G12">
        <v>10</v>
      </c>
      <c r="H12" s="4">
        <f t="shared" ca="1" si="0"/>
        <v>47.648000000000003</v>
      </c>
      <c r="I12" s="13">
        <f t="shared" si="1"/>
        <v>9</v>
      </c>
      <c r="J12" s="13">
        <f t="shared" ca="1" si="2"/>
        <v>34</v>
      </c>
      <c r="K12" s="9">
        <f t="shared" ca="1" si="5"/>
        <v>9.633275663033837</v>
      </c>
      <c r="L12" s="12">
        <f t="shared" ca="1" si="3"/>
        <v>38.014724336966168</v>
      </c>
      <c r="M12" s="12">
        <f t="shared" ca="1" si="4"/>
        <v>57.281275663033838</v>
      </c>
    </row>
    <row r="13" spans="1:13" x14ac:dyDescent="0.2">
      <c r="G13">
        <v>11</v>
      </c>
      <c r="H13" s="4">
        <f t="shared" ca="1" si="0"/>
        <v>50.496000000000009</v>
      </c>
      <c r="I13" s="13">
        <f t="shared" si="1"/>
        <v>9</v>
      </c>
      <c r="J13" s="13">
        <f t="shared" ca="1" si="2"/>
        <v>34</v>
      </c>
      <c r="K13" s="9">
        <f t="shared" ca="1" si="5"/>
        <v>9.3380940239430021</v>
      </c>
      <c r="L13" s="12">
        <f t="shared" ca="1" si="3"/>
        <v>41.157905976057009</v>
      </c>
      <c r="M13" s="12">
        <f t="shared" ca="1" si="4"/>
        <v>59.83409402394301</v>
      </c>
    </row>
    <row r="14" spans="1:13" x14ac:dyDescent="0.2">
      <c r="G14">
        <v>12</v>
      </c>
      <c r="H14" s="4">
        <f t="shared" ca="1" si="0"/>
        <v>53.344000000000008</v>
      </c>
      <c r="I14" s="13">
        <f t="shared" si="1"/>
        <v>9</v>
      </c>
      <c r="J14" s="13">
        <f t="shared" ca="1" si="2"/>
        <v>34</v>
      </c>
      <c r="K14" s="9">
        <f t="shared" ca="1" si="5"/>
        <v>9.1214034007931044</v>
      </c>
      <c r="L14" s="12">
        <f t="shared" ca="1" si="3"/>
        <v>44.222596599206902</v>
      </c>
      <c r="M14" s="12">
        <f t="shared" ca="1" si="4"/>
        <v>62.465403400793114</v>
      </c>
    </row>
    <row r="15" spans="1:13" x14ac:dyDescent="0.2">
      <c r="G15">
        <v>13</v>
      </c>
      <c r="H15" s="4">
        <f t="shared" ca="1" si="0"/>
        <v>56.192000000000007</v>
      </c>
      <c r="I15" s="13">
        <f t="shared" si="1"/>
        <v>9</v>
      </c>
      <c r="J15" s="13">
        <f t="shared" ca="1" si="2"/>
        <v>34</v>
      </c>
      <c r="K15" s="9">
        <f t="shared" ca="1" si="5"/>
        <v>8.9888820216976928</v>
      </c>
      <c r="L15" s="12">
        <f t="shared" ca="1" si="3"/>
        <v>47.203117978302316</v>
      </c>
      <c r="M15" s="12">
        <f t="shared" ca="1" si="4"/>
        <v>65.180882021697698</v>
      </c>
    </row>
    <row r="16" spans="1:13" x14ac:dyDescent="0.2">
      <c r="G16">
        <v>14</v>
      </c>
      <c r="H16" s="4">
        <f t="shared" ca="1" si="0"/>
        <v>59.040000000000006</v>
      </c>
      <c r="I16" s="13">
        <f t="shared" si="1"/>
        <v>9</v>
      </c>
      <c r="J16" s="13">
        <f t="shared" ca="1" si="2"/>
        <v>34</v>
      </c>
      <c r="K16" s="9">
        <f t="shared" ca="1" si="5"/>
        <v>8.9442719099991592</v>
      </c>
      <c r="L16" s="12">
        <f t="shared" ca="1" si="3"/>
        <v>50.095728090000847</v>
      </c>
      <c r="M16" s="12">
        <f t="shared" ca="1" si="4"/>
        <v>67.984271909999165</v>
      </c>
    </row>
    <row r="17" spans="7:13" x14ac:dyDescent="0.2">
      <c r="G17">
        <v>15</v>
      </c>
      <c r="H17" s="4">
        <f t="shared" ca="1" si="0"/>
        <v>61.888000000000005</v>
      </c>
      <c r="I17" s="13">
        <f t="shared" si="1"/>
        <v>9</v>
      </c>
      <c r="J17" s="13">
        <f t="shared" ca="1" si="2"/>
        <v>34</v>
      </c>
      <c r="K17" s="9">
        <f t="shared" ca="1" si="5"/>
        <v>8.9888820216976928</v>
      </c>
      <c r="L17" s="12">
        <f t="shared" ca="1" si="3"/>
        <v>52.899117978302314</v>
      </c>
      <c r="M17" s="12">
        <f t="shared" ca="1" si="4"/>
        <v>70.876882021697696</v>
      </c>
    </row>
    <row r="18" spans="7:13" x14ac:dyDescent="0.2">
      <c r="G18">
        <v>16</v>
      </c>
      <c r="H18" s="4">
        <f t="shared" ca="1" si="0"/>
        <v>64.736000000000004</v>
      </c>
      <c r="I18" s="13">
        <f t="shared" si="1"/>
        <v>9</v>
      </c>
      <c r="J18" s="13">
        <f t="shared" ca="1" si="2"/>
        <v>34</v>
      </c>
      <c r="K18" s="9">
        <f t="shared" ca="1" si="5"/>
        <v>9.1214034007931026</v>
      </c>
      <c r="L18" s="12">
        <f t="shared" ca="1" si="3"/>
        <v>55.614596599206905</v>
      </c>
      <c r="M18" s="12">
        <f t="shared" ca="1" si="4"/>
        <v>73.857403400793103</v>
      </c>
    </row>
    <row r="19" spans="7:13" x14ac:dyDescent="0.2">
      <c r="G19">
        <v>17</v>
      </c>
      <c r="H19" s="4">
        <f t="shared" ca="1" si="0"/>
        <v>67.584000000000003</v>
      </c>
      <c r="I19" s="13">
        <f t="shared" si="1"/>
        <v>9</v>
      </c>
      <c r="J19" s="13">
        <f t="shared" ca="1" si="2"/>
        <v>34</v>
      </c>
      <c r="K19" s="9">
        <f t="shared" ca="1" si="5"/>
        <v>9.3380940239430004</v>
      </c>
      <c r="L19" s="12">
        <f t="shared" ca="1" si="3"/>
        <v>58.245905976057003</v>
      </c>
      <c r="M19" s="12">
        <f t="shared" ca="1" si="4"/>
        <v>76.922094023943004</v>
      </c>
    </row>
    <row r="20" spans="7:13" x14ac:dyDescent="0.2">
      <c r="G20">
        <v>18</v>
      </c>
      <c r="H20" s="4">
        <f t="shared" ca="1" si="0"/>
        <v>70.432000000000002</v>
      </c>
      <c r="I20" s="13">
        <f t="shared" si="1"/>
        <v>9</v>
      </c>
      <c r="J20" s="13">
        <f t="shared" ca="1" si="2"/>
        <v>34</v>
      </c>
      <c r="K20" s="9">
        <f t="shared" ca="1" si="5"/>
        <v>9.633275663033837</v>
      </c>
      <c r="L20" s="12">
        <f t="shared" ca="1" si="3"/>
        <v>60.798724336966167</v>
      </c>
      <c r="M20" s="12">
        <f t="shared" ca="1" si="4"/>
        <v>80.065275663033844</v>
      </c>
    </row>
    <row r="21" spans="7:13" x14ac:dyDescent="0.2">
      <c r="G21">
        <v>19</v>
      </c>
      <c r="H21" s="4">
        <f t="shared" ca="1" si="0"/>
        <v>73.28</v>
      </c>
      <c r="I21" s="13">
        <f t="shared" si="1"/>
        <v>9</v>
      </c>
      <c r="J21" s="13">
        <f t="shared" ca="1" si="2"/>
        <v>34</v>
      </c>
      <c r="K21" s="9">
        <f t="shared" ca="1" si="5"/>
        <v>10</v>
      </c>
      <c r="L21" s="12">
        <f t="shared" ca="1" si="3"/>
        <v>63.28</v>
      </c>
      <c r="M21" s="12">
        <f t="shared" ca="1" si="4"/>
        <v>83.28</v>
      </c>
    </row>
    <row r="22" spans="7:13" x14ac:dyDescent="0.2">
      <c r="G22">
        <v>20</v>
      </c>
      <c r="H22" s="4">
        <f t="shared" ca="1" si="0"/>
        <v>76.128</v>
      </c>
      <c r="I22" s="13">
        <f t="shared" si="1"/>
        <v>9</v>
      </c>
      <c r="J22" s="13">
        <f t="shared" ca="1" si="2"/>
        <v>34</v>
      </c>
      <c r="K22" s="9">
        <f t="shared" ca="1" si="5"/>
        <v>10.430723848324238</v>
      </c>
      <c r="L22" s="12">
        <f t="shared" ca="1" si="3"/>
        <v>65.697276151675766</v>
      </c>
      <c r="M22" s="12">
        <f t="shared" ca="1" si="4"/>
        <v>86.558723848324234</v>
      </c>
    </row>
    <row r="23" spans="7:13" x14ac:dyDescent="0.2">
      <c r="G23">
        <v>21</v>
      </c>
      <c r="H23" s="4">
        <f t="shared" ca="1" si="0"/>
        <v>78.975999999999999</v>
      </c>
      <c r="I23" s="13">
        <f t="shared" si="1"/>
        <v>9</v>
      </c>
      <c r="J23" s="13">
        <f t="shared" ca="1" si="2"/>
        <v>34</v>
      </c>
      <c r="K23" s="9">
        <f t="shared" ca="1" si="5"/>
        <v>10.917875251164945</v>
      </c>
      <c r="L23" s="12">
        <f t="shared" ca="1" si="3"/>
        <v>68.058124748835056</v>
      </c>
      <c r="M23" s="12">
        <f t="shared" ca="1" si="4"/>
        <v>89.893875251164943</v>
      </c>
    </row>
    <row r="24" spans="7:13" x14ac:dyDescent="0.2">
      <c r="G24">
        <v>22</v>
      </c>
      <c r="H24" s="4">
        <f t="shared" ca="1" si="0"/>
        <v>81.824000000000012</v>
      </c>
      <c r="I24" s="13">
        <f t="shared" si="1"/>
        <v>9</v>
      </c>
      <c r="J24" s="13">
        <f t="shared" ca="1" si="2"/>
        <v>34</v>
      </c>
      <c r="K24" s="9">
        <f t="shared" ca="1" si="5"/>
        <v>11.454256850621084</v>
      </c>
      <c r="L24" s="12">
        <f t="shared" ca="1" si="3"/>
        <v>70.369743149378934</v>
      </c>
      <c r="M24" s="12">
        <f t="shared" ca="1" si="4"/>
        <v>93.278256850621091</v>
      </c>
    </row>
    <row r="25" spans="7:13" x14ac:dyDescent="0.2">
      <c r="G25">
        <v>23</v>
      </c>
      <c r="H25" s="4">
        <f t="shared" ca="1" si="0"/>
        <v>84.671999999999997</v>
      </c>
      <c r="I25" s="13">
        <f t="shared" si="1"/>
        <v>9</v>
      </c>
      <c r="J25" s="13">
        <f t="shared" ca="1" si="2"/>
        <v>34</v>
      </c>
      <c r="K25" s="9">
        <f t="shared" ca="1" si="5"/>
        <v>12.033287165193059</v>
      </c>
      <c r="L25" s="12">
        <f t="shared" ca="1" si="3"/>
        <v>72.638712834806938</v>
      </c>
      <c r="M25" s="12">
        <f t="shared" ca="1" si="4"/>
        <v>96.705287165193056</v>
      </c>
    </row>
    <row r="26" spans="7:13" x14ac:dyDescent="0.2">
      <c r="G26">
        <v>24</v>
      </c>
      <c r="H26" s="4">
        <f t="shared" ca="1" si="0"/>
        <v>87.52000000000001</v>
      </c>
      <c r="I26" s="13">
        <f t="shared" si="1"/>
        <v>9</v>
      </c>
      <c r="J26" s="13">
        <f t="shared" ca="1" si="2"/>
        <v>34</v>
      </c>
      <c r="K26" s="9">
        <f t="shared" ca="1" si="5"/>
        <v>12.649110640673518</v>
      </c>
      <c r="L26" s="12">
        <f t="shared" ca="1" si="3"/>
        <v>74.870889359326497</v>
      </c>
      <c r="M26" s="12">
        <f t="shared" ca="1" si="4"/>
        <v>100.16911064067352</v>
      </c>
    </row>
    <row r="27" spans="7:13" x14ac:dyDescent="0.2">
      <c r="G27">
        <v>25</v>
      </c>
      <c r="H27" s="4">
        <f t="shared" ca="1" si="0"/>
        <v>90.368000000000009</v>
      </c>
      <c r="I27" s="13">
        <f t="shared" si="1"/>
        <v>9</v>
      </c>
      <c r="J27" s="13">
        <f t="shared" ca="1" si="2"/>
        <v>34</v>
      </c>
      <c r="K27" s="9">
        <f t="shared" ca="1" si="5"/>
        <v>13.29661611087573</v>
      </c>
      <c r="L27" s="12">
        <f t="shared" ca="1" si="3"/>
        <v>77.071383889124277</v>
      </c>
      <c r="M27" s="12">
        <f t="shared" ca="1" si="4"/>
        <v>103.66461611087574</v>
      </c>
    </row>
    <row r="28" spans="7:13" x14ac:dyDescent="0.2">
      <c r="G28">
        <v>26</v>
      </c>
      <c r="H28" s="4">
        <f t="shared" ca="1" si="0"/>
        <v>93.216000000000008</v>
      </c>
      <c r="I28" s="13">
        <f t="shared" si="1"/>
        <v>9</v>
      </c>
      <c r="J28" s="13">
        <f t="shared" ca="1" si="2"/>
        <v>34</v>
      </c>
      <c r="K28" s="9">
        <f t="shared" ca="1" si="5"/>
        <v>13.971399357258386</v>
      </c>
      <c r="L28" s="12">
        <f t="shared" ca="1" si="3"/>
        <v>79.244600642741617</v>
      </c>
      <c r="M28" s="12">
        <f t="shared" ca="1" si="4"/>
        <v>107.1873993572584</v>
      </c>
    </row>
    <row r="29" spans="7:13" x14ac:dyDescent="0.2">
      <c r="G29">
        <v>27</v>
      </c>
      <c r="H29" s="4">
        <f t="shared" ca="1" si="0"/>
        <v>96.064000000000007</v>
      </c>
      <c r="I29" s="13">
        <f t="shared" si="1"/>
        <v>9</v>
      </c>
      <c r="J29" s="13">
        <f t="shared" ca="1" si="2"/>
        <v>34</v>
      </c>
      <c r="K29" s="9">
        <f t="shared" ca="1" si="5"/>
        <v>14.669696656713798</v>
      </c>
      <c r="L29" s="12">
        <f t="shared" ca="1" si="3"/>
        <v>81.394303343286211</v>
      </c>
      <c r="M29" s="12">
        <f t="shared" ca="1" si="4"/>
        <v>110.7336966567138</v>
      </c>
    </row>
    <row r="30" spans="7:13" x14ac:dyDescent="0.2">
      <c r="G30">
        <v>28</v>
      </c>
      <c r="H30" s="4">
        <f t="shared" ca="1" si="0"/>
        <v>98.912000000000006</v>
      </c>
      <c r="I30" s="13">
        <f t="shared" si="1"/>
        <v>9</v>
      </c>
      <c r="J30" s="13">
        <f t="shared" ca="1" si="2"/>
        <v>34</v>
      </c>
      <c r="K30" s="9">
        <f t="shared" ca="1" si="5"/>
        <v>15.388307249337075</v>
      </c>
      <c r="L30" s="12">
        <f t="shared" ca="1" si="3"/>
        <v>83.523692750662931</v>
      </c>
      <c r="M30" s="12">
        <f t="shared" ca="1" si="4"/>
        <v>114.30030724933708</v>
      </c>
    </row>
    <row r="31" spans="7:13" x14ac:dyDescent="0.2">
      <c r="G31">
        <v>29</v>
      </c>
      <c r="H31" s="4">
        <f t="shared" ca="1" si="0"/>
        <v>101.76</v>
      </c>
      <c r="I31" s="13">
        <f t="shared" si="1"/>
        <v>9</v>
      </c>
      <c r="J31" s="13">
        <f t="shared" ca="1" si="2"/>
        <v>34</v>
      </c>
      <c r="K31" s="9">
        <f t="shared" ca="1" si="5"/>
        <v>16.124515496597098</v>
      </c>
      <c r="L31" s="12">
        <f t="shared" ca="1" si="3"/>
        <v>85.635484503402907</v>
      </c>
      <c r="M31" s="12">
        <f t="shared" ca="1" si="4"/>
        <v>117.8845154965971</v>
      </c>
    </row>
    <row r="32" spans="7:13" x14ac:dyDescent="0.2">
      <c r="G32">
        <v>30</v>
      </c>
      <c r="H32" s="4">
        <f t="shared" ca="1" si="0"/>
        <v>104.608</v>
      </c>
      <c r="I32" s="13">
        <f t="shared" si="1"/>
        <v>9</v>
      </c>
      <c r="J32" s="13">
        <f t="shared" ca="1" si="2"/>
        <v>34</v>
      </c>
      <c r="K32" s="9">
        <f t="shared" ca="1" si="5"/>
        <v>16.876018487783188</v>
      </c>
      <c r="L32" s="12">
        <f t="shared" ca="1" si="3"/>
        <v>87.731981512216819</v>
      </c>
      <c r="M32" s="12">
        <f t="shared" ca="1" si="4"/>
        <v>121.48401848778319</v>
      </c>
    </row>
    <row r="33" spans="7:13" x14ac:dyDescent="0.2">
      <c r="G33">
        <v>31</v>
      </c>
      <c r="H33" s="4">
        <f t="shared" ca="1" si="0"/>
        <v>107.456</v>
      </c>
      <c r="I33" s="13">
        <f t="shared" si="1"/>
        <v>9</v>
      </c>
      <c r="J33" s="13">
        <f t="shared" ca="1" si="2"/>
        <v>34</v>
      </c>
      <c r="K33" s="9">
        <f t="shared" ca="1" si="5"/>
        <v>17.640861656959959</v>
      </c>
      <c r="L33" s="12">
        <f t="shared" ca="1" si="3"/>
        <v>89.815138343040047</v>
      </c>
      <c r="M33" s="12">
        <f t="shared" ca="1" si="4"/>
        <v>125.09686165695996</v>
      </c>
    </row>
    <row r="34" spans="7:13" x14ac:dyDescent="0.2">
      <c r="G34">
        <v>32</v>
      </c>
      <c r="H34" s="4">
        <f t="shared" ca="1" si="0"/>
        <v>110.304</v>
      </c>
      <c r="I34" s="13">
        <f t="shared" si="1"/>
        <v>9</v>
      </c>
      <c r="J34" s="13">
        <f t="shared" ca="1" si="2"/>
        <v>34</v>
      </c>
      <c r="K34" s="9">
        <f t="shared" ca="1" si="5"/>
        <v>18.417383093154143</v>
      </c>
      <c r="L34" s="12">
        <f t="shared" ca="1" si="3"/>
        <v>91.886616906845859</v>
      </c>
      <c r="M34" s="12">
        <f t="shared" ca="1" si="4"/>
        <v>128.72138309315415</v>
      </c>
    </row>
    <row r="35" spans="7:13" x14ac:dyDescent="0.2">
      <c r="G35">
        <v>33</v>
      </c>
      <c r="H35" s="4">
        <f t="shared" ca="1" si="0"/>
        <v>113.152</v>
      </c>
      <c r="I35" s="13">
        <f t="shared" si="1"/>
        <v>9</v>
      </c>
      <c r="J35" s="13">
        <f t="shared" ca="1" si="2"/>
        <v>34</v>
      </c>
      <c r="K35" s="9">
        <f t="shared" ca="1" si="5"/>
        <v>19.204166214652485</v>
      </c>
      <c r="L35" s="12">
        <f t="shared" ca="1" si="3"/>
        <v>93.947833785347513</v>
      </c>
      <c r="M35" s="12">
        <f t="shared" ca="1" si="4"/>
        <v>132.35616621465249</v>
      </c>
    </row>
    <row r="36" spans="7:13" x14ac:dyDescent="0.2">
      <c r="G36">
        <v>34</v>
      </c>
      <c r="H36" s="4">
        <f t="shared" ca="1" si="0"/>
        <v>116</v>
      </c>
      <c r="I36" s="13">
        <f t="shared" si="1"/>
        <v>34</v>
      </c>
      <c r="J36" s="13">
        <f t="shared" ca="1" si="2"/>
        <v>46</v>
      </c>
      <c r="K36" s="9">
        <f t="shared" ca="1" si="5"/>
        <v>20</v>
      </c>
      <c r="L36" s="12">
        <f t="shared" ca="1" si="3"/>
        <v>96</v>
      </c>
      <c r="M36" s="12">
        <f t="shared" ca="1" si="4"/>
        <v>136</v>
      </c>
    </row>
    <row r="37" spans="7:13" x14ac:dyDescent="0.2">
      <c r="G37">
        <v>35</v>
      </c>
      <c r="H37" s="4">
        <f t="shared" ca="1" si="0"/>
        <v>117.08333333333334</v>
      </c>
      <c r="I37" s="13">
        <f t="shared" si="1"/>
        <v>34</v>
      </c>
      <c r="J37" s="13">
        <f t="shared" ca="1" si="2"/>
        <v>46</v>
      </c>
      <c r="K37" s="9">
        <f t="shared" ca="1" si="5"/>
        <v>18.633899812498246</v>
      </c>
      <c r="L37" s="12">
        <f t="shared" ca="1" si="3"/>
        <v>98.4494335208351</v>
      </c>
      <c r="M37" s="12">
        <f t="shared" ca="1" si="4"/>
        <v>135.71723314583159</v>
      </c>
    </row>
    <row r="38" spans="7:13" x14ac:dyDescent="0.2">
      <c r="G38">
        <v>36</v>
      </c>
      <c r="H38" s="4">
        <f t="shared" ca="1" si="0"/>
        <v>118.16666666666667</v>
      </c>
      <c r="I38" s="13">
        <f t="shared" si="1"/>
        <v>34</v>
      </c>
      <c r="J38" s="13">
        <f t="shared" ca="1" si="2"/>
        <v>46</v>
      </c>
      <c r="K38" s="9">
        <f t="shared" ca="1" si="5"/>
        <v>17.950549357115015</v>
      </c>
      <c r="L38" s="12">
        <f t="shared" ca="1" si="3"/>
        <v>100.21611730955166</v>
      </c>
      <c r="M38" s="12">
        <f t="shared" ca="1" si="4"/>
        <v>136.11721602378168</v>
      </c>
    </row>
    <row r="39" spans="7:13" x14ac:dyDescent="0.2">
      <c r="G39">
        <v>37</v>
      </c>
      <c r="H39" s="4">
        <f t="shared" ca="1" si="0"/>
        <v>119.25</v>
      </c>
      <c r="I39" s="13">
        <f t="shared" si="1"/>
        <v>34</v>
      </c>
      <c r="J39" s="13">
        <f t="shared" ca="1" si="2"/>
        <v>46</v>
      </c>
      <c r="K39" s="9">
        <f t="shared" ca="1" si="5"/>
        <v>18.027756377319946</v>
      </c>
      <c r="L39" s="12">
        <f t="shared" ca="1" si="3"/>
        <v>101.22224362268005</v>
      </c>
      <c r="M39" s="12">
        <f t="shared" ca="1" si="4"/>
        <v>137.27775637731995</v>
      </c>
    </row>
    <row r="40" spans="7:13" x14ac:dyDescent="0.2">
      <c r="G40">
        <v>38</v>
      </c>
      <c r="H40" s="4">
        <f t="shared" ca="1" si="0"/>
        <v>120.33333333333334</v>
      </c>
      <c r="I40" s="13">
        <f t="shared" si="1"/>
        <v>34</v>
      </c>
      <c r="J40" s="13">
        <f t="shared" ca="1" si="2"/>
        <v>46</v>
      </c>
      <c r="K40" s="9">
        <f t="shared" ca="1" si="5"/>
        <v>18.856180831641268</v>
      </c>
      <c r="L40" s="12">
        <f t="shared" ca="1" si="3"/>
        <v>101.47715250169207</v>
      </c>
      <c r="M40" s="12">
        <f t="shared" ca="1" si="4"/>
        <v>139.18951416497461</v>
      </c>
    </row>
    <row r="41" spans="7:13" x14ac:dyDescent="0.2">
      <c r="G41">
        <v>39</v>
      </c>
      <c r="H41" s="4">
        <f t="shared" ca="1" si="0"/>
        <v>121.41666666666667</v>
      </c>
      <c r="I41" s="13">
        <f t="shared" si="1"/>
        <v>34</v>
      </c>
      <c r="J41" s="13">
        <f t="shared" ca="1" si="2"/>
        <v>46</v>
      </c>
      <c r="K41" s="9">
        <f t="shared" ca="1" si="5"/>
        <v>20.344259359556172</v>
      </c>
      <c r="L41" s="12">
        <f t="shared" ca="1" si="3"/>
        <v>101.0724073071105</v>
      </c>
      <c r="M41" s="12">
        <f t="shared" ca="1" si="4"/>
        <v>141.76092602622285</v>
      </c>
    </row>
    <row r="42" spans="7:13" x14ac:dyDescent="0.2">
      <c r="G42">
        <v>40</v>
      </c>
      <c r="H42" s="4">
        <f t="shared" ca="1" si="0"/>
        <v>122.5</v>
      </c>
      <c r="I42" s="13">
        <f t="shared" si="1"/>
        <v>34</v>
      </c>
      <c r="J42" s="13">
        <f t="shared" ca="1" si="2"/>
        <v>46</v>
      </c>
      <c r="K42" s="9">
        <f t="shared" ca="1" si="5"/>
        <v>22.360679774997898</v>
      </c>
      <c r="L42" s="12">
        <f t="shared" ca="1" si="3"/>
        <v>100.13932022500211</v>
      </c>
      <c r="M42" s="12">
        <f t="shared" ca="1" si="4"/>
        <v>144.86067977499789</v>
      </c>
    </row>
    <row r="43" spans="7:13" x14ac:dyDescent="0.2">
      <c r="G43">
        <v>41</v>
      </c>
      <c r="H43" s="4">
        <f t="shared" ca="1" si="0"/>
        <v>123.58333333333334</v>
      </c>
      <c r="I43" s="13">
        <f t="shared" si="1"/>
        <v>34</v>
      </c>
      <c r="J43" s="13">
        <f t="shared" ca="1" si="2"/>
        <v>46</v>
      </c>
      <c r="K43" s="9">
        <f t="shared" ca="1" si="5"/>
        <v>24.776781245530845</v>
      </c>
      <c r="L43" s="12">
        <f t="shared" ca="1" si="3"/>
        <v>98.806552087802501</v>
      </c>
      <c r="M43" s="12">
        <f t="shared" ca="1" si="4"/>
        <v>148.3601145788642</v>
      </c>
    </row>
    <row r="44" spans="7:13" x14ac:dyDescent="0.2">
      <c r="G44">
        <v>42</v>
      </c>
      <c r="H44" s="4">
        <f t="shared" ca="1" si="0"/>
        <v>124.66666666666667</v>
      </c>
      <c r="I44" s="13">
        <f t="shared" si="1"/>
        <v>34</v>
      </c>
      <c r="J44" s="13">
        <f t="shared" ca="1" si="2"/>
        <v>46</v>
      </c>
      <c r="K44" s="9">
        <f t="shared" ca="1" si="5"/>
        <v>27.487370837451067</v>
      </c>
      <c r="L44" s="12">
        <f t="shared" ca="1" si="3"/>
        <v>97.179295829215604</v>
      </c>
      <c r="M44" s="12">
        <f t="shared" ca="1" si="4"/>
        <v>152.15403750411775</v>
      </c>
    </row>
    <row r="45" spans="7:13" x14ac:dyDescent="0.2">
      <c r="G45">
        <v>43</v>
      </c>
      <c r="H45" s="4">
        <f t="shared" ca="1" si="0"/>
        <v>125.75</v>
      </c>
      <c r="I45" s="13">
        <f t="shared" si="1"/>
        <v>34</v>
      </c>
      <c r="J45" s="13">
        <f t="shared" ca="1" si="2"/>
        <v>46</v>
      </c>
      <c r="K45" s="9">
        <f t="shared" ca="1" si="5"/>
        <v>30.413812651491099</v>
      </c>
      <c r="L45" s="12">
        <f t="shared" ca="1" si="3"/>
        <v>95.336187348508901</v>
      </c>
      <c r="M45" s="12">
        <f t="shared" ca="1" si="4"/>
        <v>156.1638126514911</v>
      </c>
    </row>
    <row r="46" spans="7:13" x14ac:dyDescent="0.2">
      <c r="G46">
        <v>44</v>
      </c>
      <c r="H46" s="4">
        <f t="shared" ca="1" si="0"/>
        <v>126.83333333333334</v>
      </c>
      <c r="I46" s="13">
        <f t="shared" si="1"/>
        <v>34</v>
      </c>
      <c r="J46" s="13">
        <f t="shared" ca="1" si="2"/>
        <v>46</v>
      </c>
      <c r="K46" s="9">
        <f t="shared" ca="1" si="5"/>
        <v>33.499585403736305</v>
      </c>
      <c r="L46" s="12">
        <f t="shared" ca="1" si="3"/>
        <v>93.333747929597038</v>
      </c>
      <c r="M46" s="12">
        <f t="shared" ca="1" si="4"/>
        <v>160.33291873706963</v>
      </c>
    </row>
    <row r="47" spans="7:13" x14ac:dyDescent="0.2">
      <c r="G47">
        <v>45</v>
      </c>
      <c r="H47" s="4">
        <f t="shared" ca="1" si="0"/>
        <v>127.91666666666667</v>
      </c>
      <c r="I47" s="13">
        <f t="shared" si="1"/>
        <v>34</v>
      </c>
      <c r="J47" s="13">
        <f t="shared" ca="1" si="2"/>
        <v>46</v>
      </c>
      <c r="K47" s="9">
        <f t="shared" ca="1" si="5"/>
        <v>36.704525909242065</v>
      </c>
      <c r="L47" s="12">
        <f t="shared" ca="1" si="3"/>
        <v>91.212140757424606</v>
      </c>
      <c r="M47" s="12">
        <f t="shared" ca="1" si="4"/>
        <v>164.62119257590874</v>
      </c>
    </row>
    <row r="48" spans="7:13" x14ac:dyDescent="0.2">
      <c r="G48">
        <v>46</v>
      </c>
      <c r="H48" s="4">
        <f t="shared" ca="1" si="0"/>
        <v>128.99999999999989</v>
      </c>
      <c r="I48" s="13">
        <f t="shared" si="1"/>
        <v>46</v>
      </c>
      <c r="J48" s="13">
        <f t="shared" ca="1" si="2"/>
        <v>66</v>
      </c>
      <c r="K48" s="9">
        <f t="shared" ca="1" si="5"/>
        <v>40</v>
      </c>
      <c r="L48" s="12">
        <f t="shared" ca="1" si="3"/>
        <v>88.999999999999886</v>
      </c>
      <c r="M48" s="12">
        <f t="shared" ca="1" si="4"/>
        <v>168.99999999999989</v>
      </c>
    </row>
    <row r="49" spans="7:13" x14ac:dyDescent="0.2">
      <c r="G49">
        <v>47</v>
      </c>
      <c r="H49" s="4">
        <f t="shared" ca="1" si="0"/>
        <v>148.69999999999993</v>
      </c>
      <c r="I49" s="13">
        <f t="shared" si="1"/>
        <v>46</v>
      </c>
      <c r="J49" s="13">
        <f t="shared" ca="1" si="2"/>
        <v>66</v>
      </c>
      <c r="K49" s="9">
        <f t="shared" ca="1" si="5"/>
        <v>38.470768123342687</v>
      </c>
      <c r="L49" s="12">
        <f t="shared" ca="1" si="3"/>
        <v>110.22923187665725</v>
      </c>
      <c r="M49" s="12">
        <f t="shared" ca="1" si="4"/>
        <v>187.17076812334261</v>
      </c>
    </row>
    <row r="50" spans="7:13" x14ac:dyDescent="0.2">
      <c r="G50">
        <v>48</v>
      </c>
      <c r="H50" s="4">
        <f t="shared" ca="1" si="0"/>
        <v>168.39999999999986</v>
      </c>
      <c r="I50" s="13">
        <f t="shared" si="1"/>
        <v>46</v>
      </c>
      <c r="J50" s="13">
        <f t="shared" ca="1" si="2"/>
        <v>66</v>
      </c>
      <c r="K50" s="9">
        <f t="shared" ca="1" si="5"/>
        <v>37.947331922020552</v>
      </c>
      <c r="L50" s="12">
        <f t="shared" ca="1" si="3"/>
        <v>130.4526680779793</v>
      </c>
      <c r="M50" s="12">
        <f t="shared" ca="1" si="4"/>
        <v>206.34733192202043</v>
      </c>
    </row>
    <row r="51" spans="7:13" x14ac:dyDescent="0.2">
      <c r="G51">
        <v>49</v>
      </c>
      <c r="H51" s="4">
        <f t="shared" ca="1" si="0"/>
        <v>188.09999999999991</v>
      </c>
      <c r="I51" s="13">
        <f t="shared" si="1"/>
        <v>46</v>
      </c>
      <c r="J51" s="13">
        <f t="shared" ca="1" si="2"/>
        <v>66</v>
      </c>
      <c r="K51" s="9">
        <f t="shared" ca="1" si="5"/>
        <v>38.470768123342687</v>
      </c>
      <c r="L51" s="12">
        <f t="shared" ca="1" si="3"/>
        <v>149.62923187665723</v>
      </c>
      <c r="M51" s="12">
        <f t="shared" ca="1" si="4"/>
        <v>226.57076812334259</v>
      </c>
    </row>
    <row r="52" spans="7:13" x14ac:dyDescent="0.2">
      <c r="G52">
        <v>50</v>
      </c>
      <c r="H52" s="4">
        <f t="shared" ca="1" si="0"/>
        <v>207.79999999999995</v>
      </c>
      <c r="I52" s="13">
        <f t="shared" si="1"/>
        <v>46</v>
      </c>
      <c r="J52" s="13">
        <f t="shared" ca="1" si="2"/>
        <v>66</v>
      </c>
      <c r="K52" s="9">
        <f t="shared" ca="1" si="5"/>
        <v>40</v>
      </c>
      <c r="L52" s="12">
        <f t="shared" ca="1" si="3"/>
        <v>167.79999999999995</v>
      </c>
      <c r="M52" s="12">
        <f t="shared" ca="1" si="4"/>
        <v>247.79999999999995</v>
      </c>
    </row>
    <row r="53" spans="7:13" x14ac:dyDescent="0.2">
      <c r="G53">
        <v>51</v>
      </c>
      <c r="H53" s="4">
        <f t="shared" ca="1" si="0"/>
        <v>227.49999999999989</v>
      </c>
      <c r="I53" s="13">
        <f t="shared" si="1"/>
        <v>46</v>
      </c>
      <c r="J53" s="13">
        <f t="shared" ca="1" si="2"/>
        <v>66</v>
      </c>
      <c r="K53" s="9">
        <f t="shared" ca="1" si="5"/>
        <v>42.426406871192853</v>
      </c>
      <c r="L53" s="12">
        <f t="shared" ca="1" si="3"/>
        <v>185.07359312880703</v>
      </c>
      <c r="M53" s="12">
        <f t="shared" ca="1" si="4"/>
        <v>269.92640687119274</v>
      </c>
    </row>
    <row r="54" spans="7:13" x14ac:dyDescent="0.2">
      <c r="G54">
        <v>52</v>
      </c>
      <c r="H54" s="4">
        <f t="shared" ca="1" si="0"/>
        <v>247.19999999999982</v>
      </c>
      <c r="I54" s="13">
        <f t="shared" si="1"/>
        <v>46</v>
      </c>
      <c r="J54" s="13">
        <f t="shared" ca="1" si="2"/>
        <v>66</v>
      </c>
      <c r="K54" s="9">
        <f t="shared" ca="1" si="5"/>
        <v>45.607017003965517</v>
      </c>
      <c r="L54" s="12">
        <f t="shared" ca="1" si="3"/>
        <v>201.59298299603429</v>
      </c>
      <c r="M54" s="12">
        <f t="shared" ca="1" si="4"/>
        <v>292.80701700396531</v>
      </c>
    </row>
    <row r="55" spans="7:13" x14ac:dyDescent="0.2">
      <c r="G55">
        <v>53</v>
      </c>
      <c r="H55" s="4">
        <f t="shared" ca="1" si="0"/>
        <v>266.89999999999986</v>
      </c>
      <c r="I55" s="13">
        <f t="shared" si="1"/>
        <v>46</v>
      </c>
      <c r="J55" s="13">
        <f t="shared" ca="1" si="2"/>
        <v>66</v>
      </c>
      <c r="K55" s="9">
        <f t="shared" ca="1" si="5"/>
        <v>49.396356140913873</v>
      </c>
      <c r="L55" s="12">
        <f t="shared" ca="1" si="3"/>
        <v>217.503643859086</v>
      </c>
      <c r="M55" s="12">
        <f t="shared" ca="1" si="4"/>
        <v>316.29635614091376</v>
      </c>
    </row>
    <row r="56" spans="7:13" x14ac:dyDescent="0.2">
      <c r="G56">
        <v>54</v>
      </c>
      <c r="H56" s="4">
        <f t="shared" ca="1" si="0"/>
        <v>286.59999999999991</v>
      </c>
      <c r="I56" s="13">
        <f t="shared" si="1"/>
        <v>46</v>
      </c>
      <c r="J56" s="13">
        <f t="shared" ca="1" si="2"/>
        <v>66</v>
      </c>
      <c r="K56" s="9">
        <f t="shared" ca="1" si="5"/>
        <v>53.665631459994955</v>
      </c>
      <c r="L56" s="12">
        <f t="shared" ca="1" si="3"/>
        <v>232.93436854000495</v>
      </c>
      <c r="M56" s="12">
        <f t="shared" ca="1" si="4"/>
        <v>340.26563145999489</v>
      </c>
    </row>
    <row r="57" spans="7:13" x14ac:dyDescent="0.2">
      <c r="G57">
        <v>55</v>
      </c>
      <c r="H57" s="4">
        <f t="shared" ca="1" si="0"/>
        <v>306.29999999999995</v>
      </c>
      <c r="I57" s="13">
        <f t="shared" si="1"/>
        <v>46</v>
      </c>
      <c r="J57" s="13">
        <f t="shared" ca="1" si="2"/>
        <v>66</v>
      </c>
      <c r="K57" s="9">
        <f t="shared" ca="1" si="5"/>
        <v>58.309518948453004</v>
      </c>
      <c r="L57" s="12">
        <f t="shared" ca="1" si="3"/>
        <v>247.99048105154696</v>
      </c>
      <c r="M57" s="12">
        <f t="shared" ca="1" si="4"/>
        <v>364.60951894845294</v>
      </c>
    </row>
    <row r="58" spans="7:13" x14ac:dyDescent="0.2">
      <c r="G58">
        <v>56</v>
      </c>
      <c r="H58" s="4">
        <f t="shared" ca="1" si="0"/>
        <v>326</v>
      </c>
      <c r="I58" s="13">
        <f t="shared" si="1"/>
        <v>46</v>
      </c>
      <c r="J58" s="13">
        <f t="shared" ca="1" si="2"/>
        <v>66</v>
      </c>
      <c r="K58" s="9">
        <f t="shared" ca="1" si="5"/>
        <v>63.245553203367585</v>
      </c>
      <c r="L58" s="12">
        <f t="shared" ca="1" si="3"/>
        <v>262.75444679663241</v>
      </c>
      <c r="M58" s="12">
        <f t="shared" ca="1" si="4"/>
        <v>389.24555320336759</v>
      </c>
    </row>
    <row r="59" spans="7:13" x14ac:dyDescent="0.2">
      <c r="G59">
        <v>57</v>
      </c>
      <c r="H59" s="4">
        <f t="shared" ca="1" si="0"/>
        <v>345.69999999999982</v>
      </c>
      <c r="I59" s="13">
        <f t="shared" si="1"/>
        <v>46</v>
      </c>
      <c r="J59" s="13">
        <f t="shared" ca="1" si="2"/>
        <v>66</v>
      </c>
      <c r="K59" s="9">
        <f t="shared" ca="1" si="5"/>
        <v>68.410525505948286</v>
      </c>
      <c r="L59" s="12">
        <f t="shared" ca="1" si="3"/>
        <v>277.28947449405155</v>
      </c>
      <c r="M59" s="12">
        <f t="shared" ca="1" si="4"/>
        <v>414.11052550594809</v>
      </c>
    </row>
    <row r="60" spans="7:13" x14ac:dyDescent="0.2">
      <c r="G60">
        <v>58</v>
      </c>
      <c r="H60" s="4">
        <f t="shared" ca="1" si="0"/>
        <v>365.39999999999986</v>
      </c>
      <c r="I60" s="13">
        <f t="shared" si="1"/>
        <v>46</v>
      </c>
      <c r="J60" s="13">
        <f t="shared" ca="1" si="2"/>
        <v>66</v>
      </c>
      <c r="K60" s="9">
        <f t="shared" ca="1" si="5"/>
        <v>73.756355658343097</v>
      </c>
      <c r="L60" s="12">
        <f t="shared" ca="1" si="3"/>
        <v>291.6436443416568</v>
      </c>
      <c r="M60" s="12">
        <f t="shared" ca="1" si="4"/>
        <v>439.15635565834293</v>
      </c>
    </row>
    <row r="61" spans="7:13" x14ac:dyDescent="0.2">
      <c r="G61">
        <v>59</v>
      </c>
      <c r="H61" s="4">
        <f t="shared" ca="1" si="0"/>
        <v>385.09999999999991</v>
      </c>
      <c r="I61" s="13">
        <f t="shared" si="1"/>
        <v>46</v>
      </c>
      <c r="J61" s="13">
        <f t="shared" ca="1" si="2"/>
        <v>66</v>
      </c>
      <c r="K61" s="9">
        <f t="shared" ca="1" si="5"/>
        <v>79.246451024635803</v>
      </c>
      <c r="L61" s="12">
        <f t="shared" ca="1" si="3"/>
        <v>305.85354897536411</v>
      </c>
      <c r="M61" s="12">
        <f t="shared" ca="1" si="4"/>
        <v>464.34645102463571</v>
      </c>
    </row>
    <row r="62" spans="7:13" x14ac:dyDescent="0.2">
      <c r="G62">
        <v>60</v>
      </c>
      <c r="H62" s="4">
        <f t="shared" ca="1" si="0"/>
        <v>404.79999999999995</v>
      </c>
      <c r="I62" s="13">
        <f t="shared" si="1"/>
        <v>46</v>
      </c>
      <c r="J62" s="13">
        <f t="shared" ca="1" si="2"/>
        <v>66</v>
      </c>
      <c r="K62" s="9">
        <f t="shared" ca="1" si="5"/>
        <v>84.852813742385706</v>
      </c>
      <c r="L62" s="12">
        <f t="shared" ca="1" si="3"/>
        <v>319.94718625761425</v>
      </c>
      <c r="M62" s="12">
        <f t="shared" ca="1" si="4"/>
        <v>489.65281374238566</v>
      </c>
    </row>
    <row r="63" spans="7:13" x14ac:dyDescent="0.2">
      <c r="G63">
        <v>61</v>
      </c>
      <c r="H63" s="4">
        <f t="shared" ca="1" si="0"/>
        <v>424.5</v>
      </c>
      <c r="I63" s="13">
        <f t="shared" si="1"/>
        <v>46</v>
      </c>
      <c r="J63" s="13">
        <f t="shared" ca="1" si="2"/>
        <v>66</v>
      </c>
      <c r="K63" s="9">
        <f t="shared" ca="1" si="5"/>
        <v>90.553851381374173</v>
      </c>
      <c r="L63" s="12">
        <f t="shared" ca="1" si="3"/>
        <v>333.94614861862584</v>
      </c>
      <c r="M63" s="12">
        <f t="shared" ca="1" si="4"/>
        <v>515.05385138137422</v>
      </c>
    </row>
    <row r="64" spans="7:13" x14ac:dyDescent="0.2">
      <c r="G64">
        <v>62</v>
      </c>
      <c r="H64" s="4">
        <f t="shared" ca="1" si="0"/>
        <v>444.19999999999982</v>
      </c>
      <c r="I64" s="13">
        <f t="shared" si="1"/>
        <v>46</v>
      </c>
      <c r="J64" s="13">
        <f t="shared" ca="1" si="2"/>
        <v>66</v>
      </c>
      <c r="K64" s="9">
        <f t="shared" ca="1" si="5"/>
        <v>96.332756630338366</v>
      </c>
      <c r="L64" s="12">
        <f t="shared" ca="1" si="3"/>
        <v>347.86724336966142</v>
      </c>
      <c r="M64" s="12">
        <f t="shared" ca="1" si="4"/>
        <v>540.53275663033821</v>
      </c>
    </row>
    <row r="65" spans="7:13" x14ac:dyDescent="0.2">
      <c r="G65">
        <v>63</v>
      </c>
      <c r="H65" s="4">
        <f t="shared" ca="1" si="0"/>
        <v>463.89999999999986</v>
      </c>
      <c r="I65" s="13">
        <f t="shared" si="1"/>
        <v>46</v>
      </c>
      <c r="J65" s="13">
        <f t="shared" ca="1" si="2"/>
        <v>66</v>
      </c>
      <c r="K65" s="9">
        <f t="shared" ca="1" si="5"/>
        <v>102.17631819555841</v>
      </c>
      <c r="L65" s="12">
        <f t="shared" ca="1" si="3"/>
        <v>361.72368180444147</v>
      </c>
      <c r="M65" s="12">
        <f t="shared" ca="1" si="4"/>
        <v>566.07631819555831</v>
      </c>
    </row>
    <row r="66" spans="7:13" x14ac:dyDescent="0.2">
      <c r="G66">
        <v>64</v>
      </c>
      <c r="H66" s="4">
        <f t="shared" ca="1" si="0"/>
        <v>483.59999999999991</v>
      </c>
      <c r="I66" s="13">
        <f t="shared" si="1"/>
        <v>46</v>
      </c>
      <c r="J66" s="13">
        <f t="shared" ca="1" si="2"/>
        <v>66</v>
      </c>
      <c r="K66" s="9">
        <f t="shared" ca="1" si="5"/>
        <v>108.07404868885037</v>
      </c>
      <c r="L66" s="12">
        <f t="shared" ca="1" si="3"/>
        <v>375.52595131114953</v>
      </c>
      <c r="M66" s="12">
        <f t="shared" ca="1" si="4"/>
        <v>591.67404868885023</v>
      </c>
    </row>
    <row r="67" spans="7:13" x14ac:dyDescent="0.2">
      <c r="G67">
        <v>65</v>
      </c>
      <c r="H67" s="4">
        <f t="shared" ref="H67:H73" ca="1" si="6">FORECAST(G67,OFFSET($B$2:$B$7,MATCH(G67,$A$2:$A$7,1)-1,0,2), OFFSET($A$2:$A$7,MATCH(G67,$A$2:$A$7,1)-1,0,2))</f>
        <v>503.29999999999995</v>
      </c>
      <c r="I67" s="13">
        <f t="shared" ref="I67:I73" si="7">LOOKUP(G67,$A$2:$A$7,$A$2:$A$7)</f>
        <v>46</v>
      </c>
      <c r="J67" s="13">
        <f t="shared" ref="J67:J73" ca="1" si="8">LOOKUP(G67,$A$2:$A$7,$A$3:$A$7)</f>
        <v>66</v>
      </c>
      <c r="K67" s="9">
        <f t="shared" ref="K67:K73" ca="1" si="9">SQRT(((1-(G67-I67)/(J67-I67))*LOOKUP(G67,$A$2:$A$7,$C$2:$C$7))^2+((G67-I67)/(J67-I67)*LOOKUP(G67,$A$2:$A$7,$C$3:$C$7))^2)</f>
        <v>114.0175425099138</v>
      </c>
      <c r="L67" s="12">
        <f t="shared" ref="L67:L102" ca="1" si="10">H67-K67</f>
        <v>389.28245749008613</v>
      </c>
      <c r="M67" s="12">
        <f t="shared" ref="M67:M102" ca="1" si="11">H67+K67</f>
        <v>617.31754250991378</v>
      </c>
    </row>
    <row r="68" spans="7:13" x14ac:dyDescent="0.2">
      <c r="G68">
        <v>66</v>
      </c>
      <c r="H68" s="4">
        <f t="shared" ca="1" si="6"/>
        <v>523</v>
      </c>
      <c r="I68" s="13">
        <f t="shared" si="7"/>
        <v>66</v>
      </c>
      <c r="J68" s="13">
        <f t="shared" ca="1" si="8"/>
        <v>72</v>
      </c>
      <c r="K68" s="9">
        <f t="shared" ca="1" si="9"/>
        <v>120</v>
      </c>
      <c r="L68" s="12">
        <f t="shared" ca="1" si="10"/>
        <v>403</v>
      </c>
      <c r="M68" s="12">
        <f t="shared" ca="1" si="11"/>
        <v>643</v>
      </c>
    </row>
    <row r="69" spans="7:13" x14ac:dyDescent="0.2">
      <c r="G69">
        <v>67</v>
      </c>
      <c r="H69" s="4">
        <f t="shared" ca="1" si="6"/>
        <v>568.7166666666667</v>
      </c>
      <c r="I69" s="13">
        <f t="shared" si="7"/>
        <v>66</v>
      </c>
      <c r="J69" s="13">
        <f t="shared" ca="1" si="8"/>
        <v>72</v>
      </c>
      <c r="K69" s="9">
        <f t="shared" ca="1" si="9"/>
        <v>102.68614533832908</v>
      </c>
      <c r="L69" s="12">
        <f t="shared" ca="1" si="10"/>
        <v>466.03052132833761</v>
      </c>
      <c r="M69" s="12">
        <f t="shared" ca="1" si="11"/>
        <v>671.40281200499578</v>
      </c>
    </row>
    <row r="70" spans="7:13" x14ac:dyDescent="0.2">
      <c r="G70">
        <v>68</v>
      </c>
      <c r="H70" s="4">
        <f t="shared" ca="1" si="6"/>
        <v>614.43333333333339</v>
      </c>
      <c r="I70" s="13">
        <f t="shared" si="7"/>
        <v>66</v>
      </c>
      <c r="J70" s="13">
        <f t="shared" ca="1" si="8"/>
        <v>72</v>
      </c>
      <c r="K70" s="9">
        <f t="shared" ca="1" si="9"/>
        <v>92.61629326299871</v>
      </c>
      <c r="L70" s="12">
        <f t="shared" ca="1" si="10"/>
        <v>521.81704007033466</v>
      </c>
      <c r="M70" s="12">
        <f t="shared" ca="1" si="11"/>
        <v>707.04962659633213</v>
      </c>
    </row>
    <row r="71" spans="7:13" x14ac:dyDescent="0.2">
      <c r="G71">
        <v>69</v>
      </c>
      <c r="H71" s="4">
        <f t="shared" ca="1" si="6"/>
        <v>660.15000000000009</v>
      </c>
      <c r="I71" s="13">
        <f t="shared" si="7"/>
        <v>66</v>
      </c>
      <c r="J71" s="13">
        <f t="shared" ca="1" si="8"/>
        <v>72</v>
      </c>
      <c r="K71" s="9">
        <f t="shared" ca="1" si="9"/>
        <v>92.195444572928878</v>
      </c>
      <c r="L71" s="12">
        <f t="shared" ca="1" si="10"/>
        <v>567.95455542707123</v>
      </c>
      <c r="M71" s="12">
        <f t="shared" ca="1" si="11"/>
        <v>752.34544457292895</v>
      </c>
    </row>
    <row r="72" spans="7:13" x14ac:dyDescent="0.2">
      <c r="G72">
        <v>70</v>
      </c>
      <c r="H72" s="4">
        <f t="shared" ca="1" si="6"/>
        <v>705.86666666666679</v>
      </c>
      <c r="I72" s="13">
        <f t="shared" si="7"/>
        <v>66</v>
      </c>
      <c r="J72" s="13">
        <f t="shared" ca="1" si="8"/>
        <v>72</v>
      </c>
      <c r="K72" s="9">
        <f t="shared" ca="1" si="9"/>
        <v>101.54364141151876</v>
      </c>
      <c r="L72" s="12">
        <f t="shared" ca="1" si="10"/>
        <v>604.32302525514797</v>
      </c>
      <c r="M72" s="12">
        <f t="shared" ca="1" si="11"/>
        <v>807.41030807818561</v>
      </c>
    </row>
    <row r="73" spans="7:13" x14ac:dyDescent="0.2">
      <c r="G73">
        <v>71</v>
      </c>
      <c r="H73" s="4">
        <f t="shared" ca="1" si="6"/>
        <v>751.58333333333303</v>
      </c>
      <c r="I73" s="13">
        <f t="shared" si="7"/>
        <v>66</v>
      </c>
      <c r="J73" s="13">
        <f t="shared" ca="1" si="8"/>
        <v>72</v>
      </c>
      <c r="K73" s="9">
        <f t="shared" ca="1" si="9"/>
        <v>118.3685393637647</v>
      </c>
      <c r="L73" s="12">
        <f t="shared" ca="1" si="10"/>
        <v>633.21479396956829</v>
      </c>
      <c r="M73" s="12">
        <f t="shared" ca="1" si="11"/>
        <v>869.95187269709777</v>
      </c>
    </row>
    <row r="74" spans="7:13" x14ac:dyDescent="0.2">
      <c r="G74">
        <v>72</v>
      </c>
      <c r="H74" s="5">
        <f>TREND($B$6:$B$7, $A$6:$A$7, G74)</f>
        <v>797.29999999999973</v>
      </c>
      <c r="I74" s="14">
        <v>66</v>
      </c>
      <c r="J74" s="14">
        <v>72</v>
      </c>
      <c r="K74" s="9">
        <f>SQRT((((-G74+J74)/(J74-I74))*$C$6)^2+((1+(G74-J74)/(J74-I74))*$C$7)^2)</f>
        <v>140</v>
      </c>
      <c r="L74" s="15">
        <f t="shared" si="10"/>
        <v>657.29999999999973</v>
      </c>
      <c r="M74" s="15">
        <f t="shared" si="11"/>
        <v>937.29999999999973</v>
      </c>
    </row>
    <row r="75" spans="7:13" x14ac:dyDescent="0.2">
      <c r="G75">
        <v>73</v>
      </c>
      <c r="H75" s="5">
        <f t="shared" ref="H75:H102" si="12">TREND($B$6:$B$7, $A$6:$A$7, G75)</f>
        <v>843.01666666666642</v>
      </c>
      <c r="I75" s="14">
        <v>66</v>
      </c>
      <c r="J75" s="14">
        <v>72</v>
      </c>
      <c r="K75" s="9">
        <f t="shared" ref="K75:K102" si="13">SQRT((((-G75+J75)/(J75-I75))*$C$6)^2+((1+(G75-J75)/(J75-I75))*$C$7)^2)</f>
        <v>164.55326729596644</v>
      </c>
      <c r="L75" s="15">
        <f t="shared" si="10"/>
        <v>678.46339937070002</v>
      </c>
      <c r="M75" s="15">
        <f t="shared" si="11"/>
        <v>1007.5699339626328</v>
      </c>
    </row>
    <row r="76" spans="7:13" x14ac:dyDescent="0.2">
      <c r="G76">
        <v>74</v>
      </c>
      <c r="H76" s="5">
        <f t="shared" si="12"/>
        <v>888.73333333333312</v>
      </c>
      <c r="I76" s="14">
        <v>66</v>
      </c>
      <c r="J76" s="14">
        <v>72</v>
      </c>
      <c r="K76" s="9">
        <f t="shared" si="13"/>
        <v>190.90428084368469</v>
      </c>
      <c r="L76" s="15">
        <f t="shared" si="10"/>
        <v>697.82905248964846</v>
      </c>
      <c r="M76" s="15">
        <f t="shared" si="11"/>
        <v>1079.6376141770179</v>
      </c>
    </row>
    <row r="77" spans="7:13" x14ac:dyDescent="0.2">
      <c r="G77">
        <v>75</v>
      </c>
      <c r="H77" s="5">
        <f t="shared" si="12"/>
        <v>934.44999999999982</v>
      </c>
      <c r="I77" s="14">
        <v>66</v>
      </c>
      <c r="J77" s="14">
        <v>72</v>
      </c>
      <c r="K77" s="9">
        <f t="shared" si="13"/>
        <v>218.40329667841556</v>
      </c>
      <c r="L77" s="15">
        <f t="shared" si="10"/>
        <v>716.04670332158423</v>
      </c>
      <c r="M77" s="15">
        <f t="shared" si="11"/>
        <v>1152.8532966784153</v>
      </c>
    </row>
    <row r="78" spans="7:13" x14ac:dyDescent="0.2">
      <c r="G78">
        <v>76</v>
      </c>
      <c r="H78" s="5">
        <f t="shared" si="12"/>
        <v>980.16666666666652</v>
      </c>
      <c r="I78" s="14">
        <v>66</v>
      </c>
      <c r="J78" s="14">
        <v>72</v>
      </c>
      <c r="K78" s="9">
        <f t="shared" si="13"/>
        <v>246.66666666666666</v>
      </c>
      <c r="L78" s="15">
        <f t="shared" si="10"/>
        <v>733.49999999999989</v>
      </c>
      <c r="M78" s="15">
        <f t="shared" si="11"/>
        <v>1226.8333333333333</v>
      </c>
    </row>
    <row r="79" spans="7:13" x14ac:dyDescent="0.2">
      <c r="G79">
        <v>77</v>
      </c>
      <c r="H79" s="5">
        <f t="shared" si="12"/>
        <v>1025.8833333333332</v>
      </c>
      <c r="I79" s="14">
        <v>66</v>
      </c>
      <c r="J79" s="14">
        <v>72</v>
      </c>
      <c r="K79" s="9">
        <f t="shared" si="13"/>
        <v>275.4592125483876</v>
      </c>
      <c r="L79" s="15">
        <f t="shared" si="10"/>
        <v>750.42412078494567</v>
      </c>
      <c r="M79" s="15">
        <f t="shared" si="11"/>
        <v>1301.3425458817208</v>
      </c>
    </row>
    <row r="80" spans="7:13" x14ac:dyDescent="0.2">
      <c r="G80">
        <v>78</v>
      </c>
      <c r="H80" s="5">
        <f t="shared" si="12"/>
        <v>1071.5999999999999</v>
      </c>
      <c r="I80" s="14">
        <v>66</v>
      </c>
      <c r="J80" s="14">
        <v>72</v>
      </c>
      <c r="K80" s="9">
        <f t="shared" si="13"/>
        <v>304.63092423455635</v>
      </c>
      <c r="L80" s="15">
        <f t="shared" si="10"/>
        <v>766.96907576544356</v>
      </c>
      <c r="M80" s="15">
        <f t="shared" si="11"/>
        <v>1376.2309242345564</v>
      </c>
    </row>
    <row r="81" spans="7:13" x14ac:dyDescent="0.2">
      <c r="G81">
        <v>79</v>
      </c>
      <c r="H81" s="5">
        <f t="shared" si="12"/>
        <v>1117.3166666666666</v>
      </c>
      <c r="I81" s="14">
        <v>66</v>
      </c>
      <c r="J81" s="14">
        <v>72</v>
      </c>
      <c r="K81" s="9">
        <f t="shared" si="13"/>
        <v>334.0824914764483</v>
      </c>
      <c r="L81" s="15">
        <f t="shared" si="10"/>
        <v>783.23417519021837</v>
      </c>
      <c r="M81" s="15">
        <f t="shared" si="11"/>
        <v>1451.3991581431148</v>
      </c>
    </row>
    <row r="82" spans="7:13" x14ac:dyDescent="0.2">
      <c r="G82">
        <v>80</v>
      </c>
      <c r="H82" s="5">
        <f t="shared" si="12"/>
        <v>1163.0333333333333</v>
      </c>
      <c r="I82" s="14">
        <v>66</v>
      </c>
      <c r="J82" s="14">
        <v>72</v>
      </c>
      <c r="K82" s="9">
        <f t="shared" si="13"/>
        <v>363.745943085433</v>
      </c>
      <c r="L82" s="15">
        <f t="shared" si="10"/>
        <v>799.28739024790025</v>
      </c>
      <c r="M82" s="15">
        <f t="shared" si="11"/>
        <v>1526.7792764187664</v>
      </c>
    </row>
    <row r="83" spans="7:13" x14ac:dyDescent="0.2">
      <c r="G83">
        <v>81</v>
      </c>
      <c r="H83" s="5">
        <f t="shared" si="12"/>
        <v>1208.75</v>
      </c>
      <c r="I83" s="14">
        <v>66</v>
      </c>
      <c r="J83" s="14">
        <v>72</v>
      </c>
      <c r="K83" s="9">
        <f t="shared" si="13"/>
        <v>393.57337308308854</v>
      </c>
      <c r="L83" s="15">
        <f t="shared" si="10"/>
        <v>815.17662691691146</v>
      </c>
      <c r="M83" s="15">
        <f t="shared" si="11"/>
        <v>1602.3233730830884</v>
      </c>
    </row>
    <row r="84" spans="7:13" x14ac:dyDescent="0.2">
      <c r="G84">
        <v>82</v>
      </c>
      <c r="H84" s="5">
        <f t="shared" si="12"/>
        <v>1254.4666666666667</v>
      </c>
      <c r="I84" s="14">
        <v>66</v>
      </c>
      <c r="J84" s="14">
        <v>72</v>
      </c>
      <c r="K84" s="9">
        <f t="shared" si="13"/>
        <v>423.53013798049579</v>
      </c>
      <c r="L84" s="15">
        <f t="shared" si="10"/>
        <v>830.93652868617096</v>
      </c>
      <c r="M84" s="15">
        <f t="shared" si="11"/>
        <v>1677.9968046471624</v>
      </c>
    </row>
    <row r="85" spans="7:13" x14ac:dyDescent="0.2">
      <c r="G85">
        <v>83</v>
      </c>
      <c r="H85" s="5">
        <f t="shared" si="12"/>
        <v>1300.1833333333334</v>
      </c>
      <c r="I85" s="14">
        <v>66</v>
      </c>
      <c r="J85" s="14">
        <v>72</v>
      </c>
      <c r="K85" s="9">
        <f t="shared" si="13"/>
        <v>453.59061326756358</v>
      </c>
      <c r="L85" s="15">
        <f t="shared" si="10"/>
        <v>846.59272006576975</v>
      </c>
      <c r="M85" s="15">
        <f t="shared" si="11"/>
        <v>1753.773946600897</v>
      </c>
    </row>
    <row r="86" spans="7:13" x14ac:dyDescent="0.2">
      <c r="G86">
        <v>84</v>
      </c>
      <c r="H86" s="5">
        <f t="shared" si="12"/>
        <v>1345.8999999999996</v>
      </c>
      <c r="I86" s="14">
        <v>66</v>
      </c>
      <c r="J86" s="14">
        <v>72</v>
      </c>
      <c r="K86" s="9">
        <f t="shared" si="13"/>
        <v>483.735464897913</v>
      </c>
      <c r="L86" s="15">
        <f t="shared" si="10"/>
        <v>862.16453510208657</v>
      </c>
      <c r="M86" s="15">
        <f t="shared" si="11"/>
        <v>1829.6354648979127</v>
      </c>
    </row>
    <row r="87" spans="7:13" x14ac:dyDescent="0.2">
      <c r="G87">
        <v>85</v>
      </c>
      <c r="H87" s="5">
        <f t="shared" si="12"/>
        <v>1391.6166666666663</v>
      </c>
      <c r="I87" s="14">
        <v>66</v>
      </c>
      <c r="J87" s="14">
        <v>72</v>
      </c>
      <c r="K87" s="9">
        <f t="shared" si="13"/>
        <v>513.94984623447885</v>
      </c>
      <c r="L87" s="15">
        <f t="shared" si="10"/>
        <v>877.66682043218748</v>
      </c>
      <c r="M87" s="15">
        <f t="shared" si="11"/>
        <v>1905.5665129011452</v>
      </c>
    </row>
    <row r="88" spans="7:13" x14ac:dyDescent="0.2">
      <c r="G88">
        <v>86</v>
      </c>
      <c r="H88" s="5">
        <f t="shared" si="12"/>
        <v>1437.333333333333</v>
      </c>
      <c r="I88" s="14">
        <v>66</v>
      </c>
      <c r="J88" s="14">
        <v>72</v>
      </c>
      <c r="K88" s="9">
        <f t="shared" si="13"/>
        <v>544.22217685222802</v>
      </c>
      <c r="L88" s="15">
        <f t="shared" si="10"/>
        <v>893.11115648110501</v>
      </c>
      <c r="M88" s="15">
        <f t="shared" si="11"/>
        <v>1981.5555101855612</v>
      </c>
    </row>
    <row r="89" spans="7:13" x14ac:dyDescent="0.2">
      <c r="G89">
        <v>87</v>
      </c>
      <c r="H89" s="5">
        <f t="shared" si="12"/>
        <v>1483.0499999999997</v>
      </c>
      <c r="I89" s="14">
        <v>66</v>
      </c>
      <c r="J89" s="14">
        <v>72</v>
      </c>
      <c r="K89" s="9">
        <f t="shared" si="13"/>
        <v>574.54329688892904</v>
      </c>
      <c r="L89" s="15">
        <f t="shared" si="10"/>
        <v>908.50670311107069</v>
      </c>
      <c r="M89" s="15">
        <f t="shared" si="11"/>
        <v>2057.5932968889288</v>
      </c>
    </row>
    <row r="90" spans="7:13" x14ac:dyDescent="0.2">
      <c r="G90">
        <v>88</v>
      </c>
      <c r="H90" s="5">
        <f t="shared" si="12"/>
        <v>1528.7666666666664</v>
      </c>
      <c r="I90" s="14">
        <v>66</v>
      </c>
      <c r="J90" s="14">
        <v>72</v>
      </c>
      <c r="K90" s="9">
        <f t="shared" si="13"/>
        <v>604.90586962858197</v>
      </c>
      <c r="L90" s="15">
        <f t="shared" si="10"/>
        <v>923.86079703808446</v>
      </c>
      <c r="M90" s="15">
        <f t="shared" si="11"/>
        <v>2133.6725362952484</v>
      </c>
    </row>
    <row r="91" spans="7:13" x14ac:dyDescent="0.2">
      <c r="G91">
        <v>89</v>
      </c>
      <c r="H91" s="5">
        <f t="shared" si="12"/>
        <v>1574.4833333333331</v>
      </c>
      <c r="I91" s="14">
        <v>66</v>
      </c>
      <c r="J91" s="14">
        <v>72</v>
      </c>
      <c r="K91" s="9">
        <f t="shared" si="13"/>
        <v>635.30395175153069</v>
      </c>
      <c r="L91" s="15">
        <f t="shared" si="10"/>
        <v>939.17938158180243</v>
      </c>
      <c r="M91" s="15">
        <f t="shared" si="11"/>
        <v>2209.7872850848639</v>
      </c>
    </row>
    <row r="92" spans="7:13" x14ac:dyDescent="0.2">
      <c r="G92">
        <v>90</v>
      </c>
      <c r="H92" s="5">
        <f t="shared" si="12"/>
        <v>1620.1999999999994</v>
      </c>
      <c r="I92" s="14">
        <v>66</v>
      </c>
      <c r="J92" s="14">
        <v>72</v>
      </c>
      <c r="K92" s="9">
        <f t="shared" si="13"/>
        <v>665.73267908372952</v>
      </c>
      <c r="L92" s="15">
        <f t="shared" si="10"/>
        <v>954.46732091626984</v>
      </c>
      <c r="M92" s="15">
        <f t="shared" si="11"/>
        <v>2285.932679083729</v>
      </c>
    </row>
    <row r="93" spans="7:13" x14ac:dyDescent="0.2">
      <c r="G93">
        <v>91</v>
      </c>
      <c r="H93" s="5">
        <f t="shared" si="12"/>
        <v>1665.9166666666665</v>
      </c>
      <c r="I93" s="14">
        <v>66</v>
      </c>
      <c r="J93" s="14">
        <v>72</v>
      </c>
      <c r="K93" s="9">
        <f t="shared" si="13"/>
        <v>696.18803334859012</v>
      </c>
      <c r="L93" s="15">
        <f t="shared" si="10"/>
        <v>969.72863331807639</v>
      </c>
      <c r="M93" s="15">
        <f t="shared" si="11"/>
        <v>2362.1047000152566</v>
      </c>
    </row>
    <row r="94" spans="7:13" x14ac:dyDescent="0.2">
      <c r="G94">
        <v>92</v>
      </c>
      <c r="H94" s="5">
        <f t="shared" si="12"/>
        <v>1711.6333333333328</v>
      </c>
      <c r="I94" s="14">
        <v>66</v>
      </c>
      <c r="J94" s="14">
        <v>72</v>
      </c>
      <c r="K94" s="9">
        <f t="shared" si="13"/>
        <v>726.66666666666674</v>
      </c>
      <c r="L94" s="15">
        <f t="shared" si="10"/>
        <v>984.96666666666601</v>
      </c>
      <c r="M94" s="15">
        <f t="shared" si="11"/>
        <v>2438.2999999999993</v>
      </c>
    </row>
    <row r="95" spans="7:13" x14ac:dyDescent="0.2">
      <c r="G95">
        <v>93</v>
      </c>
      <c r="H95" s="5">
        <f t="shared" si="12"/>
        <v>1757.35</v>
      </c>
      <c r="I95" s="14">
        <v>66</v>
      </c>
      <c r="J95" s="14">
        <v>72</v>
      </c>
      <c r="K95" s="9">
        <f t="shared" si="13"/>
        <v>757.16576784743779</v>
      </c>
      <c r="L95" s="15">
        <f t="shared" si="10"/>
        <v>1000.1842321525621</v>
      </c>
      <c r="M95" s="15">
        <f t="shared" si="11"/>
        <v>2514.5157678474379</v>
      </c>
    </row>
    <row r="96" spans="7:13" x14ac:dyDescent="0.2">
      <c r="G96">
        <v>94</v>
      </c>
      <c r="H96" s="5">
        <f t="shared" si="12"/>
        <v>1803.0666666666662</v>
      </c>
      <c r="I96" s="14">
        <v>66</v>
      </c>
      <c r="J96" s="14">
        <v>72</v>
      </c>
      <c r="K96" s="9">
        <f t="shared" si="13"/>
        <v>787.68295934623609</v>
      </c>
      <c r="L96" s="15">
        <f t="shared" si="10"/>
        <v>1015.3837073204301</v>
      </c>
      <c r="M96" s="15">
        <f t="shared" si="11"/>
        <v>2590.7496260129024</v>
      </c>
    </row>
    <row r="97" spans="7:13" x14ac:dyDescent="0.2">
      <c r="G97">
        <v>95</v>
      </c>
      <c r="H97" s="5">
        <f t="shared" si="12"/>
        <v>1848.7833333333333</v>
      </c>
      <c r="I97" s="14">
        <v>66</v>
      </c>
      <c r="J97" s="14">
        <v>72</v>
      </c>
      <c r="K97" s="9">
        <f t="shared" si="13"/>
        <v>818.21621700976925</v>
      </c>
      <c r="L97" s="15">
        <f t="shared" si="10"/>
        <v>1030.5671163235641</v>
      </c>
      <c r="M97" s="15">
        <f t="shared" si="11"/>
        <v>2666.9995503431028</v>
      </c>
    </row>
    <row r="98" spans="7:13" x14ac:dyDescent="0.2">
      <c r="G98">
        <v>96</v>
      </c>
      <c r="H98" s="5">
        <f t="shared" si="12"/>
        <v>1894.4999999999995</v>
      </c>
      <c r="I98" s="14">
        <v>66</v>
      </c>
      <c r="J98" s="14">
        <v>72</v>
      </c>
      <c r="K98" s="9">
        <f t="shared" si="13"/>
        <v>848.76380695691773</v>
      </c>
      <c r="L98" s="15">
        <f t="shared" si="10"/>
        <v>1045.7361930430818</v>
      </c>
      <c r="M98" s="15">
        <f t="shared" si="11"/>
        <v>2743.2638069569175</v>
      </c>
    </row>
    <row r="99" spans="7:13" x14ac:dyDescent="0.2">
      <c r="G99">
        <v>97</v>
      </c>
      <c r="H99" s="5">
        <f t="shared" si="12"/>
        <v>1940.2166666666667</v>
      </c>
      <c r="I99" s="14">
        <v>66</v>
      </c>
      <c r="J99" s="14">
        <v>72</v>
      </c>
      <c r="K99" s="9">
        <f t="shared" si="13"/>
        <v>879.32423548490419</v>
      </c>
      <c r="L99" s="15">
        <f t="shared" si="10"/>
        <v>1060.8924311817625</v>
      </c>
      <c r="M99" s="15">
        <f t="shared" si="11"/>
        <v>2819.5409021515707</v>
      </c>
    </row>
    <row r="100" spans="7:13" x14ac:dyDescent="0.2">
      <c r="G100">
        <v>98</v>
      </c>
      <c r="H100" s="5">
        <f t="shared" si="12"/>
        <v>1985.9333333333329</v>
      </c>
      <c r="I100" s="14">
        <v>66</v>
      </c>
      <c r="J100" s="14">
        <v>72</v>
      </c>
      <c r="K100" s="9">
        <f t="shared" si="13"/>
        <v>909.89620897721682</v>
      </c>
      <c r="L100" s="15">
        <f t="shared" si="10"/>
        <v>1076.0371243561162</v>
      </c>
      <c r="M100" s="15">
        <f t="shared" si="11"/>
        <v>2895.8295423105496</v>
      </c>
    </row>
    <row r="101" spans="7:13" x14ac:dyDescent="0.2">
      <c r="G101">
        <v>99</v>
      </c>
      <c r="H101" s="5">
        <f t="shared" si="12"/>
        <v>2031.65</v>
      </c>
      <c r="I101" s="14">
        <v>66</v>
      </c>
      <c r="J101" s="14">
        <v>72</v>
      </c>
      <c r="K101" s="9">
        <f t="shared" si="13"/>
        <v>940.47860156411855</v>
      </c>
      <c r="L101" s="15">
        <f t="shared" si="10"/>
        <v>1091.1713984358817</v>
      </c>
      <c r="M101" s="15">
        <f t="shared" si="11"/>
        <v>2972.1286015641185</v>
      </c>
    </row>
    <row r="102" spans="7:13" x14ac:dyDescent="0.2">
      <c r="G102">
        <v>100</v>
      </c>
      <c r="H102" s="5">
        <f t="shared" si="12"/>
        <v>2077.3666666666663</v>
      </c>
      <c r="I102" s="14">
        <v>66</v>
      </c>
      <c r="J102" s="14">
        <v>72</v>
      </c>
      <c r="K102" s="9">
        <f t="shared" si="13"/>
        <v>971.0704288452913</v>
      </c>
      <c r="L102" s="15">
        <f t="shared" si="10"/>
        <v>1106.2962378213751</v>
      </c>
      <c r="M102" s="15">
        <f t="shared" si="11"/>
        <v>3048.4370955119575</v>
      </c>
    </row>
  </sheetData>
  <pageMargins left="0.7" right="0.7" top="0.75" bottom="0.75" header="0.3" footer="0.3"/>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BAC45-C017-244D-9544-29C51DD697FB}">
  <dimension ref="A1:AF102"/>
  <sheetViews>
    <sheetView workbookViewId="0">
      <selection activeCell="O41" sqref="O41"/>
    </sheetView>
  </sheetViews>
  <sheetFormatPr baseColWidth="10" defaultRowHeight="16" x14ac:dyDescent="0.2"/>
  <cols>
    <col min="3" max="3" width="22.1640625" bestFit="1" customWidth="1"/>
    <col min="4" max="4" width="13.33203125" bestFit="1" customWidth="1"/>
    <col min="5" max="5" width="29.5" bestFit="1" customWidth="1"/>
    <col min="8" max="16" width="12.6640625" bestFit="1" customWidth="1"/>
    <col min="17" max="17" width="13" customWidth="1"/>
    <col min="20" max="20" width="12.83203125" bestFit="1" customWidth="1"/>
    <col min="22" max="22" width="12.1640625" bestFit="1" customWidth="1"/>
    <col min="30" max="30" width="12.83203125" bestFit="1" customWidth="1"/>
  </cols>
  <sheetData>
    <row r="1" spans="1:32" x14ac:dyDescent="0.2">
      <c r="A1" s="6" t="s">
        <v>4</v>
      </c>
      <c r="B1" s="6" t="s">
        <v>1</v>
      </c>
      <c r="C1" s="6" t="s">
        <v>5</v>
      </c>
      <c r="D1" s="6" t="s">
        <v>2</v>
      </c>
      <c r="E1" s="6" t="s">
        <v>6</v>
      </c>
      <c r="F1" s="6"/>
      <c r="G1" s="6" t="s">
        <v>4</v>
      </c>
      <c r="H1" t="s">
        <v>19</v>
      </c>
      <c r="I1" t="s">
        <v>20</v>
      </c>
      <c r="J1" t="s">
        <v>21</v>
      </c>
      <c r="K1" t="s">
        <v>22</v>
      </c>
      <c r="L1" t="s">
        <v>23</v>
      </c>
      <c r="M1" t="s">
        <v>24</v>
      </c>
      <c r="N1" t="s">
        <v>25</v>
      </c>
      <c r="O1" t="s">
        <v>26</v>
      </c>
      <c r="P1" t="s">
        <v>27</v>
      </c>
      <c r="Q1" t="s">
        <v>28</v>
      </c>
      <c r="S1" s="6" t="s">
        <v>4</v>
      </c>
      <c r="T1" s="17" t="s">
        <v>29</v>
      </c>
      <c r="U1" s="17" t="s">
        <v>30</v>
      </c>
      <c r="V1" s="17" t="s">
        <v>31</v>
      </c>
      <c r="W1" s="17" t="s">
        <v>32</v>
      </c>
      <c r="X1" s="17" t="s">
        <v>33</v>
      </c>
      <c r="Y1" s="17" t="s">
        <v>34</v>
      </c>
      <c r="Z1" s="17" t="s">
        <v>35</v>
      </c>
      <c r="AA1" s="17" t="s">
        <v>36</v>
      </c>
      <c r="AB1" s="17" t="s">
        <v>37</v>
      </c>
      <c r="AC1" s="17" t="s">
        <v>38</v>
      </c>
      <c r="AD1" s="6" t="s">
        <v>39</v>
      </c>
      <c r="AE1" s="6" t="s">
        <v>40</v>
      </c>
      <c r="AF1" s="6" t="s">
        <v>41</v>
      </c>
    </row>
    <row r="2" spans="1:32" x14ac:dyDescent="0.2">
      <c r="A2" s="1">
        <v>0</v>
      </c>
      <c r="B2" s="2">
        <v>0</v>
      </c>
      <c r="C2" s="2">
        <v>0</v>
      </c>
      <c r="D2" t="s">
        <v>8</v>
      </c>
      <c r="E2" t="s">
        <v>9</v>
      </c>
      <c r="G2" s="1">
        <v>0</v>
      </c>
      <c r="H2" s="12">
        <v>0</v>
      </c>
      <c r="I2" s="12">
        <v>0</v>
      </c>
      <c r="J2" s="12">
        <v>0</v>
      </c>
      <c r="K2" s="12">
        <v>0</v>
      </c>
      <c r="L2" s="12">
        <v>0</v>
      </c>
      <c r="M2" s="12">
        <v>0</v>
      </c>
      <c r="N2" s="12">
        <v>0</v>
      </c>
      <c r="O2" s="12">
        <v>0</v>
      </c>
      <c r="P2" s="12">
        <v>0</v>
      </c>
      <c r="Q2" s="12">
        <v>0</v>
      </c>
      <c r="S2">
        <v>0</v>
      </c>
      <c r="T2" s="16">
        <f ca="1">FORECAST(S2,OFFSET($H$2:$H$7,MATCH(S2,$A$2:$A$7,1)-1,0,2), OFFSET($A$2:$A$7,MATCH(S2,$A$2:$A$7,1)-1,0,2))</f>
        <v>0</v>
      </c>
      <c r="U2" s="16">
        <f ca="1">FORECAST(S2,OFFSET($I$2:$I$7,MATCH(S2,$A$2:$A$7,1)-1,0,2), OFFSET($A$2:$A$7,MATCH(S2,$A$2:$A$7,1)-1,0,2))</f>
        <v>0</v>
      </c>
      <c r="V2" s="16">
        <f ca="1">FORECAST(S2,OFFSET($J$2:$J$7,MATCH(S2,$A$2:$A$7,1)-1,0,2), OFFSET($A$2:$A$7,MATCH(S2,$A$2:$A$7,1)-1,0,2))</f>
        <v>-3.5527136788005009E-15</v>
      </c>
      <c r="W2" s="16">
        <f ca="1">FORECAST($S2,OFFSET($K$2:$K$7,MATCH($S2,$A$2:$A$7,1)-1,0,2), OFFSET($A$2:$A$7,MATCH($S2,$A$2:$A$7,1)-1,0,2))</f>
        <v>0</v>
      </c>
      <c r="X2" s="16">
        <f ca="1">FORECAST($S2,OFFSET($L$2:$L$7,MATCH($S2,$A$2:$A$7,1)-1,0,2), OFFSET($A$2:$A$7,MATCH($S2,$A$2:$A$7,1)-1,0,2))</f>
        <v>0</v>
      </c>
      <c r="Y2" s="16">
        <f ca="1">FORECAST($S2,OFFSET($M$2:$M$7,MATCH($S2,$A$2:$A$7,1)-1,0,2), OFFSET($A$2:$A$7,MATCH($S2,$A$2:$A$7,1)-1,0,2))</f>
        <v>0</v>
      </c>
      <c r="Z2" s="16">
        <f ca="1">FORECAST($S2,OFFSET($N$2:$N$7,MATCH($S2,$A$2:$A$7,1)-1,0,2), OFFSET($A$2:$A$7,MATCH($S2,$A$2:$A$7,1)-1,0,2))</f>
        <v>0</v>
      </c>
      <c r="AA2" s="16">
        <f ca="1">FORECAST($S2,OFFSET($O$2:$O$7,MATCH($S2,$A$2:$A$7,1)-1,0,2), OFFSET($A$2:$A$7,MATCH($S2,$A$2:$A$7,1)-1,0,2))</f>
        <v>0</v>
      </c>
      <c r="AB2" s="16">
        <f ca="1">FORECAST($S2,OFFSET($P$2:$P$7,MATCH($S2,$A$2:$A$7,1)-1,0,2), OFFSET($A$2:$A$7,MATCH($S2,$A$2:$A$7,1)-1,0,2))</f>
        <v>0</v>
      </c>
      <c r="AC2" s="16">
        <f ca="1">FORECAST($S2,OFFSET($Q$2:$Q$7,MATCH($S2,$A$2:$A$7,1)-1,0,2), OFFSET($A$2:$A$7,MATCH($S2,$A$2:$A$7,1)-1,0,2))</f>
        <v>3.5527136788005009E-15</v>
      </c>
      <c r="AD2" s="7">
        <v>0</v>
      </c>
      <c r="AE2" s="7">
        <f ca="1">PERCENTILE(T2:AC2, 0.5)</f>
        <v>0</v>
      </c>
      <c r="AF2" s="7">
        <v>0</v>
      </c>
    </row>
    <row r="3" spans="1:32" x14ac:dyDescent="0.2">
      <c r="A3" s="1">
        <v>9</v>
      </c>
      <c r="B3" s="2">
        <v>44.8</v>
      </c>
      <c r="C3" s="2">
        <v>10</v>
      </c>
      <c r="D3" t="s">
        <v>3</v>
      </c>
      <c r="E3" t="s">
        <v>7</v>
      </c>
      <c r="G3" s="1">
        <v>9</v>
      </c>
      <c r="H3" s="12">
        <f ca="1">_xlfn.NORM.INV(RAND(),$B3,$C3/2)</f>
        <v>45.103141823732351</v>
      </c>
      <c r="I3" s="12">
        <f ca="1">_xlfn.NORM.INV(RAND(),$B3,$C3/2)</f>
        <v>42.273155328043202</v>
      </c>
      <c r="J3" s="12">
        <f t="shared" ref="J3:L3" ca="1" si="0">_xlfn.NORM.INV(RAND(),$B3,$C3/2)</f>
        <v>53.044126156774361</v>
      </c>
      <c r="K3" s="12">
        <f t="shared" ca="1" si="0"/>
        <v>40.354491840597987</v>
      </c>
      <c r="L3" s="12">
        <f t="shared" ca="1" si="0"/>
        <v>45.472688038286783</v>
      </c>
      <c r="M3" s="12">
        <f ca="1">_xlfn.NORM.INV(RAND(),$B3,$C3/2)</f>
        <v>44.215069797899019</v>
      </c>
      <c r="N3" s="12">
        <f ca="1">_xlfn.NORM.INV(RAND(),$B3,$C3/2)</f>
        <v>47.945277717360931</v>
      </c>
      <c r="O3" s="12">
        <f t="shared" ref="O3:Q3" ca="1" si="1">_xlfn.NORM.INV(RAND(),$B3,$C3/2)</f>
        <v>51.215653282896056</v>
      </c>
      <c r="P3" s="12">
        <f t="shared" ca="1" si="1"/>
        <v>48.110300996103732</v>
      </c>
      <c r="Q3" s="12">
        <f t="shared" ca="1" si="1"/>
        <v>39.12351707769654</v>
      </c>
      <c r="S3">
        <v>1</v>
      </c>
      <c r="T3" s="16">
        <f t="shared" ref="T3:T66" ca="1" si="2">FORECAST(S3,OFFSET($H$2:$H$7,MATCH(S3,$A$2:$A$7,1)-1,0,2), OFFSET($A$2:$A$7,MATCH(S3,$A$2:$A$7,1)-1,0,2))</f>
        <v>5.0114602026369282</v>
      </c>
      <c r="U3" s="16">
        <f t="shared" ref="U3:U66" ca="1" si="3">FORECAST(S3,OFFSET($I$2:$I$7,MATCH(S3,$A$2:$A$7,1)-1,0,2), OFFSET($A$2:$A$7,MATCH(S3,$A$2:$A$7,1)-1,0,2))</f>
        <v>4.6970172586714671</v>
      </c>
      <c r="V3" s="16">
        <f t="shared" ref="V3:V66" ca="1" si="4">FORECAST(S3,OFFSET($J$2:$J$7,MATCH(S3,$A$2:$A$7,1)-1,0,2), OFFSET($A$2:$A$7,MATCH(S3,$A$2:$A$7,1)-1,0,2))</f>
        <v>5.8937917951971484</v>
      </c>
      <c r="W3" s="16">
        <f t="shared" ref="W3:W66" ca="1" si="5">FORECAST($S3,OFFSET($K$2:$K$7,MATCH($S3,$A$2:$A$7,1)-1,0,2), OFFSET($A$2:$A$7,MATCH($S3,$A$2:$A$7,1)-1,0,2))</f>
        <v>4.4838324267331098</v>
      </c>
      <c r="X3" s="16">
        <f t="shared" ref="X3:X66" ca="1" si="6">FORECAST($S3,OFFSET($L$2:$L$7,MATCH($S3,$A$2:$A$7,1)-1,0,2), OFFSET($A$2:$A$7,MATCH($S3,$A$2:$A$7,1)-1,0,2))</f>
        <v>5.0525208931429759</v>
      </c>
      <c r="Y3" s="16">
        <f t="shared" ref="Y3:Y66" ca="1" si="7">FORECAST($S3,OFFSET($M$2:$M$7,MATCH($S3,$A$2:$A$7,1)-1,0,2), OFFSET($A$2:$A$7,MATCH($S3,$A$2:$A$7,1)-1,0,2))</f>
        <v>4.9127855330998909</v>
      </c>
      <c r="Z3" s="16">
        <f t="shared" ref="Z3:Z66" ca="1" si="8">FORECAST($S3,OFFSET($N$2:$N$7,MATCH($S3,$A$2:$A$7,1)-1,0,2), OFFSET($A$2:$A$7,MATCH($S3,$A$2:$A$7,1)-1,0,2))</f>
        <v>5.3272530797067699</v>
      </c>
      <c r="AA3" s="16">
        <f t="shared" ref="AA3:AA66" ca="1" si="9">FORECAST($S3,OFFSET($O$2:$O$7,MATCH($S3,$A$2:$A$7,1)-1,0,2), OFFSET($A$2:$A$7,MATCH($S3,$A$2:$A$7,1)-1,0,2))</f>
        <v>5.6906281425440062</v>
      </c>
      <c r="AB3" s="16">
        <f t="shared" ref="AB3:AB66" ca="1" si="10">FORECAST($S3,OFFSET($P$2:$P$7,MATCH($S3,$A$2:$A$7,1)-1,0,2), OFFSET($A$2:$A$7,MATCH($S3,$A$2:$A$7,1)-1,0,2))</f>
        <v>5.3455889995670809</v>
      </c>
      <c r="AC3" s="16">
        <f t="shared" ref="AC3:AC66" ca="1" si="11">FORECAST($S3,OFFSET($Q$2:$Q$7,MATCH($S3,$A$2:$A$7,1)-1,0,2), OFFSET($A$2:$A$7,MATCH($S3,$A$2:$A$7,1)-1,0,2))</f>
        <v>4.3470574530773964</v>
      </c>
      <c r="AD3" s="7">
        <f ca="1">PERCENTILE(T3:AC3, 0.025)</f>
        <v>4.3778318221499317</v>
      </c>
      <c r="AE3" s="7">
        <f ca="1">PERCENTILE(T3:AC3, 0.5)</f>
        <v>5.0319905478899525</v>
      </c>
      <c r="AF3" s="7">
        <f ca="1">PERCENTILE(T3:AC3, 0.975)</f>
        <v>5.8480799733501918</v>
      </c>
    </row>
    <row r="4" spans="1:32" x14ac:dyDescent="0.2">
      <c r="A4" s="1">
        <v>34</v>
      </c>
      <c r="B4" s="2">
        <v>116</v>
      </c>
      <c r="C4" s="2">
        <v>20</v>
      </c>
      <c r="D4" t="s">
        <v>10</v>
      </c>
      <c r="E4" t="s">
        <v>7</v>
      </c>
      <c r="G4" s="1">
        <v>34</v>
      </c>
      <c r="H4" s="12">
        <f t="shared" ref="H4:Q7" ca="1" si="12">_xlfn.NORM.INV(RAND(),$B4,$C4/2)</f>
        <v>111.98101759708202</v>
      </c>
      <c r="I4" s="12">
        <f t="shared" ca="1" si="12"/>
        <v>114.518077876231</v>
      </c>
      <c r="J4" s="12">
        <f t="shared" ca="1" si="12"/>
        <v>117.61697891934568</v>
      </c>
      <c r="K4" s="12">
        <f t="shared" ca="1" si="12"/>
        <v>114.50947131921936</v>
      </c>
      <c r="L4" s="12">
        <f t="shared" ca="1" si="12"/>
        <v>123.70292821218345</v>
      </c>
      <c r="M4" s="12">
        <f t="shared" ca="1" si="12"/>
        <v>111.86435021563301</v>
      </c>
      <c r="N4" s="12">
        <f t="shared" ca="1" si="12"/>
        <v>121.83973800416558</v>
      </c>
      <c r="O4" s="12">
        <f t="shared" ca="1" si="12"/>
        <v>108.50067420176399</v>
      </c>
      <c r="P4" s="12">
        <f t="shared" ca="1" si="12"/>
        <v>113.36112337076798</v>
      </c>
      <c r="Q4" s="12">
        <f t="shared" ca="1" si="12"/>
        <v>117.63715319479661</v>
      </c>
      <c r="S4">
        <v>2</v>
      </c>
      <c r="T4" s="16">
        <f t="shared" ca="1" si="2"/>
        <v>10.022920405273856</v>
      </c>
      <c r="U4" s="16">
        <f t="shared" ca="1" si="3"/>
        <v>9.3940345173429343</v>
      </c>
      <c r="V4" s="16">
        <f t="shared" ca="1" si="4"/>
        <v>11.7875835903943</v>
      </c>
      <c r="W4" s="16">
        <f t="shared" ca="1" si="5"/>
        <v>8.9676648534662196</v>
      </c>
      <c r="X4" s="16">
        <f t="shared" ca="1" si="6"/>
        <v>10.105041786285952</v>
      </c>
      <c r="Y4" s="16">
        <f t="shared" ca="1" si="7"/>
        <v>9.8255710661997817</v>
      </c>
      <c r="Z4" s="16">
        <f t="shared" ca="1" si="8"/>
        <v>10.65450615941354</v>
      </c>
      <c r="AA4" s="16">
        <f t="shared" ca="1" si="9"/>
        <v>11.381256285088012</v>
      </c>
      <c r="AB4" s="16">
        <f t="shared" ca="1" si="10"/>
        <v>10.691177999134162</v>
      </c>
      <c r="AC4" s="16">
        <f t="shared" ca="1" si="11"/>
        <v>8.6941149061547893</v>
      </c>
      <c r="AD4" s="7">
        <f t="shared" ref="AD4:AD67" ca="1" si="13">PERCENTILE(T4:AC4, 0.025)</f>
        <v>8.7556636442998617</v>
      </c>
      <c r="AE4" s="7">
        <f t="shared" ref="AE4:AE67" ca="1" si="14">PERCENTILE(T4:AC4, 0.5)</f>
        <v>10.063981095779905</v>
      </c>
      <c r="AF4" s="7">
        <f t="shared" ref="AF4:AF67" ca="1" si="15">PERCENTILE(T4:AC4, 0.975)</f>
        <v>11.696159946700385</v>
      </c>
    </row>
    <row r="5" spans="1:32" x14ac:dyDescent="0.2">
      <c r="A5" s="1">
        <v>46</v>
      </c>
      <c r="B5" s="2">
        <v>129</v>
      </c>
      <c r="C5" s="2">
        <v>40</v>
      </c>
      <c r="D5" t="s">
        <v>10</v>
      </c>
      <c r="E5" t="s">
        <v>7</v>
      </c>
      <c r="G5" s="1">
        <v>46</v>
      </c>
      <c r="H5" s="12">
        <f t="shared" ca="1" si="12"/>
        <v>131.91297589247264</v>
      </c>
      <c r="I5" s="12">
        <f t="shared" ca="1" si="12"/>
        <v>148.86992925566236</v>
      </c>
      <c r="J5" s="12">
        <f t="shared" ca="1" si="12"/>
        <v>123.7150460955053</v>
      </c>
      <c r="K5" s="12">
        <f t="shared" ca="1" si="12"/>
        <v>118.01931460123656</v>
      </c>
      <c r="L5" s="12">
        <f t="shared" ca="1" si="12"/>
        <v>143.01602827659656</v>
      </c>
      <c r="M5" s="12">
        <f t="shared" ca="1" si="12"/>
        <v>115.8746600215004</v>
      </c>
      <c r="N5" s="12">
        <f t="shared" ca="1" si="12"/>
        <v>139.04756558422082</v>
      </c>
      <c r="O5" s="12">
        <f t="shared" ca="1" si="12"/>
        <v>135.31782444020777</v>
      </c>
      <c r="P5" s="12">
        <f t="shared" ca="1" si="12"/>
        <v>68.809504874411715</v>
      </c>
      <c r="Q5" s="12">
        <f t="shared" ca="1" si="12"/>
        <v>142.95595239632516</v>
      </c>
      <c r="S5">
        <v>3</v>
      </c>
      <c r="T5" s="16">
        <f t="shared" ca="1" si="2"/>
        <v>15.034380607910784</v>
      </c>
      <c r="U5" s="16">
        <f t="shared" ca="1" si="3"/>
        <v>14.091051776014401</v>
      </c>
      <c r="V5" s="16">
        <f t="shared" ca="1" si="4"/>
        <v>17.681375385591451</v>
      </c>
      <c r="W5" s="16">
        <f t="shared" ca="1" si="5"/>
        <v>13.45149728019933</v>
      </c>
      <c r="X5" s="16">
        <f t="shared" ca="1" si="6"/>
        <v>15.157562679428928</v>
      </c>
      <c r="Y5" s="16">
        <f t="shared" ca="1" si="7"/>
        <v>14.738356599299673</v>
      </c>
      <c r="Z5" s="16">
        <f t="shared" ca="1" si="8"/>
        <v>15.98175923912031</v>
      </c>
      <c r="AA5" s="16">
        <f t="shared" ca="1" si="9"/>
        <v>17.071884427632018</v>
      </c>
      <c r="AB5" s="16">
        <f t="shared" ca="1" si="10"/>
        <v>16.036766998701243</v>
      </c>
      <c r="AC5" s="16">
        <f t="shared" ca="1" si="11"/>
        <v>13.041172359232181</v>
      </c>
      <c r="AD5" s="7">
        <f t="shared" ca="1" si="13"/>
        <v>13.133495466449791</v>
      </c>
      <c r="AE5" s="7">
        <f t="shared" ca="1" si="14"/>
        <v>15.095971643669856</v>
      </c>
      <c r="AF5" s="7">
        <f t="shared" ca="1" si="15"/>
        <v>17.544239920050579</v>
      </c>
    </row>
    <row r="6" spans="1:32" x14ac:dyDescent="0.2">
      <c r="A6" s="1">
        <v>66</v>
      </c>
      <c r="B6" s="2">
        <v>523</v>
      </c>
      <c r="C6" s="2">
        <v>120</v>
      </c>
      <c r="D6" t="s">
        <v>10</v>
      </c>
      <c r="E6" t="s">
        <v>7</v>
      </c>
      <c r="G6" s="1">
        <v>66</v>
      </c>
      <c r="H6" s="12">
        <f t="shared" ca="1" si="12"/>
        <v>509.06399608956781</v>
      </c>
      <c r="I6" s="12">
        <f t="shared" ca="1" si="12"/>
        <v>598.59573312430484</v>
      </c>
      <c r="J6" s="12">
        <f t="shared" ca="1" si="12"/>
        <v>624.38351302707201</v>
      </c>
      <c r="K6" s="12">
        <f t="shared" ca="1" si="12"/>
        <v>656.77660067165027</v>
      </c>
      <c r="L6" s="12">
        <f t="shared" ca="1" si="12"/>
        <v>464.54631686241913</v>
      </c>
      <c r="M6" s="12">
        <f t="shared" ca="1" si="12"/>
        <v>567.76354345889695</v>
      </c>
      <c r="N6" s="12">
        <f t="shared" ca="1" si="12"/>
        <v>483.40279313020994</v>
      </c>
      <c r="O6" s="12">
        <f t="shared" ca="1" si="12"/>
        <v>545.93550299399772</v>
      </c>
      <c r="P6" s="12">
        <f t="shared" ca="1" si="12"/>
        <v>498.44555893456777</v>
      </c>
      <c r="Q6" s="12">
        <f t="shared" ca="1" si="12"/>
        <v>566.0309661989121</v>
      </c>
      <c r="S6">
        <v>4</v>
      </c>
      <c r="T6" s="16">
        <f t="shared" ca="1" si="2"/>
        <v>20.045840810547713</v>
      </c>
      <c r="U6" s="16">
        <f t="shared" ca="1" si="3"/>
        <v>18.788069034685869</v>
      </c>
      <c r="V6" s="16">
        <f t="shared" ca="1" si="4"/>
        <v>23.575167180788604</v>
      </c>
      <c r="W6" s="16">
        <f t="shared" ca="1" si="5"/>
        <v>17.935329706932439</v>
      </c>
      <c r="X6" s="16">
        <f t="shared" ca="1" si="6"/>
        <v>20.210083572571904</v>
      </c>
      <c r="Y6" s="16">
        <f t="shared" ca="1" si="7"/>
        <v>19.651142132399563</v>
      </c>
      <c r="Z6" s="16">
        <f t="shared" ca="1" si="8"/>
        <v>21.309012318827079</v>
      </c>
      <c r="AA6" s="16">
        <f t="shared" ca="1" si="9"/>
        <v>22.762512570176025</v>
      </c>
      <c r="AB6" s="16">
        <f t="shared" ca="1" si="10"/>
        <v>21.382355998268324</v>
      </c>
      <c r="AC6" s="16">
        <f t="shared" ca="1" si="11"/>
        <v>17.388229812309575</v>
      </c>
      <c r="AD6" s="7">
        <f t="shared" ca="1" si="13"/>
        <v>17.51132728859972</v>
      </c>
      <c r="AE6" s="7">
        <f t="shared" ca="1" si="14"/>
        <v>20.12796219155981</v>
      </c>
      <c r="AF6" s="7">
        <f t="shared" ca="1" si="15"/>
        <v>23.392319893400774</v>
      </c>
    </row>
    <row r="7" spans="1:32" x14ac:dyDescent="0.2">
      <c r="A7" s="1">
        <v>72</v>
      </c>
      <c r="B7" s="2">
        <v>797.3</v>
      </c>
      <c r="C7" s="2">
        <v>140</v>
      </c>
      <c r="D7" t="s">
        <v>10</v>
      </c>
      <c r="E7" t="s">
        <v>7</v>
      </c>
      <c r="G7" s="1">
        <v>72</v>
      </c>
      <c r="H7" s="12">
        <f t="shared" ca="1" si="12"/>
        <v>831.0266596201601</v>
      </c>
      <c r="I7" s="12">
        <f t="shared" ca="1" si="12"/>
        <v>760.92491455782272</v>
      </c>
      <c r="J7" s="12">
        <f t="shared" ca="1" si="12"/>
        <v>887.78747938331401</v>
      </c>
      <c r="K7" s="12">
        <f t="shared" ca="1" si="12"/>
        <v>825.188489020053</v>
      </c>
      <c r="L7" s="12">
        <f t="shared" ca="1" si="12"/>
        <v>911.95347598960802</v>
      </c>
      <c r="M7" s="12">
        <f t="shared" ca="1" si="12"/>
        <v>726.54106919412595</v>
      </c>
      <c r="N7" s="12">
        <f t="shared" ca="1" si="12"/>
        <v>827.35325287950059</v>
      </c>
      <c r="O7" s="12">
        <f t="shared" ca="1" si="12"/>
        <v>687.81997944640432</v>
      </c>
      <c r="P7" s="12">
        <f t="shared" ca="1" si="12"/>
        <v>790.33208549537619</v>
      </c>
      <c r="Q7" s="12">
        <f t="shared" ca="1" si="12"/>
        <v>794.10813336163812</v>
      </c>
      <c r="S7">
        <v>5</v>
      </c>
      <c r="T7" s="16">
        <f t="shared" ca="1" si="2"/>
        <v>25.057301013184642</v>
      </c>
      <c r="U7" s="16">
        <f t="shared" ca="1" si="3"/>
        <v>23.485086293357334</v>
      </c>
      <c r="V7" s="16">
        <f t="shared" ca="1" si="4"/>
        <v>29.468958975985757</v>
      </c>
      <c r="W7" s="16">
        <f t="shared" ca="1" si="5"/>
        <v>22.419162133665548</v>
      </c>
      <c r="X7" s="16">
        <f t="shared" ca="1" si="6"/>
        <v>25.26260446571488</v>
      </c>
      <c r="Y7" s="16">
        <f t="shared" ca="1" si="7"/>
        <v>24.563927665499456</v>
      </c>
      <c r="Z7" s="16">
        <f t="shared" ca="1" si="8"/>
        <v>26.636265398533851</v>
      </c>
      <c r="AA7" s="16">
        <f t="shared" ca="1" si="9"/>
        <v>28.453140712720032</v>
      </c>
      <c r="AB7" s="16">
        <f t="shared" ca="1" si="10"/>
        <v>26.727944997835404</v>
      </c>
      <c r="AC7" s="16">
        <f t="shared" ca="1" si="11"/>
        <v>21.735287265386969</v>
      </c>
      <c r="AD7" s="7">
        <f t="shared" ca="1" si="13"/>
        <v>21.889159110749649</v>
      </c>
      <c r="AE7" s="7">
        <f t="shared" ca="1" si="14"/>
        <v>25.159952739449761</v>
      </c>
      <c r="AF7" s="7">
        <f t="shared" ca="1" si="15"/>
        <v>29.24039986675097</v>
      </c>
    </row>
    <row r="8" spans="1:32" x14ac:dyDescent="0.2">
      <c r="A8" s="1"/>
      <c r="B8" s="1"/>
      <c r="C8" s="1"/>
      <c r="S8">
        <v>6</v>
      </c>
      <c r="T8" s="16">
        <f t="shared" ca="1" si="2"/>
        <v>30.068761215821567</v>
      </c>
      <c r="U8" s="16">
        <f t="shared" ca="1" si="3"/>
        <v>28.182103552028803</v>
      </c>
      <c r="V8" s="16">
        <f t="shared" ca="1" si="4"/>
        <v>35.362750771182903</v>
      </c>
      <c r="W8" s="16">
        <f t="shared" ca="1" si="5"/>
        <v>26.90299456039866</v>
      </c>
      <c r="X8" s="16">
        <f t="shared" ca="1" si="6"/>
        <v>30.315125358857856</v>
      </c>
      <c r="Y8" s="16">
        <f t="shared" ca="1" si="7"/>
        <v>29.476713198599345</v>
      </c>
      <c r="Z8" s="16">
        <f t="shared" ca="1" si="8"/>
        <v>31.963518478240619</v>
      </c>
      <c r="AA8" s="16">
        <f t="shared" ca="1" si="9"/>
        <v>34.143768855264035</v>
      </c>
      <c r="AB8" s="16">
        <f t="shared" ca="1" si="10"/>
        <v>32.073533997402485</v>
      </c>
      <c r="AC8" s="16">
        <f t="shared" ca="1" si="11"/>
        <v>26.082344718464359</v>
      </c>
      <c r="AD8" s="7">
        <f t="shared" ca="1" si="13"/>
        <v>26.266990932899578</v>
      </c>
      <c r="AE8" s="7">
        <f t="shared" ca="1" si="14"/>
        <v>30.191943287339711</v>
      </c>
      <c r="AF8" s="7">
        <f t="shared" ca="1" si="15"/>
        <v>35.088479840101158</v>
      </c>
    </row>
    <row r="9" spans="1:32" x14ac:dyDescent="0.2">
      <c r="S9">
        <v>7</v>
      </c>
      <c r="T9" s="16">
        <f t="shared" ca="1" si="2"/>
        <v>35.0802214184585</v>
      </c>
      <c r="U9" s="16">
        <f t="shared" ca="1" si="3"/>
        <v>32.879120810700272</v>
      </c>
      <c r="V9" s="16">
        <f t="shared" ca="1" si="4"/>
        <v>41.256542566380062</v>
      </c>
      <c r="W9" s="16">
        <f t="shared" ca="1" si="5"/>
        <v>31.386826987131769</v>
      </c>
      <c r="X9" s="16">
        <f t="shared" ca="1" si="6"/>
        <v>35.367646252000831</v>
      </c>
      <c r="Y9" s="16">
        <f t="shared" ca="1" si="7"/>
        <v>34.389498731699234</v>
      </c>
      <c r="Z9" s="16">
        <f t="shared" ca="1" si="8"/>
        <v>37.290771557947387</v>
      </c>
      <c r="AA9" s="16">
        <f t="shared" ca="1" si="9"/>
        <v>39.834396997808042</v>
      </c>
      <c r="AB9" s="16">
        <f t="shared" ca="1" si="10"/>
        <v>37.419122996969563</v>
      </c>
      <c r="AC9" s="16">
        <f t="shared" ca="1" si="11"/>
        <v>30.429402171541753</v>
      </c>
      <c r="AD9" s="7">
        <f t="shared" ca="1" si="13"/>
        <v>30.644822755049507</v>
      </c>
      <c r="AE9" s="7">
        <f t="shared" ca="1" si="14"/>
        <v>35.223933835229666</v>
      </c>
      <c r="AF9" s="7">
        <f t="shared" ca="1" si="15"/>
        <v>40.93655981345136</v>
      </c>
    </row>
    <row r="10" spans="1:32" x14ac:dyDescent="0.2">
      <c r="S10">
        <v>8</v>
      </c>
      <c r="T10" s="16">
        <f t="shared" ca="1" si="2"/>
        <v>40.091681621095425</v>
      </c>
      <c r="U10" s="16">
        <f t="shared" ca="1" si="3"/>
        <v>37.576138069371737</v>
      </c>
      <c r="V10" s="16">
        <f t="shared" ca="1" si="4"/>
        <v>47.150334361577208</v>
      </c>
      <c r="W10" s="16">
        <f t="shared" ca="1" si="5"/>
        <v>35.870659413864878</v>
      </c>
      <c r="X10" s="16">
        <f t="shared" ca="1" si="6"/>
        <v>40.420167145143807</v>
      </c>
      <c r="Y10" s="16">
        <f t="shared" ca="1" si="7"/>
        <v>39.302284264799127</v>
      </c>
      <c r="Z10" s="16">
        <f t="shared" ca="1" si="8"/>
        <v>42.618024637654159</v>
      </c>
      <c r="AA10" s="16">
        <f t="shared" ca="1" si="9"/>
        <v>45.525025140352049</v>
      </c>
      <c r="AB10" s="16">
        <f t="shared" ca="1" si="10"/>
        <v>42.764711996536647</v>
      </c>
      <c r="AC10" s="16">
        <f t="shared" ca="1" si="11"/>
        <v>34.77645962461915</v>
      </c>
      <c r="AD10" s="7">
        <f t="shared" ca="1" si="13"/>
        <v>35.02265457719944</v>
      </c>
      <c r="AE10" s="7">
        <f t="shared" ca="1" si="14"/>
        <v>40.25592438311962</v>
      </c>
      <c r="AF10" s="7">
        <f t="shared" ca="1" si="15"/>
        <v>46.784639786801549</v>
      </c>
    </row>
    <row r="11" spans="1:32" x14ac:dyDescent="0.2">
      <c r="S11">
        <v>9</v>
      </c>
      <c r="T11" s="16">
        <f t="shared" ca="1" si="2"/>
        <v>45.103141823732358</v>
      </c>
      <c r="U11" s="16">
        <f t="shared" ca="1" si="3"/>
        <v>42.273155328043188</v>
      </c>
      <c r="V11" s="16">
        <f t="shared" ca="1" si="4"/>
        <v>53.044126156774354</v>
      </c>
      <c r="W11" s="16">
        <f t="shared" ca="1" si="5"/>
        <v>40.354491840597973</v>
      </c>
      <c r="X11" s="16">
        <f t="shared" ca="1" si="6"/>
        <v>45.472688038286776</v>
      </c>
      <c r="Y11" s="16">
        <f t="shared" ca="1" si="7"/>
        <v>44.215069797899019</v>
      </c>
      <c r="Z11" s="16">
        <f t="shared" ca="1" si="8"/>
        <v>47.945277717360931</v>
      </c>
      <c r="AA11" s="16">
        <f t="shared" ca="1" si="9"/>
        <v>51.215653282896056</v>
      </c>
      <c r="AB11" s="16">
        <f t="shared" ca="1" si="10"/>
        <v>48.110300996103717</v>
      </c>
      <c r="AC11" s="16">
        <f t="shared" ca="1" si="11"/>
        <v>39.12351707769654</v>
      </c>
      <c r="AD11" s="7">
        <f t="shared" ca="1" si="13"/>
        <v>39.400486399349361</v>
      </c>
      <c r="AE11" s="7">
        <f t="shared" ca="1" si="14"/>
        <v>45.287914931009567</v>
      </c>
      <c r="AF11" s="7">
        <f t="shared" ca="1" si="15"/>
        <v>52.632719760151737</v>
      </c>
    </row>
    <row r="12" spans="1:32" x14ac:dyDescent="0.2">
      <c r="S12">
        <v>10</v>
      </c>
      <c r="T12" s="16">
        <f t="shared" ca="1" si="2"/>
        <v>47.778256854666338</v>
      </c>
      <c r="U12" s="16">
        <f t="shared" ca="1" si="3"/>
        <v>45.162952229970706</v>
      </c>
      <c r="V12" s="16">
        <f t="shared" ca="1" si="4"/>
        <v>55.627040267277209</v>
      </c>
      <c r="W12" s="16">
        <f t="shared" ca="1" si="5"/>
        <v>43.320691019742831</v>
      </c>
      <c r="X12" s="16">
        <f t="shared" ca="1" si="6"/>
        <v>48.601897645242644</v>
      </c>
      <c r="Y12" s="16">
        <f t="shared" ca="1" si="7"/>
        <v>46.921041014608377</v>
      </c>
      <c r="Z12" s="16">
        <f t="shared" ca="1" si="8"/>
        <v>50.901056128833119</v>
      </c>
      <c r="AA12" s="16">
        <f t="shared" ca="1" si="9"/>
        <v>53.507054119650775</v>
      </c>
      <c r="AB12" s="16">
        <f t="shared" ca="1" si="10"/>
        <v>50.720333891090291</v>
      </c>
      <c r="AC12" s="16">
        <f t="shared" ca="1" si="11"/>
        <v>42.264062522380542</v>
      </c>
      <c r="AD12" s="7">
        <f t="shared" ca="1" si="13"/>
        <v>42.501803934287054</v>
      </c>
      <c r="AE12" s="7">
        <f t="shared" ca="1" si="14"/>
        <v>48.190077249954491</v>
      </c>
      <c r="AF12" s="7">
        <f t="shared" ca="1" si="15"/>
        <v>55.150043384061263</v>
      </c>
    </row>
    <row r="13" spans="1:32" x14ac:dyDescent="0.2">
      <c r="S13">
        <v>11</v>
      </c>
      <c r="T13" s="16">
        <f t="shared" ca="1" si="2"/>
        <v>50.453371885600326</v>
      </c>
      <c r="U13" s="16">
        <f t="shared" ca="1" si="3"/>
        <v>48.052749131898217</v>
      </c>
      <c r="V13" s="16">
        <f t="shared" ca="1" si="4"/>
        <v>58.209954377780065</v>
      </c>
      <c r="W13" s="16">
        <f t="shared" ca="1" si="5"/>
        <v>46.28689019888769</v>
      </c>
      <c r="X13" s="16">
        <f t="shared" ca="1" si="6"/>
        <v>51.731107252198512</v>
      </c>
      <c r="Y13" s="16">
        <f t="shared" ca="1" si="7"/>
        <v>49.627012231317742</v>
      </c>
      <c r="Z13" s="16">
        <f t="shared" ca="1" si="8"/>
        <v>53.856834540305307</v>
      </c>
      <c r="AA13" s="16">
        <f t="shared" ca="1" si="9"/>
        <v>55.798454956405493</v>
      </c>
      <c r="AB13" s="16">
        <f t="shared" ca="1" si="10"/>
        <v>53.330366786076866</v>
      </c>
      <c r="AC13" s="16">
        <f t="shared" ca="1" si="11"/>
        <v>45.40460796706455</v>
      </c>
      <c r="AD13" s="7">
        <f t="shared" ca="1" si="13"/>
        <v>45.603121469224753</v>
      </c>
      <c r="AE13" s="7">
        <f t="shared" ca="1" si="14"/>
        <v>51.092239568899416</v>
      </c>
      <c r="AF13" s="7">
        <f t="shared" ca="1" si="15"/>
        <v>57.667367007970789</v>
      </c>
    </row>
    <row r="14" spans="1:32" x14ac:dyDescent="0.2">
      <c r="S14">
        <v>12</v>
      </c>
      <c r="T14" s="16">
        <f t="shared" ca="1" si="2"/>
        <v>53.128486916534314</v>
      </c>
      <c r="U14" s="16">
        <f t="shared" ca="1" si="3"/>
        <v>50.942546033825728</v>
      </c>
      <c r="V14" s="16">
        <f t="shared" ca="1" si="4"/>
        <v>60.792868488282913</v>
      </c>
      <c r="W14" s="16">
        <f t="shared" ca="1" si="5"/>
        <v>49.253089378032541</v>
      </c>
      <c r="X14" s="16">
        <f t="shared" ca="1" si="6"/>
        <v>54.860316859154381</v>
      </c>
      <c r="Y14" s="16">
        <f t="shared" ca="1" si="7"/>
        <v>52.3329834480271</v>
      </c>
      <c r="Z14" s="16">
        <f t="shared" ca="1" si="8"/>
        <v>56.812612951777488</v>
      </c>
      <c r="AA14" s="16">
        <f t="shared" ca="1" si="9"/>
        <v>58.089855793160211</v>
      </c>
      <c r="AB14" s="16">
        <f t="shared" ca="1" si="10"/>
        <v>55.940399681063433</v>
      </c>
      <c r="AC14" s="16">
        <f t="shared" ca="1" si="11"/>
        <v>48.545153411748551</v>
      </c>
      <c r="AD14" s="7">
        <f t="shared" ca="1" si="13"/>
        <v>48.704439004162445</v>
      </c>
      <c r="AE14" s="7">
        <f t="shared" ca="1" si="14"/>
        <v>53.994401887844347</v>
      </c>
      <c r="AF14" s="7">
        <f t="shared" ca="1" si="15"/>
        <v>60.184690631880308</v>
      </c>
    </row>
    <row r="15" spans="1:32" x14ac:dyDescent="0.2">
      <c r="S15">
        <v>13</v>
      </c>
      <c r="T15" s="16">
        <f t="shared" ca="1" si="2"/>
        <v>55.803601947468302</v>
      </c>
      <c r="U15" s="16">
        <f t="shared" ca="1" si="3"/>
        <v>53.832342935753239</v>
      </c>
      <c r="V15" s="16">
        <f t="shared" ca="1" si="4"/>
        <v>63.375782598785769</v>
      </c>
      <c r="W15" s="16">
        <f t="shared" ca="1" si="5"/>
        <v>52.219288557177393</v>
      </c>
      <c r="X15" s="16">
        <f t="shared" ca="1" si="6"/>
        <v>57.989526466110249</v>
      </c>
      <c r="Y15" s="16">
        <f t="shared" ca="1" si="7"/>
        <v>55.038954664736458</v>
      </c>
      <c r="Z15" s="16">
        <f t="shared" ca="1" si="8"/>
        <v>59.768391363249677</v>
      </c>
      <c r="AA15" s="16">
        <f t="shared" ca="1" si="9"/>
        <v>60.38125662991493</v>
      </c>
      <c r="AB15" s="16">
        <f t="shared" ca="1" si="10"/>
        <v>58.550432576050007</v>
      </c>
      <c r="AC15" s="16">
        <f t="shared" ca="1" si="11"/>
        <v>51.685698856432552</v>
      </c>
      <c r="AD15" s="7">
        <f t="shared" ca="1" si="13"/>
        <v>51.805756539100145</v>
      </c>
      <c r="AE15" s="7">
        <f t="shared" ca="1" si="14"/>
        <v>56.896564206789279</v>
      </c>
      <c r="AF15" s="7">
        <f t="shared" ca="1" si="15"/>
        <v>62.702014255789834</v>
      </c>
    </row>
    <row r="16" spans="1:32" x14ac:dyDescent="0.2">
      <c r="S16">
        <v>14</v>
      </c>
      <c r="T16" s="16">
        <f t="shared" ca="1" si="2"/>
        <v>58.478716978402282</v>
      </c>
      <c r="U16" s="16">
        <f t="shared" ca="1" si="3"/>
        <v>56.722139837680757</v>
      </c>
      <c r="V16" s="16">
        <f t="shared" ca="1" si="4"/>
        <v>65.958696709288631</v>
      </c>
      <c r="W16" s="16">
        <f t="shared" ca="1" si="5"/>
        <v>55.185487736322251</v>
      </c>
      <c r="X16" s="16">
        <f t="shared" ca="1" si="6"/>
        <v>61.11873607306611</v>
      </c>
      <c r="Y16" s="16">
        <f t="shared" ca="1" si="7"/>
        <v>57.744925881445823</v>
      </c>
      <c r="Z16" s="16">
        <f t="shared" ca="1" si="8"/>
        <v>62.724169774721865</v>
      </c>
      <c r="AA16" s="16">
        <f t="shared" ca="1" si="9"/>
        <v>62.672657466669641</v>
      </c>
      <c r="AB16" s="16">
        <f t="shared" ca="1" si="10"/>
        <v>61.160465471036574</v>
      </c>
      <c r="AC16" s="16">
        <f t="shared" ca="1" si="11"/>
        <v>54.82624430111656</v>
      </c>
      <c r="AD16" s="7">
        <f t="shared" ca="1" si="13"/>
        <v>54.907074074037844</v>
      </c>
      <c r="AE16" s="7">
        <f t="shared" ca="1" si="14"/>
        <v>59.798726525734196</v>
      </c>
      <c r="AF16" s="7">
        <f t="shared" ca="1" si="15"/>
        <v>65.230928149011106</v>
      </c>
    </row>
    <row r="17" spans="19:32" x14ac:dyDescent="0.2">
      <c r="S17">
        <v>15</v>
      </c>
      <c r="T17" s="16">
        <f t="shared" ca="1" si="2"/>
        <v>61.15383200933627</v>
      </c>
      <c r="U17" s="16">
        <f t="shared" ca="1" si="3"/>
        <v>59.611936739608268</v>
      </c>
      <c r="V17" s="16">
        <f t="shared" ca="1" si="4"/>
        <v>68.541610819791472</v>
      </c>
      <c r="W17" s="16">
        <f t="shared" ca="1" si="5"/>
        <v>58.15168691546711</v>
      </c>
      <c r="X17" s="16">
        <f t="shared" ca="1" si="6"/>
        <v>64.247945680021985</v>
      </c>
      <c r="Y17" s="16">
        <f t="shared" ca="1" si="7"/>
        <v>60.450897098155181</v>
      </c>
      <c r="Z17" s="16">
        <f t="shared" ca="1" si="8"/>
        <v>65.679948186194054</v>
      </c>
      <c r="AA17" s="16">
        <f t="shared" ca="1" si="9"/>
        <v>64.964058303424366</v>
      </c>
      <c r="AB17" s="16">
        <f t="shared" ca="1" si="10"/>
        <v>63.770498366023141</v>
      </c>
      <c r="AC17" s="16">
        <f t="shared" ca="1" si="11"/>
        <v>57.966789745800561</v>
      </c>
      <c r="AD17" s="7">
        <f t="shared" ca="1" si="13"/>
        <v>58.008391608975536</v>
      </c>
      <c r="AE17" s="7">
        <f t="shared" ca="1" si="14"/>
        <v>62.462165187679702</v>
      </c>
      <c r="AF17" s="7">
        <f t="shared" ca="1" si="15"/>
        <v>67.897736727232058</v>
      </c>
    </row>
    <row r="18" spans="19:32" x14ac:dyDescent="0.2">
      <c r="S18">
        <v>16</v>
      </c>
      <c r="T18" s="16">
        <f t="shared" ca="1" si="2"/>
        <v>63.828947040270258</v>
      </c>
      <c r="U18" s="16">
        <f t="shared" ca="1" si="3"/>
        <v>62.501733641535779</v>
      </c>
      <c r="V18" s="16">
        <f t="shared" ca="1" si="4"/>
        <v>71.124524930294328</v>
      </c>
      <c r="W18" s="16">
        <f t="shared" ca="1" si="5"/>
        <v>61.117886094611961</v>
      </c>
      <c r="X18" s="16">
        <f t="shared" ca="1" si="6"/>
        <v>67.377155286977853</v>
      </c>
      <c r="Y18" s="16">
        <f t="shared" ca="1" si="7"/>
        <v>63.156868314864539</v>
      </c>
      <c r="Z18" s="16">
        <f t="shared" ca="1" si="8"/>
        <v>68.635726597666235</v>
      </c>
      <c r="AA18" s="16">
        <f t="shared" ca="1" si="9"/>
        <v>67.255459140179084</v>
      </c>
      <c r="AB18" s="16">
        <f t="shared" ca="1" si="10"/>
        <v>66.380531261009708</v>
      </c>
      <c r="AC18" s="16">
        <f t="shared" ca="1" si="11"/>
        <v>61.107335190484562</v>
      </c>
      <c r="AD18" s="7">
        <f t="shared" ca="1" si="13"/>
        <v>61.109709143913229</v>
      </c>
      <c r="AE18" s="7">
        <f t="shared" ca="1" si="14"/>
        <v>65.104739150639986</v>
      </c>
      <c r="AF18" s="7">
        <f t="shared" ca="1" si="15"/>
        <v>70.564545305453009</v>
      </c>
    </row>
    <row r="19" spans="19:32" x14ac:dyDescent="0.2">
      <c r="S19">
        <v>17</v>
      </c>
      <c r="T19" s="16">
        <f t="shared" ca="1" si="2"/>
        <v>66.504062071204245</v>
      </c>
      <c r="U19" s="16">
        <f t="shared" ca="1" si="3"/>
        <v>65.39153054346329</v>
      </c>
      <c r="V19" s="16">
        <f t="shared" ca="1" si="4"/>
        <v>73.707439040797183</v>
      </c>
      <c r="W19" s="16">
        <f t="shared" ca="1" si="5"/>
        <v>64.084085273756813</v>
      </c>
      <c r="X19" s="16">
        <f t="shared" ca="1" si="6"/>
        <v>70.506364893933721</v>
      </c>
      <c r="Y19" s="16">
        <f t="shared" ca="1" si="7"/>
        <v>65.862839531573897</v>
      </c>
      <c r="Z19" s="16">
        <f t="shared" ca="1" si="8"/>
        <v>71.591505009138416</v>
      </c>
      <c r="AA19" s="16">
        <f t="shared" ca="1" si="9"/>
        <v>69.546859976933803</v>
      </c>
      <c r="AB19" s="16">
        <f t="shared" ca="1" si="10"/>
        <v>68.990564155996282</v>
      </c>
      <c r="AC19" s="16">
        <f t="shared" ca="1" si="11"/>
        <v>64.247880635168571</v>
      </c>
      <c r="AD19" s="7">
        <f t="shared" ca="1" si="13"/>
        <v>64.120939230074455</v>
      </c>
      <c r="AE19" s="7">
        <f t="shared" ca="1" si="14"/>
        <v>67.747313113600256</v>
      </c>
      <c r="AF19" s="7">
        <f t="shared" ca="1" si="15"/>
        <v>73.231353883673961</v>
      </c>
    </row>
    <row r="20" spans="19:32" x14ac:dyDescent="0.2">
      <c r="S20">
        <v>18</v>
      </c>
      <c r="T20" s="16">
        <f t="shared" ca="1" si="2"/>
        <v>69.179177102138226</v>
      </c>
      <c r="U20" s="16">
        <f t="shared" ca="1" si="3"/>
        <v>68.281327445390801</v>
      </c>
      <c r="V20" s="16">
        <f t="shared" ca="1" si="4"/>
        <v>76.290353151300025</v>
      </c>
      <c r="W20" s="16">
        <f t="shared" ca="1" si="5"/>
        <v>67.050284452901678</v>
      </c>
      <c r="X20" s="16">
        <f t="shared" ca="1" si="6"/>
        <v>73.635574500889589</v>
      </c>
      <c r="Y20" s="16">
        <f t="shared" ca="1" si="7"/>
        <v>68.568810748283255</v>
      </c>
      <c r="Z20" s="16">
        <f t="shared" ca="1" si="8"/>
        <v>74.547283420610597</v>
      </c>
      <c r="AA20" s="16">
        <f t="shared" ca="1" si="9"/>
        <v>71.838260813688521</v>
      </c>
      <c r="AB20" s="16">
        <f t="shared" ca="1" si="10"/>
        <v>71.600597050982856</v>
      </c>
      <c r="AC20" s="16">
        <f t="shared" ca="1" si="11"/>
        <v>67.388426079852564</v>
      </c>
      <c r="AD20" s="7">
        <f t="shared" ca="1" si="13"/>
        <v>67.126366318965623</v>
      </c>
      <c r="AE20" s="7">
        <f t="shared" ca="1" si="14"/>
        <v>70.389887076560541</v>
      </c>
      <c r="AF20" s="7">
        <f t="shared" ca="1" si="15"/>
        <v>75.898162461894898</v>
      </c>
    </row>
    <row r="21" spans="19:32" x14ac:dyDescent="0.2">
      <c r="S21">
        <v>19</v>
      </c>
      <c r="T21" s="16">
        <f t="shared" ca="1" si="2"/>
        <v>71.854292133072221</v>
      </c>
      <c r="U21" s="16">
        <f t="shared" ca="1" si="3"/>
        <v>71.171124347318312</v>
      </c>
      <c r="V21" s="16">
        <f t="shared" ca="1" si="4"/>
        <v>78.87326726180288</v>
      </c>
      <c r="W21" s="16">
        <f t="shared" ca="1" si="5"/>
        <v>70.01648363204653</v>
      </c>
      <c r="X21" s="16">
        <f t="shared" ca="1" si="6"/>
        <v>76.764784107845443</v>
      </c>
      <c r="Y21" s="16">
        <f t="shared" ca="1" si="7"/>
        <v>71.274781964992627</v>
      </c>
      <c r="Z21" s="16">
        <f t="shared" ca="1" si="8"/>
        <v>77.503061832082793</v>
      </c>
      <c r="AA21" s="16">
        <f t="shared" ca="1" si="9"/>
        <v>74.129661650443239</v>
      </c>
      <c r="AB21" s="16">
        <f t="shared" ca="1" si="10"/>
        <v>74.21062994596943</v>
      </c>
      <c r="AC21" s="16">
        <f t="shared" ca="1" si="11"/>
        <v>70.528971524536573</v>
      </c>
      <c r="AD21" s="7">
        <f t="shared" ca="1" si="13"/>
        <v>70.13179340785679</v>
      </c>
      <c r="AE21" s="7">
        <f t="shared" ca="1" si="14"/>
        <v>72.99197689175773</v>
      </c>
      <c r="AF21" s="7">
        <f t="shared" ca="1" si="15"/>
        <v>78.564971040115864</v>
      </c>
    </row>
    <row r="22" spans="19:32" x14ac:dyDescent="0.2">
      <c r="S22">
        <v>20</v>
      </c>
      <c r="T22" s="16">
        <f t="shared" ca="1" si="2"/>
        <v>74.529407164006201</v>
      </c>
      <c r="U22" s="16">
        <f t="shared" ca="1" si="3"/>
        <v>74.060921249245837</v>
      </c>
      <c r="V22" s="16">
        <f t="shared" ca="1" si="4"/>
        <v>81.456181372305736</v>
      </c>
      <c r="W22" s="16">
        <f t="shared" ca="1" si="5"/>
        <v>72.982682811191381</v>
      </c>
      <c r="X22" s="16">
        <f t="shared" ca="1" si="6"/>
        <v>79.893993714801312</v>
      </c>
      <c r="Y22" s="16">
        <f t="shared" ca="1" si="7"/>
        <v>73.980753181701971</v>
      </c>
      <c r="Z22" s="16">
        <f t="shared" ca="1" si="8"/>
        <v>80.458840243554988</v>
      </c>
      <c r="AA22" s="16">
        <f t="shared" ca="1" si="9"/>
        <v>76.421062487197958</v>
      </c>
      <c r="AB22" s="16">
        <f t="shared" ca="1" si="10"/>
        <v>76.820662840956004</v>
      </c>
      <c r="AC22" s="16">
        <f t="shared" ca="1" si="11"/>
        <v>73.669516969220581</v>
      </c>
      <c r="AD22" s="7">
        <f t="shared" ca="1" si="13"/>
        <v>73.137220496747958</v>
      </c>
      <c r="AE22" s="7">
        <f t="shared" ca="1" si="14"/>
        <v>75.475234825602087</v>
      </c>
      <c r="AF22" s="7">
        <f t="shared" ca="1" si="15"/>
        <v>81.231779618336816</v>
      </c>
    </row>
    <row r="23" spans="19:32" x14ac:dyDescent="0.2">
      <c r="S23">
        <v>21</v>
      </c>
      <c r="T23" s="16">
        <f t="shared" ca="1" si="2"/>
        <v>77.204522194940182</v>
      </c>
      <c r="U23" s="16">
        <f t="shared" ca="1" si="3"/>
        <v>76.950718151173334</v>
      </c>
      <c r="V23" s="16">
        <f t="shared" ca="1" si="4"/>
        <v>84.039095482808591</v>
      </c>
      <c r="W23" s="16">
        <f t="shared" ca="1" si="5"/>
        <v>75.948881990336233</v>
      </c>
      <c r="X23" s="16">
        <f t="shared" ca="1" si="6"/>
        <v>83.02320332175718</v>
      </c>
      <c r="Y23" s="16">
        <f t="shared" ca="1" si="7"/>
        <v>76.686724398411343</v>
      </c>
      <c r="Z23" s="16">
        <f t="shared" ca="1" si="8"/>
        <v>83.414618655027169</v>
      </c>
      <c r="AA23" s="16">
        <f t="shared" ca="1" si="9"/>
        <v>78.712463323952662</v>
      </c>
      <c r="AB23" s="16">
        <f t="shared" ca="1" si="10"/>
        <v>79.430695735942578</v>
      </c>
      <c r="AC23" s="16">
        <f t="shared" ca="1" si="11"/>
        <v>76.810062413904575</v>
      </c>
      <c r="AD23" s="7">
        <f t="shared" ca="1" si="13"/>
        <v>76.114896532153139</v>
      </c>
      <c r="AE23" s="7">
        <f t="shared" ca="1" si="14"/>
        <v>77.958492759446415</v>
      </c>
      <c r="AF23" s="7">
        <f t="shared" ca="1" si="15"/>
        <v>83.898588196557768</v>
      </c>
    </row>
    <row r="24" spans="19:32" x14ac:dyDescent="0.2">
      <c r="S24">
        <v>22</v>
      </c>
      <c r="T24" s="16">
        <f t="shared" ca="1" si="2"/>
        <v>79.879637225874177</v>
      </c>
      <c r="U24" s="16">
        <f t="shared" ca="1" si="3"/>
        <v>79.840515053100859</v>
      </c>
      <c r="V24" s="16">
        <f t="shared" ca="1" si="4"/>
        <v>86.622009593311446</v>
      </c>
      <c r="W24" s="16">
        <f t="shared" ca="1" si="5"/>
        <v>78.915081169481098</v>
      </c>
      <c r="X24" s="16">
        <f t="shared" ca="1" si="6"/>
        <v>86.152412928713048</v>
      </c>
      <c r="Y24" s="16">
        <f t="shared" ca="1" si="7"/>
        <v>79.392695615120701</v>
      </c>
      <c r="Z24" s="16">
        <f t="shared" ca="1" si="8"/>
        <v>86.370397066499351</v>
      </c>
      <c r="AA24" s="16">
        <f t="shared" ca="1" si="9"/>
        <v>81.00386416070738</v>
      </c>
      <c r="AB24" s="16">
        <f t="shared" ca="1" si="10"/>
        <v>82.040728630929138</v>
      </c>
      <c r="AC24" s="16">
        <f t="shared" ca="1" si="11"/>
        <v>79.950607858588583</v>
      </c>
      <c r="AD24" s="7">
        <f t="shared" ca="1" si="13"/>
        <v>79.022544419750005</v>
      </c>
      <c r="AE24" s="7">
        <f t="shared" ca="1" si="14"/>
        <v>80.477236009647982</v>
      </c>
      <c r="AF24" s="7">
        <f t="shared" ca="1" si="15"/>
        <v>86.565396774778719</v>
      </c>
    </row>
    <row r="25" spans="19:32" x14ac:dyDescent="0.2">
      <c r="S25">
        <v>23</v>
      </c>
      <c r="T25" s="16">
        <f t="shared" ca="1" si="2"/>
        <v>82.554752256808172</v>
      </c>
      <c r="U25" s="16">
        <f t="shared" ca="1" si="3"/>
        <v>82.730311955028355</v>
      </c>
      <c r="V25" s="16">
        <f t="shared" ca="1" si="4"/>
        <v>89.204923703814302</v>
      </c>
      <c r="W25" s="16">
        <f t="shared" ca="1" si="5"/>
        <v>81.88128034862595</v>
      </c>
      <c r="X25" s="16">
        <f t="shared" ca="1" si="6"/>
        <v>89.281622535668916</v>
      </c>
      <c r="Y25" s="16">
        <f t="shared" ca="1" si="7"/>
        <v>82.098666831830059</v>
      </c>
      <c r="Z25" s="16">
        <f t="shared" ca="1" si="8"/>
        <v>89.326175477971532</v>
      </c>
      <c r="AA25" s="16">
        <f t="shared" ca="1" si="9"/>
        <v>83.295264997462098</v>
      </c>
      <c r="AB25" s="16">
        <f t="shared" ca="1" si="10"/>
        <v>84.650761525915698</v>
      </c>
      <c r="AC25" s="16">
        <f t="shared" ca="1" si="11"/>
        <v>83.091153303272577</v>
      </c>
      <c r="AD25" s="7">
        <f t="shared" ca="1" si="13"/>
        <v>81.930192307346871</v>
      </c>
      <c r="AE25" s="7">
        <f t="shared" ca="1" si="14"/>
        <v>83.193209150367338</v>
      </c>
      <c r="AF25" s="7">
        <f t="shared" ca="1" si="15"/>
        <v>89.316151065953449</v>
      </c>
    </row>
    <row r="26" spans="19:32" x14ac:dyDescent="0.2">
      <c r="S26">
        <v>24</v>
      </c>
      <c r="T26" s="16">
        <f t="shared" ca="1" si="2"/>
        <v>85.229867287742152</v>
      </c>
      <c r="U26" s="16">
        <f t="shared" ca="1" si="3"/>
        <v>85.620108856955881</v>
      </c>
      <c r="V26" s="16">
        <f t="shared" ca="1" si="4"/>
        <v>91.787837814317157</v>
      </c>
      <c r="W26" s="16">
        <f t="shared" ca="1" si="5"/>
        <v>84.847479527770801</v>
      </c>
      <c r="X26" s="16">
        <f t="shared" ca="1" si="6"/>
        <v>92.410832142624784</v>
      </c>
      <c r="Y26" s="16">
        <f t="shared" ca="1" si="7"/>
        <v>84.804638048539417</v>
      </c>
      <c r="Z26" s="16">
        <f t="shared" ca="1" si="8"/>
        <v>92.281953889443713</v>
      </c>
      <c r="AA26" s="16">
        <f t="shared" ca="1" si="9"/>
        <v>85.586665834216817</v>
      </c>
      <c r="AB26" s="16">
        <f t="shared" ca="1" si="10"/>
        <v>87.260794420902272</v>
      </c>
      <c r="AC26" s="16">
        <f t="shared" ca="1" si="11"/>
        <v>86.231698747956585</v>
      </c>
      <c r="AD26" s="7">
        <f t="shared" ca="1" si="13"/>
        <v>84.81427738136648</v>
      </c>
      <c r="AE26" s="7">
        <f t="shared" ca="1" si="14"/>
        <v>85.925903802456233</v>
      </c>
      <c r="AF26" s="7">
        <f t="shared" ca="1" si="15"/>
        <v>92.381834535659038</v>
      </c>
    </row>
    <row r="27" spans="19:32" x14ac:dyDescent="0.2">
      <c r="S27">
        <v>25</v>
      </c>
      <c r="T27" s="16">
        <f t="shared" ca="1" si="2"/>
        <v>87.904982318676133</v>
      </c>
      <c r="U27" s="16">
        <f t="shared" ca="1" si="3"/>
        <v>88.509905758883377</v>
      </c>
      <c r="V27" s="16">
        <f t="shared" ca="1" si="4"/>
        <v>94.370751924820013</v>
      </c>
      <c r="W27" s="16">
        <f t="shared" ca="1" si="5"/>
        <v>87.813678706915653</v>
      </c>
      <c r="X27" s="16">
        <f t="shared" ca="1" si="6"/>
        <v>95.540041749580652</v>
      </c>
      <c r="Y27" s="16">
        <f t="shared" ca="1" si="7"/>
        <v>87.510609265248775</v>
      </c>
      <c r="Z27" s="16">
        <f t="shared" ca="1" si="8"/>
        <v>95.237732300915923</v>
      </c>
      <c r="AA27" s="16">
        <f t="shared" ca="1" si="9"/>
        <v>87.878066670971535</v>
      </c>
      <c r="AB27" s="16">
        <f t="shared" ca="1" si="10"/>
        <v>89.870827315888846</v>
      </c>
      <c r="AC27" s="16">
        <f t="shared" ca="1" si="11"/>
        <v>89.372244192640593</v>
      </c>
      <c r="AD27" s="7">
        <f t="shared" ca="1" si="13"/>
        <v>87.578799889623824</v>
      </c>
      <c r="AE27" s="7">
        <f t="shared" ca="1" si="14"/>
        <v>88.941074975761978</v>
      </c>
      <c r="AF27" s="7">
        <f t="shared" ca="1" si="15"/>
        <v>95.472022123631092</v>
      </c>
    </row>
    <row r="28" spans="19:32" x14ac:dyDescent="0.2">
      <c r="S28">
        <v>26</v>
      </c>
      <c r="T28" s="16">
        <f t="shared" ca="1" si="2"/>
        <v>90.580097349610128</v>
      </c>
      <c r="U28" s="16">
        <f t="shared" ca="1" si="3"/>
        <v>91.399702660810902</v>
      </c>
      <c r="V28" s="16">
        <f t="shared" ca="1" si="4"/>
        <v>96.953666035322868</v>
      </c>
      <c r="W28" s="16">
        <f t="shared" ca="1" si="5"/>
        <v>90.779877886060504</v>
      </c>
      <c r="X28" s="16">
        <f t="shared" ca="1" si="6"/>
        <v>98.66925135653652</v>
      </c>
      <c r="Y28" s="16">
        <f t="shared" ca="1" si="7"/>
        <v>90.216580481958133</v>
      </c>
      <c r="Z28" s="16">
        <f t="shared" ca="1" si="8"/>
        <v>98.193510712388104</v>
      </c>
      <c r="AA28" s="16">
        <f t="shared" ca="1" si="9"/>
        <v>90.169467507726253</v>
      </c>
      <c r="AB28" s="16">
        <f t="shared" ca="1" si="10"/>
        <v>92.48086021087542</v>
      </c>
      <c r="AC28" s="16">
        <f t="shared" ca="1" si="11"/>
        <v>92.512789637324587</v>
      </c>
      <c r="AD28" s="7">
        <f t="shared" ca="1" si="13"/>
        <v>90.18006792692843</v>
      </c>
      <c r="AE28" s="7">
        <f t="shared" ca="1" si="14"/>
        <v>91.940281435843161</v>
      </c>
      <c r="AF28" s="7">
        <f t="shared" ca="1" si="15"/>
        <v>98.562209711603131</v>
      </c>
    </row>
    <row r="29" spans="19:32" x14ac:dyDescent="0.2">
      <c r="S29">
        <v>27</v>
      </c>
      <c r="T29" s="16">
        <f t="shared" ca="1" si="2"/>
        <v>93.255212380544108</v>
      </c>
      <c r="U29" s="16">
        <f t="shared" ca="1" si="3"/>
        <v>94.289499562738428</v>
      </c>
      <c r="V29" s="16">
        <f t="shared" ca="1" si="4"/>
        <v>99.536580145825724</v>
      </c>
      <c r="W29" s="16">
        <f t="shared" ca="1" si="5"/>
        <v>93.74607706520537</v>
      </c>
      <c r="X29" s="16">
        <f t="shared" ca="1" si="6"/>
        <v>101.79846096349237</v>
      </c>
      <c r="Y29" s="16">
        <f t="shared" ca="1" si="7"/>
        <v>92.92255169866749</v>
      </c>
      <c r="Z29" s="16">
        <f t="shared" ca="1" si="8"/>
        <v>101.14928912386029</v>
      </c>
      <c r="AA29" s="16">
        <f t="shared" ca="1" si="9"/>
        <v>92.460868344480971</v>
      </c>
      <c r="AB29" s="16">
        <f t="shared" ca="1" si="10"/>
        <v>95.090893105861994</v>
      </c>
      <c r="AC29" s="16">
        <f t="shared" ca="1" si="11"/>
        <v>95.653335082008596</v>
      </c>
      <c r="AD29" s="7">
        <f t="shared" ca="1" si="13"/>
        <v>92.564747099172934</v>
      </c>
      <c r="AE29" s="7">
        <f t="shared" ca="1" si="14"/>
        <v>94.690196334300211</v>
      </c>
      <c r="AF29" s="7">
        <f t="shared" ca="1" si="15"/>
        <v>101.65239729957516</v>
      </c>
    </row>
    <row r="30" spans="19:32" x14ac:dyDescent="0.2">
      <c r="S30">
        <v>28</v>
      </c>
      <c r="T30" s="16">
        <f t="shared" ca="1" si="2"/>
        <v>95.930327411478089</v>
      </c>
      <c r="U30" s="16">
        <f t="shared" ca="1" si="3"/>
        <v>97.179296464665924</v>
      </c>
      <c r="V30" s="16">
        <f t="shared" ca="1" si="4"/>
        <v>102.11949425632858</v>
      </c>
      <c r="W30" s="16">
        <f t="shared" ca="1" si="5"/>
        <v>96.712276244350221</v>
      </c>
      <c r="X30" s="16">
        <f t="shared" ca="1" si="6"/>
        <v>104.92767057044824</v>
      </c>
      <c r="Y30" s="16">
        <f t="shared" ca="1" si="7"/>
        <v>95.628522915376863</v>
      </c>
      <c r="Z30" s="16">
        <f t="shared" ca="1" si="8"/>
        <v>104.10506753533247</v>
      </c>
      <c r="AA30" s="16">
        <f t="shared" ca="1" si="9"/>
        <v>94.752269181235675</v>
      </c>
      <c r="AB30" s="16">
        <f t="shared" ca="1" si="10"/>
        <v>97.700926000848568</v>
      </c>
      <c r="AC30" s="16">
        <f t="shared" ca="1" si="11"/>
        <v>98.793880526692604</v>
      </c>
      <c r="AD30" s="7">
        <f t="shared" ca="1" si="13"/>
        <v>94.949426271417437</v>
      </c>
      <c r="AE30" s="7">
        <f t="shared" ca="1" si="14"/>
        <v>97.440111232757246</v>
      </c>
      <c r="AF30" s="7">
        <f t="shared" ca="1" si="15"/>
        <v>104.7425848875472</v>
      </c>
    </row>
    <row r="31" spans="19:32" x14ac:dyDescent="0.2">
      <c r="S31">
        <v>29</v>
      </c>
      <c r="T31" s="16">
        <f t="shared" ca="1" si="2"/>
        <v>98.605442442412084</v>
      </c>
      <c r="U31" s="16">
        <f t="shared" ca="1" si="3"/>
        <v>100.06909336659345</v>
      </c>
      <c r="V31" s="16">
        <f t="shared" ca="1" si="4"/>
        <v>104.70240836683141</v>
      </c>
      <c r="W31" s="16">
        <f t="shared" ca="1" si="5"/>
        <v>99.678475423495073</v>
      </c>
      <c r="X31" s="16">
        <f t="shared" ca="1" si="6"/>
        <v>108.05688017740411</v>
      </c>
      <c r="Y31" s="16">
        <f t="shared" ca="1" si="7"/>
        <v>98.33449413208622</v>
      </c>
      <c r="Z31" s="16">
        <f t="shared" ca="1" si="8"/>
        <v>107.06084594680465</v>
      </c>
      <c r="AA31" s="16">
        <f t="shared" ca="1" si="9"/>
        <v>97.043670017990394</v>
      </c>
      <c r="AB31" s="16">
        <f t="shared" ca="1" si="10"/>
        <v>100.31095889583514</v>
      </c>
      <c r="AC31" s="16">
        <f t="shared" ca="1" si="11"/>
        <v>101.9344259713766</v>
      </c>
      <c r="AD31" s="7">
        <f t="shared" ca="1" si="13"/>
        <v>97.334105443661954</v>
      </c>
      <c r="AE31" s="7">
        <f t="shared" ca="1" si="14"/>
        <v>100.1900261312143</v>
      </c>
      <c r="AF31" s="7">
        <f t="shared" ca="1" si="15"/>
        <v>107.83277247551923</v>
      </c>
    </row>
    <row r="32" spans="19:32" x14ac:dyDescent="0.2">
      <c r="S32">
        <v>30</v>
      </c>
      <c r="T32" s="16">
        <f t="shared" ca="1" si="2"/>
        <v>101.28055747334606</v>
      </c>
      <c r="U32" s="16">
        <f t="shared" ca="1" si="3"/>
        <v>102.95889026852095</v>
      </c>
      <c r="V32" s="16">
        <f t="shared" ca="1" si="4"/>
        <v>107.28532247733426</v>
      </c>
      <c r="W32" s="16">
        <f t="shared" ca="1" si="5"/>
        <v>102.64467460263994</v>
      </c>
      <c r="X32" s="16">
        <f t="shared" ca="1" si="6"/>
        <v>111.18608978435998</v>
      </c>
      <c r="Y32" s="16">
        <f t="shared" ca="1" si="7"/>
        <v>101.04046534879558</v>
      </c>
      <c r="Z32" s="16">
        <f t="shared" ca="1" si="8"/>
        <v>110.01662435827683</v>
      </c>
      <c r="AA32" s="16">
        <f t="shared" ca="1" si="9"/>
        <v>99.335070854745112</v>
      </c>
      <c r="AB32" s="16">
        <f t="shared" ca="1" si="10"/>
        <v>102.92099179082169</v>
      </c>
      <c r="AC32" s="16">
        <f t="shared" ca="1" si="11"/>
        <v>105.07497141606061</v>
      </c>
      <c r="AD32" s="7">
        <f t="shared" ca="1" si="13"/>
        <v>99.718784615906472</v>
      </c>
      <c r="AE32" s="7">
        <f t="shared" ca="1" si="14"/>
        <v>102.93994102967132</v>
      </c>
      <c r="AF32" s="7">
        <f t="shared" ca="1" si="15"/>
        <v>110.92296006349127</v>
      </c>
    </row>
    <row r="33" spans="19:32" x14ac:dyDescent="0.2">
      <c r="S33">
        <v>31</v>
      </c>
      <c r="T33" s="16">
        <f t="shared" ca="1" si="2"/>
        <v>103.95567250428006</v>
      </c>
      <c r="U33" s="16">
        <f t="shared" ca="1" si="3"/>
        <v>105.84868717044847</v>
      </c>
      <c r="V33" s="16">
        <f t="shared" ca="1" si="4"/>
        <v>109.86823658783712</v>
      </c>
      <c r="W33" s="16">
        <f t="shared" ca="1" si="5"/>
        <v>105.61087378178479</v>
      </c>
      <c r="X33" s="16">
        <f t="shared" ca="1" si="6"/>
        <v>114.31529939131585</v>
      </c>
      <c r="Y33" s="16">
        <f t="shared" ca="1" si="7"/>
        <v>103.74643656550494</v>
      </c>
      <c r="Z33" s="16">
        <f t="shared" ca="1" si="8"/>
        <v>112.97240276974904</v>
      </c>
      <c r="AA33" s="16">
        <f t="shared" ca="1" si="9"/>
        <v>101.62647169149983</v>
      </c>
      <c r="AB33" s="16">
        <f t="shared" ca="1" si="10"/>
        <v>105.53102468580826</v>
      </c>
      <c r="AC33" s="16">
        <f t="shared" ca="1" si="11"/>
        <v>108.2155168607446</v>
      </c>
      <c r="AD33" s="7">
        <f t="shared" ca="1" si="13"/>
        <v>102.10346378815098</v>
      </c>
      <c r="AE33" s="7">
        <f t="shared" ca="1" si="14"/>
        <v>105.72978047611663</v>
      </c>
      <c r="AF33" s="7">
        <f t="shared" ca="1" si="15"/>
        <v>114.01314765146331</v>
      </c>
    </row>
    <row r="34" spans="19:32" x14ac:dyDescent="0.2">
      <c r="S34">
        <v>32</v>
      </c>
      <c r="T34" s="16">
        <f t="shared" ca="1" si="2"/>
        <v>106.63078753521404</v>
      </c>
      <c r="U34" s="16">
        <f t="shared" ca="1" si="3"/>
        <v>108.73848407237597</v>
      </c>
      <c r="V34" s="16">
        <f t="shared" ca="1" si="4"/>
        <v>112.45115069833997</v>
      </c>
      <c r="W34" s="16">
        <f t="shared" ca="1" si="5"/>
        <v>108.57707296092964</v>
      </c>
      <c r="X34" s="16">
        <f t="shared" ca="1" si="6"/>
        <v>117.44450899827171</v>
      </c>
      <c r="Y34" s="16">
        <f t="shared" ca="1" si="7"/>
        <v>106.45240778221429</v>
      </c>
      <c r="Z34" s="16">
        <f t="shared" ca="1" si="8"/>
        <v>115.92818118122122</v>
      </c>
      <c r="AA34" s="16">
        <f t="shared" ca="1" si="9"/>
        <v>103.91787252825455</v>
      </c>
      <c r="AB34" s="16">
        <f t="shared" ca="1" si="10"/>
        <v>108.14105758079484</v>
      </c>
      <c r="AC34" s="16">
        <f t="shared" ca="1" si="11"/>
        <v>111.35606230542861</v>
      </c>
      <c r="AD34" s="7">
        <f t="shared" ca="1" si="13"/>
        <v>104.48814296039549</v>
      </c>
      <c r="AE34" s="7">
        <f t="shared" ca="1" si="14"/>
        <v>108.6577785166528</v>
      </c>
      <c r="AF34" s="7">
        <f t="shared" ca="1" si="15"/>
        <v>117.10333523943535</v>
      </c>
    </row>
    <row r="35" spans="19:32" x14ac:dyDescent="0.2">
      <c r="S35">
        <v>33</v>
      </c>
      <c r="T35" s="16">
        <f t="shared" ca="1" si="2"/>
        <v>109.30590256614802</v>
      </c>
      <c r="U35" s="16">
        <f t="shared" ca="1" si="3"/>
        <v>111.62828097430349</v>
      </c>
      <c r="V35" s="16">
        <f t="shared" ca="1" si="4"/>
        <v>115.03406480884283</v>
      </c>
      <c r="W35" s="16">
        <f t="shared" ca="1" si="5"/>
        <v>111.54327214007449</v>
      </c>
      <c r="X35" s="16">
        <f t="shared" ca="1" si="6"/>
        <v>120.57371860522758</v>
      </c>
      <c r="Y35" s="16">
        <f t="shared" ca="1" si="7"/>
        <v>109.15837899892365</v>
      </c>
      <c r="Z35" s="16">
        <f t="shared" ca="1" si="8"/>
        <v>118.8839595926934</v>
      </c>
      <c r="AA35" s="16">
        <f t="shared" ca="1" si="9"/>
        <v>106.20927336500927</v>
      </c>
      <c r="AB35" s="16">
        <f t="shared" ca="1" si="10"/>
        <v>110.75109047578141</v>
      </c>
      <c r="AC35" s="16">
        <f t="shared" ca="1" si="11"/>
        <v>114.49660775011262</v>
      </c>
      <c r="AD35" s="7">
        <f t="shared" ca="1" si="13"/>
        <v>106.87282213264001</v>
      </c>
      <c r="AE35" s="7">
        <f t="shared" ca="1" si="14"/>
        <v>111.58577655718899</v>
      </c>
      <c r="AF35" s="7">
        <f t="shared" ca="1" si="15"/>
        <v>120.19352282740739</v>
      </c>
    </row>
    <row r="36" spans="19:32" x14ac:dyDescent="0.2">
      <c r="S36">
        <v>34</v>
      </c>
      <c r="T36" s="16">
        <f t="shared" ca="1" si="2"/>
        <v>111.981017597082</v>
      </c>
      <c r="U36" s="16">
        <f t="shared" ca="1" si="3"/>
        <v>114.51807787623099</v>
      </c>
      <c r="V36" s="16">
        <f t="shared" ca="1" si="4"/>
        <v>117.61697891934568</v>
      </c>
      <c r="W36" s="16">
        <f t="shared" ca="1" si="5"/>
        <v>114.50947131921936</v>
      </c>
      <c r="X36" s="16">
        <f t="shared" ca="1" si="6"/>
        <v>123.70292821218345</v>
      </c>
      <c r="Y36" s="16">
        <f t="shared" ca="1" si="7"/>
        <v>111.86435021563301</v>
      </c>
      <c r="Z36" s="16">
        <f t="shared" ca="1" si="8"/>
        <v>121.8397380041656</v>
      </c>
      <c r="AA36" s="16">
        <f t="shared" ca="1" si="9"/>
        <v>108.50067420176399</v>
      </c>
      <c r="AB36" s="16">
        <f t="shared" ca="1" si="10"/>
        <v>113.361123370768</v>
      </c>
      <c r="AC36" s="16">
        <f t="shared" ca="1" si="11"/>
        <v>117.63715319479662</v>
      </c>
      <c r="AD36" s="7">
        <f t="shared" ca="1" si="13"/>
        <v>109.25750130488451</v>
      </c>
      <c r="AE36" s="7">
        <f t="shared" ca="1" si="14"/>
        <v>114.51377459772517</v>
      </c>
      <c r="AF36" s="7">
        <f t="shared" ca="1" si="15"/>
        <v>123.28371041537943</v>
      </c>
    </row>
    <row r="37" spans="19:32" x14ac:dyDescent="0.2">
      <c r="S37">
        <v>35</v>
      </c>
      <c r="T37" s="16">
        <f t="shared" ca="1" si="2"/>
        <v>113.6420141216979</v>
      </c>
      <c r="U37" s="16">
        <f t="shared" ca="1" si="3"/>
        <v>117.38073215785028</v>
      </c>
      <c r="V37" s="16">
        <f t="shared" ca="1" si="4"/>
        <v>118.12515118402565</v>
      </c>
      <c r="W37" s="16">
        <f t="shared" ca="1" si="5"/>
        <v>114.80195825938745</v>
      </c>
      <c r="X37" s="16">
        <f t="shared" ca="1" si="6"/>
        <v>125.31235321755122</v>
      </c>
      <c r="Y37" s="16">
        <f t="shared" ca="1" si="7"/>
        <v>112.1985426994553</v>
      </c>
      <c r="Z37" s="16">
        <f t="shared" ca="1" si="8"/>
        <v>123.27372363583686</v>
      </c>
      <c r="AA37" s="16">
        <f t="shared" ca="1" si="9"/>
        <v>110.7354367216343</v>
      </c>
      <c r="AB37" s="16">
        <f t="shared" ca="1" si="10"/>
        <v>109.64848849607165</v>
      </c>
      <c r="AC37" s="16">
        <f t="shared" ca="1" si="11"/>
        <v>119.74705312825733</v>
      </c>
      <c r="AD37" s="7">
        <f t="shared" ca="1" si="13"/>
        <v>109.89305184682324</v>
      </c>
      <c r="AE37" s="7">
        <f t="shared" ca="1" si="14"/>
        <v>116.09134520861886</v>
      </c>
      <c r="AF37" s="7">
        <f t="shared" ca="1" si="15"/>
        <v>124.85366156166549</v>
      </c>
    </row>
    <row r="38" spans="19:32" x14ac:dyDescent="0.2">
      <c r="S38">
        <v>36</v>
      </c>
      <c r="T38" s="16">
        <f t="shared" ca="1" si="2"/>
        <v>115.30301064631378</v>
      </c>
      <c r="U38" s="16">
        <f t="shared" ca="1" si="3"/>
        <v>120.24338643946955</v>
      </c>
      <c r="V38" s="16">
        <f t="shared" ca="1" si="4"/>
        <v>118.63332344870562</v>
      </c>
      <c r="W38" s="16">
        <f t="shared" ca="1" si="5"/>
        <v>115.09444519955555</v>
      </c>
      <c r="X38" s="16">
        <f t="shared" ca="1" si="6"/>
        <v>126.92177822291897</v>
      </c>
      <c r="Y38" s="16">
        <f t="shared" ca="1" si="7"/>
        <v>112.53273518327758</v>
      </c>
      <c r="Z38" s="16">
        <f t="shared" ca="1" si="8"/>
        <v>124.70770926750814</v>
      </c>
      <c r="AA38" s="16">
        <f t="shared" ca="1" si="9"/>
        <v>112.97019924150462</v>
      </c>
      <c r="AB38" s="16">
        <f t="shared" ca="1" si="10"/>
        <v>105.93585362137529</v>
      </c>
      <c r="AC38" s="16">
        <f t="shared" ca="1" si="11"/>
        <v>121.85695306171806</v>
      </c>
      <c r="AD38" s="7">
        <f t="shared" ca="1" si="13"/>
        <v>107.42015197280331</v>
      </c>
      <c r="AE38" s="7">
        <f t="shared" ca="1" si="14"/>
        <v>116.9681670475097</v>
      </c>
      <c r="AF38" s="7">
        <f t="shared" ca="1" si="15"/>
        <v>126.42361270795153</v>
      </c>
    </row>
    <row r="39" spans="19:32" x14ac:dyDescent="0.2">
      <c r="S39">
        <v>37</v>
      </c>
      <c r="T39" s="16">
        <f t="shared" ca="1" si="2"/>
        <v>116.96400717092966</v>
      </c>
      <c r="U39" s="16">
        <f t="shared" ca="1" si="3"/>
        <v>123.10604072108883</v>
      </c>
      <c r="V39" s="16">
        <f t="shared" ca="1" si="4"/>
        <v>119.14149571338559</v>
      </c>
      <c r="W39" s="16">
        <f t="shared" ca="1" si="5"/>
        <v>115.38693213972365</v>
      </c>
      <c r="X39" s="16">
        <f t="shared" ca="1" si="6"/>
        <v>128.53120322828673</v>
      </c>
      <c r="Y39" s="16">
        <f t="shared" ca="1" si="7"/>
        <v>112.86692766709986</v>
      </c>
      <c r="Z39" s="16">
        <f t="shared" ca="1" si="8"/>
        <v>126.14169489917941</v>
      </c>
      <c r="AA39" s="16">
        <f t="shared" ca="1" si="9"/>
        <v>115.20496176137493</v>
      </c>
      <c r="AB39" s="16">
        <f t="shared" ca="1" si="10"/>
        <v>102.22321874667892</v>
      </c>
      <c r="AC39" s="16">
        <f t="shared" ca="1" si="11"/>
        <v>123.96685299517877</v>
      </c>
      <c r="AD39" s="7">
        <f t="shared" ca="1" si="13"/>
        <v>104.61805325377364</v>
      </c>
      <c r="AE39" s="7">
        <f t="shared" ca="1" si="14"/>
        <v>118.05275144215763</v>
      </c>
      <c r="AF39" s="7">
        <f t="shared" ca="1" si="15"/>
        <v>127.99356385423758</v>
      </c>
    </row>
    <row r="40" spans="19:32" x14ac:dyDescent="0.2">
      <c r="S40">
        <v>38</v>
      </c>
      <c r="T40" s="16">
        <f t="shared" ca="1" si="2"/>
        <v>118.62500369554556</v>
      </c>
      <c r="U40" s="16">
        <f t="shared" ca="1" si="3"/>
        <v>125.96869500270812</v>
      </c>
      <c r="V40" s="16">
        <f t="shared" ca="1" si="4"/>
        <v>119.64966797806557</v>
      </c>
      <c r="W40" s="16">
        <f t="shared" ca="1" si="5"/>
        <v>115.67941907989174</v>
      </c>
      <c r="X40" s="16">
        <f t="shared" ca="1" si="6"/>
        <v>130.1406282336545</v>
      </c>
      <c r="Y40" s="16">
        <f t="shared" ca="1" si="7"/>
        <v>113.20112015092215</v>
      </c>
      <c r="Z40" s="16">
        <f t="shared" ca="1" si="8"/>
        <v>127.57568053085068</v>
      </c>
      <c r="AA40" s="16">
        <f t="shared" ca="1" si="9"/>
        <v>117.43972428124525</v>
      </c>
      <c r="AB40" s="16">
        <f t="shared" ca="1" si="10"/>
        <v>98.51058387198259</v>
      </c>
      <c r="AC40" s="16">
        <f t="shared" ca="1" si="11"/>
        <v>126.07675292863948</v>
      </c>
      <c r="AD40" s="7">
        <f t="shared" ca="1" si="13"/>
        <v>101.81595453474399</v>
      </c>
      <c r="AE40" s="7">
        <f t="shared" ca="1" si="14"/>
        <v>119.13733583680556</v>
      </c>
      <c r="AF40" s="7">
        <f t="shared" ca="1" si="15"/>
        <v>129.56351500052364</v>
      </c>
    </row>
    <row r="41" spans="19:32" x14ac:dyDescent="0.2">
      <c r="S41">
        <v>39</v>
      </c>
      <c r="T41" s="16">
        <f t="shared" ca="1" si="2"/>
        <v>120.28600022016144</v>
      </c>
      <c r="U41" s="16">
        <f t="shared" ca="1" si="3"/>
        <v>128.83134928432739</v>
      </c>
      <c r="V41" s="16">
        <f t="shared" ca="1" si="4"/>
        <v>120.15784024274552</v>
      </c>
      <c r="W41" s="16">
        <f t="shared" ca="1" si="5"/>
        <v>115.97190602005985</v>
      </c>
      <c r="X41" s="16">
        <f t="shared" ca="1" si="6"/>
        <v>131.75005323902224</v>
      </c>
      <c r="Y41" s="16">
        <f t="shared" ca="1" si="7"/>
        <v>113.53531263474443</v>
      </c>
      <c r="Z41" s="16">
        <f t="shared" ca="1" si="8"/>
        <v>129.00966616252194</v>
      </c>
      <c r="AA41" s="16">
        <f t="shared" ca="1" si="9"/>
        <v>119.67448680111556</v>
      </c>
      <c r="AB41" s="16">
        <f t="shared" ca="1" si="10"/>
        <v>94.797948997286227</v>
      </c>
      <c r="AC41" s="16">
        <f t="shared" ca="1" si="11"/>
        <v>128.18665286210017</v>
      </c>
      <c r="AD41" s="7">
        <f t="shared" ca="1" si="13"/>
        <v>99.013855815714322</v>
      </c>
      <c r="AE41" s="7">
        <f t="shared" ca="1" si="14"/>
        <v>120.22192023145348</v>
      </c>
      <c r="AF41" s="7">
        <f t="shared" ca="1" si="15"/>
        <v>131.13346614680967</v>
      </c>
    </row>
    <row r="42" spans="19:32" x14ac:dyDescent="0.2">
      <c r="S42">
        <v>40</v>
      </c>
      <c r="T42" s="16">
        <f t="shared" ca="1" si="2"/>
        <v>121.94699674477732</v>
      </c>
      <c r="U42" s="16">
        <f t="shared" ca="1" si="3"/>
        <v>131.69400356594667</v>
      </c>
      <c r="V42" s="16">
        <f t="shared" ca="1" si="4"/>
        <v>120.66601250742551</v>
      </c>
      <c r="W42" s="16">
        <f t="shared" ca="1" si="5"/>
        <v>116.26439296022795</v>
      </c>
      <c r="X42" s="16">
        <f t="shared" ca="1" si="6"/>
        <v>133.35947824439</v>
      </c>
      <c r="Y42" s="16">
        <f t="shared" ca="1" si="7"/>
        <v>113.86950511856671</v>
      </c>
      <c r="Z42" s="16">
        <f t="shared" ca="1" si="8"/>
        <v>130.44365179419322</v>
      </c>
      <c r="AA42" s="16">
        <f t="shared" ca="1" si="9"/>
        <v>121.90924932098588</v>
      </c>
      <c r="AB42" s="16">
        <f t="shared" ca="1" si="10"/>
        <v>91.085314122589864</v>
      </c>
      <c r="AC42" s="16">
        <f t="shared" ca="1" si="11"/>
        <v>130.2965527955609</v>
      </c>
      <c r="AD42" s="7">
        <f t="shared" ca="1" si="13"/>
        <v>96.21175709668465</v>
      </c>
      <c r="AE42" s="7">
        <f t="shared" ca="1" si="14"/>
        <v>121.9281230328816</v>
      </c>
      <c r="AF42" s="7">
        <f t="shared" ca="1" si="15"/>
        <v>132.98474644174024</v>
      </c>
    </row>
    <row r="43" spans="19:32" x14ac:dyDescent="0.2">
      <c r="S43">
        <v>41</v>
      </c>
      <c r="T43" s="16">
        <f t="shared" ca="1" si="2"/>
        <v>123.60799326939321</v>
      </c>
      <c r="U43" s="16">
        <f t="shared" ca="1" si="3"/>
        <v>134.55665784756593</v>
      </c>
      <c r="V43" s="16">
        <f t="shared" ca="1" si="4"/>
        <v>121.17418477210546</v>
      </c>
      <c r="W43" s="16">
        <f t="shared" ca="1" si="5"/>
        <v>116.55687990039605</v>
      </c>
      <c r="X43" s="16">
        <f t="shared" ca="1" si="6"/>
        <v>134.96890324975777</v>
      </c>
      <c r="Y43" s="16">
        <f t="shared" ca="1" si="7"/>
        <v>114.203697602389</v>
      </c>
      <c r="Z43" s="16">
        <f t="shared" ca="1" si="8"/>
        <v>131.87763742586449</v>
      </c>
      <c r="AA43" s="16">
        <f t="shared" ca="1" si="9"/>
        <v>124.14401184085619</v>
      </c>
      <c r="AB43" s="16">
        <f t="shared" ca="1" si="10"/>
        <v>87.372679247893501</v>
      </c>
      <c r="AC43" s="16">
        <f t="shared" ca="1" si="11"/>
        <v>132.40645272902162</v>
      </c>
      <c r="AD43" s="7">
        <f t="shared" ca="1" si="13"/>
        <v>93.409658377654992</v>
      </c>
      <c r="AE43" s="7">
        <f t="shared" ca="1" si="14"/>
        <v>123.8760025551247</v>
      </c>
      <c r="AF43" s="7">
        <f t="shared" ca="1" si="15"/>
        <v>134.87614803426462</v>
      </c>
    </row>
    <row r="44" spans="19:32" x14ac:dyDescent="0.2">
      <c r="S44">
        <v>42</v>
      </c>
      <c r="T44" s="16">
        <f t="shared" ca="1" si="2"/>
        <v>125.26898979400909</v>
      </c>
      <c r="U44" s="16">
        <f t="shared" ca="1" si="3"/>
        <v>137.41931212918524</v>
      </c>
      <c r="V44" s="16">
        <f t="shared" ca="1" si="4"/>
        <v>121.68235703678543</v>
      </c>
      <c r="W44" s="16">
        <f t="shared" ca="1" si="5"/>
        <v>116.84936684056416</v>
      </c>
      <c r="X44" s="16">
        <f t="shared" ca="1" si="6"/>
        <v>136.57832825512554</v>
      </c>
      <c r="Y44" s="16">
        <f t="shared" ca="1" si="7"/>
        <v>114.53789008621128</v>
      </c>
      <c r="Z44" s="16">
        <f t="shared" ca="1" si="8"/>
        <v>133.31162305753577</v>
      </c>
      <c r="AA44" s="16">
        <f t="shared" ca="1" si="9"/>
        <v>126.37877436072651</v>
      </c>
      <c r="AB44" s="16">
        <f t="shared" ca="1" si="10"/>
        <v>83.660044373197138</v>
      </c>
      <c r="AC44" s="16">
        <f t="shared" ca="1" si="11"/>
        <v>134.51635266248235</v>
      </c>
      <c r="AD44" s="7">
        <f t="shared" ca="1" si="13"/>
        <v>90.60755965862532</v>
      </c>
      <c r="AE44" s="7">
        <f t="shared" ca="1" si="14"/>
        <v>125.8238820773678</v>
      </c>
      <c r="AF44" s="7">
        <f t="shared" ca="1" si="15"/>
        <v>137.23009075752182</v>
      </c>
    </row>
    <row r="45" spans="19:32" x14ac:dyDescent="0.2">
      <c r="S45">
        <v>43</v>
      </c>
      <c r="T45" s="16">
        <f t="shared" ca="1" si="2"/>
        <v>126.92998631862498</v>
      </c>
      <c r="U45" s="16">
        <f t="shared" ca="1" si="3"/>
        <v>140.2819664108045</v>
      </c>
      <c r="V45" s="16">
        <f t="shared" ca="1" si="4"/>
        <v>122.1905293014654</v>
      </c>
      <c r="W45" s="16">
        <f t="shared" ca="1" si="5"/>
        <v>117.14185378073225</v>
      </c>
      <c r="X45" s="16">
        <f t="shared" ca="1" si="6"/>
        <v>138.18775326049328</v>
      </c>
      <c r="Y45" s="16">
        <f t="shared" ca="1" si="7"/>
        <v>114.87208257003356</v>
      </c>
      <c r="Z45" s="16">
        <f t="shared" ca="1" si="8"/>
        <v>134.74560868920702</v>
      </c>
      <c r="AA45" s="16">
        <f t="shared" ca="1" si="9"/>
        <v>128.61353688059683</v>
      </c>
      <c r="AB45" s="16">
        <f t="shared" ca="1" si="10"/>
        <v>79.947409498500804</v>
      </c>
      <c r="AC45" s="16">
        <f t="shared" ca="1" si="11"/>
        <v>136.62625259594304</v>
      </c>
      <c r="AD45" s="7">
        <f t="shared" ca="1" si="13"/>
        <v>87.805460939595676</v>
      </c>
      <c r="AE45" s="7">
        <f t="shared" ca="1" si="14"/>
        <v>127.7717615996109</v>
      </c>
      <c r="AF45" s="7">
        <f t="shared" ca="1" si="15"/>
        <v>139.81076845198447</v>
      </c>
    </row>
    <row r="46" spans="19:32" x14ac:dyDescent="0.2">
      <c r="S46">
        <v>44</v>
      </c>
      <c r="T46" s="16">
        <f t="shared" ca="1" si="2"/>
        <v>128.59098284324085</v>
      </c>
      <c r="U46" s="16">
        <f t="shared" ca="1" si="3"/>
        <v>143.14462069242379</v>
      </c>
      <c r="V46" s="16">
        <f t="shared" ca="1" si="4"/>
        <v>122.69870156614537</v>
      </c>
      <c r="W46" s="16">
        <f t="shared" ca="1" si="5"/>
        <v>117.43434072090035</v>
      </c>
      <c r="X46" s="16">
        <f t="shared" ca="1" si="6"/>
        <v>139.79717826586102</v>
      </c>
      <c r="Y46" s="16">
        <f t="shared" ca="1" si="7"/>
        <v>115.20627505385585</v>
      </c>
      <c r="Z46" s="16">
        <f t="shared" ca="1" si="8"/>
        <v>136.17959432087829</v>
      </c>
      <c r="AA46" s="16">
        <f t="shared" ca="1" si="9"/>
        <v>130.84829940046714</v>
      </c>
      <c r="AB46" s="16">
        <f t="shared" ca="1" si="10"/>
        <v>76.234774623804441</v>
      </c>
      <c r="AC46" s="16">
        <f t="shared" ca="1" si="11"/>
        <v>138.73615252940374</v>
      </c>
      <c r="AD46" s="7">
        <f t="shared" ca="1" si="13"/>
        <v>85.003362220566004</v>
      </c>
      <c r="AE46" s="7">
        <f t="shared" ca="1" si="14"/>
        <v>129.71964112185401</v>
      </c>
      <c r="AF46" s="7">
        <f t="shared" ca="1" si="15"/>
        <v>142.39144614644715</v>
      </c>
    </row>
    <row r="47" spans="19:32" x14ac:dyDescent="0.2">
      <c r="S47">
        <v>45</v>
      </c>
      <c r="T47" s="16">
        <f t="shared" ca="1" si="2"/>
        <v>130.25197936785673</v>
      </c>
      <c r="U47" s="16">
        <f t="shared" ca="1" si="3"/>
        <v>146.00727497404307</v>
      </c>
      <c r="V47" s="16">
        <f t="shared" ca="1" si="4"/>
        <v>123.20687383082534</v>
      </c>
      <c r="W47" s="16">
        <f t="shared" ca="1" si="5"/>
        <v>117.72682766106846</v>
      </c>
      <c r="X47" s="16">
        <f t="shared" ca="1" si="6"/>
        <v>141.40660327122879</v>
      </c>
      <c r="Y47" s="16">
        <f t="shared" ca="1" si="7"/>
        <v>115.54046753767813</v>
      </c>
      <c r="Z47" s="16">
        <f t="shared" ca="1" si="8"/>
        <v>137.61357995254957</v>
      </c>
      <c r="AA47" s="16">
        <f t="shared" ca="1" si="9"/>
        <v>133.08306192033746</v>
      </c>
      <c r="AB47" s="16">
        <f t="shared" ca="1" si="10"/>
        <v>72.522139749108078</v>
      </c>
      <c r="AC47" s="16">
        <f t="shared" ca="1" si="11"/>
        <v>140.84605246286446</v>
      </c>
      <c r="AD47" s="7">
        <f t="shared" ca="1" si="13"/>
        <v>82.201263501536346</v>
      </c>
      <c r="AE47" s="7">
        <f t="shared" ca="1" si="14"/>
        <v>131.6675206440971</v>
      </c>
      <c r="AF47" s="7">
        <f t="shared" ca="1" si="15"/>
        <v>144.97212384090986</v>
      </c>
    </row>
    <row r="48" spans="19:32" x14ac:dyDescent="0.2">
      <c r="S48">
        <v>46</v>
      </c>
      <c r="T48" s="16">
        <f t="shared" ca="1" si="2"/>
        <v>131.91297589247279</v>
      </c>
      <c r="U48" s="16">
        <f t="shared" ca="1" si="3"/>
        <v>148.86992925566244</v>
      </c>
      <c r="V48" s="16">
        <f t="shared" ca="1" si="4"/>
        <v>123.71504609550516</v>
      </c>
      <c r="W48" s="16">
        <f t="shared" ca="1" si="5"/>
        <v>118.01931460123637</v>
      </c>
      <c r="X48" s="16">
        <f t="shared" ca="1" si="6"/>
        <v>143.01602827659656</v>
      </c>
      <c r="Y48" s="16">
        <f t="shared" ca="1" si="7"/>
        <v>115.8746600215004</v>
      </c>
      <c r="Z48" s="16">
        <f t="shared" ca="1" si="8"/>
        <v>139.04756558422071</v>
      </c>
      <c r="AA48" s="16">
        <f t="shared" ca="1" si="9"/>
        <v>135.3178244402078</v>
      </c>
      <c r="AB48" s="16">
        <f t="shared" ca="1" si="10"/>
        <v>68.8095048744118</v>
      </c>
      <c r="AC48" s="16">
        <f t="shared" ca="1" si="11"/>
        <v>142.9559523963253</v>
      </c>
      <c r="AD48" s="7">
        <f t="shared" ca="1" si="13"/>
        <v>79.399164782506745</v>
      </c>
      <c r="AE48" s="7">
        <f t="shared" ca="1" si="14"/>
        <v>133.61540016634029</v>
      </c>
      <c r="AF48" s="7">
        <f t="shared" ca="1" si="15"/>
        <v>147.55280153537262</v>
      </c>
    </row>
    <row r="49" spans="19:32" x14ac:dyDescent="0.2">
      <c r="S49">
        <v>47</v>
      </c>
      <c r="T49" s="16">
        <f t="shared" ca="1" si="2"/>
        <v>150.77052690232756</v>
      </c>
      <c r="U49" s="16">
        <f t="shared" ca="1" si="3"/>
        <v>171.35621944909451</v>
      </c>
      <c r="V49" s="16">
        <f t="shared" ca="1" si="4"/>
        <v>148.74846944208343</v>
      </c>
      <c r="W49" s="16">
        <f t="shared" ca="1" si="5"/>
        <v>144.95717890475726</v>
      </c>
      <c r="X49" s="16">
        <f t="shared" ca="1" si="6"/>
        <v>159.09254270588769</v>
      </c>
      <c r="Y49" s="16">
        <f t="shared" ca="1" si="7"/>
        <v>138.46910419337041</v>
      </c>
      <c r="Z49" s="16">
        <f t="shared" ca="1" si="8"/>
        <v>156.26532696152015</v>
      </c>
      <c r="AA49" s="16">
        <f t="shared" ca="1" si="9"/>
        <v>155.8487083678973</v>
      </c>
      <c r="AB49" s="16">
        <f t="shared" ca="1" si="10"/>
        <v>90.291307577419616</v>
      </c>
      <c r="AC49" s="16">
        <f t="shared" ca="1" si="11"/>
        <v>164.1097030864546</v>
      </c>
      <c r="AD49" s="7">
        <f t="shared" ca="1" si="13"/>
        <v>101.13131181600855</v>
      </c>
      <c r="AE49" s="7">
        <f t="shared" ca="1" si="14"/>
        <v>153.30961763511243</v>
      </c>
      <c r="AF49" s="7">
        <f t="shared" ca="1" si="15"/>
        <v>169.72575326750052</v>
      </c>
    </row>
    <row r="50" spans="19:32" x14ac:dyDescent="0.2">
      <c r="S50">
        <v>48</v>
      </c>
      <c r="T50" s="16">
        <f t="shared" ca="1" si="2"/>
        <v>169.62807791218233</v>
      </c>
      <c r="U50" s="16">
        <f t="shared" ca="1" si="3"/>
        <v>193.84250964252658</v>
      </c>
      <c r="V50" s="16">
        <f t="shared" ca="1" si="4"/>
        <v>173.78189278866193</v>
      </c>
      <c r="W50" s="16">
        <f t="shared" ca="1" si="5"/>
        <v>171.89504320827791</v>
      </c>
      <c r="X50" s="16">
        <f t="shared" ca="1" si="6"/>
        <v>175.16905713517883</v>
      </c>
      <c r="Y50" s="16">
        <f t="shared" ca="1" si="7"/>
        <v>161.06354836524019</v>
      </c>
      <c r="Z50" s="16">
        <f t="shared" ca="1" si="8"/>
        <v>173.4830883388197</v>
      </c>
      <c r="AA50" s="16">
        <f t="shared" ca="1" si="9"/>
        <v>176.37959229558669</v>
      </c>
      <c r="AB50" s="16">
        <f t="shared" ca="1" si="10"/>
        <v>111.77311028042743</v>
      </c>
      <c r="AC50" s="16">
        <f t="shared" ca="1" si="11"/>
        <v>185.26345377658402</v>
      </c>
      <c r="AD50" s="7">
        <f t="shared" ca="1" si="13"/>
        <v>122.86345884951031</v>
      </c>
      <c r="AE50" s="7">
        <f t="shared" ca="1" si="14"/>
        <v>173.63249056374082</v>
      </c>
      <c r="AF50" s="7">
        <f t="shared" ca="1" si="15"/>
        <v>191.9122220726895</v>
      </c>
    </row>
    <row r="51" spans="19:32" x14ac:dyDescent="0.2">
      <c r="S51">
        <v>49</v>
      </c>
      <c r="T51" s="16">
        <f t="shared" ca="1" si="2"/>
        <v>188.48562892203711</v>
      </c>
      <c r="U51" s="16">
        <f t="shared" ca="1" si="3"/>
        <v>216.32879983595865</v>
      </c>
      <c r="V51" s="16">
        <f t="shared" ca="1" si="4"/>
        <v>198.81531613524021</v>
      </c>
      <c r="W51" s="16">
        <f t="shared" ca="1" si="5"/>
        <v>198.83290751179857</v>
      </c>
      <c r="X51" s="16">
        <f t="shared" ca="1" si="6"/>
        <v>191.24557156446986</v>
      </c>
      <c r="Y51" s="16">
        <f t="shared" ca="1" si="7"/>
        <v>183.65799253710998</v>
      </c>
      <c r="Z51" s="16">
        <f t="shared" ca="1" si="8"/>
        <v>190.70084971611914</v>
      </c>
      <c r="AA51" s="16">
        <f t="shared" ca="1" si="9"/>
        <v>196.91047622327619</v>
      </c>
      <c r="AB51" s="16">
        <f t="shared" ca="1" si="10"/>
        <v>133.25491298343525</v>
      </c>
      <c r="AC51" s="16">
        <f t="shared" ca="1" si="11"/>
        <v>206.41720446671332</v>
      </c>
      <c r="AD51" s="7">
        <f t="shared" ca="1" si="13"/>
        <v>144.59560588301207</v>
      </c>
      <c r="AE51" s="7">
        <f t="shared" ca="1" si="14"/>
        <v>194.07802389387302</v>
      </c>
      <c r="AF51" s="7">
        <f t="shared" ca="1" si="15"/>
        <v>214.09869087787845</v>
      </c>
    </row>
    <row r="52" spans="19:32" x14ac:dyDescent="0.2">
      <c r="S52">
        <v>50</v>
      </c>
      <c r="T52" s="16">
        <f t="shared" ca="1" si="2"/>
        <v>207.34317993189188</v>
      </c>
      <c r="U52" s="16">
        <f t="shared" ca="1" si="3"/>
        <v>238.81509002939094</v>
      </c>
      <c r="V52" s="16">
        <f t="shared" ca="1" si="4"/>
        <v>223.84873948181848</v>
      </c>
      <c r="W52" s="16">
        <f t="shared" ca="1" si="5"/>
        <v>225.77077181531922</v>
      </c>
      <c r="X52" s="16">
        <f t="shared" ca="1" si="6"/>
        <v>207.32208599376099</v>
      </c>
      <c r="Y52" s="16">
        <f t="shared" ca="1" si="7"/>
        <v>206.25243670897976</v>
      </c>
      <c r="Z52" s="16">
        <f t="shared" ca="1" si="8"/>
        <v>207.91861109341858</v>
      </c>
      <c r="AA52" s="16">
        <f t="shared" ca="1" si="9"/>
        <v>217.44136015096569</v>
      </c>
      <c r="AB52" s="16">
        <f t="shared" ca="1" si="10"/>
        <v>154.73671568644306</v>
      </c>
      <c r="AC52" s="16">
        <f t="shared" ca="1" si="11"/>
        <v>227.57095515684261</v>
      </c>
      <c r="AD52" s="7">
        <f t="shared" ca="1" si="13"/>
        <v>166.32775291651382</v>
      </c>
      <c r="AE52" s="7">
        <f t="shared" ca="1" si="14"/>
        <v>212.67998562219213</v>
      </c>
      <c r="AF52" s="7">
        <f t="shared" ca="1" si="15"/>
        <v>236.28515968306758</v>
      </c>
    </row>
    <row r="53" spans="19:32" x14ac:dyDescent="0.2">
      <c r="S53">
        <v>51</v>
      </c>
      <c r="T53" s="16">
        <f t="shared" ca="1" si="2"/>
        <v>226.20073094174666</v>
      </c>
      <c r="U53" s="16">
        <f t="shared" ca="1" si="3"/>
        <v>261.30138022282301</v>
      </c>
      <c r="V53" s="16">
        <f t="shared" ca="1" si="4"/>
        <v>248.88216282839676</v>
      </c>
      <c r="W53" s="16">
        <f t="shared" ca="1" si="5"/>
        <v>252.70863611883988</v>
      </c>
      <c r="X53" s="16">
        <f t="shared" ca="1" si="6"/>
        <v>223.39860042305213</v>
      </c>
      <c r="Y53" s="16">
        <f t="shared" ca="1" si="7"/>
        <v>228.84688088084954</v>
      </c>
      <c r="Z53" s="16">
        <f t="shared" ca="1" si="8"/>
        <v>225.13637247071802</v>
      </c>
      <c r="AA53" s="16">
        <f t="shared" ca="1" si="9"/>
        <v>237.97224407865519</v>
      </c>
      <c r="AB53" s="16">
        <f t="shared" ca="1" si="10"/>
        <v>176.21851838945088</v>
      </c>
      <c r="AC53" s="16">
        <f t="shared" ca="1" si="11"/>
        <v>248.72470584697191</v>
      </c>
      <c r="AD53" s="7">
        <f t="shared" ca="1" si="13"/>
        <v>186.83403684701116</v>
      </c>
      <c r="AE53" s="7">
        <f t="shared" ca="1" si="14"/>
        <v>233.40956247975237</v>
      </c>
      <c r="AF53" s="7">
        <f t="shared" ca="1" si="15"/>
        <v>259.36801279942682</v>
      </c>
    </row>
    <row r="54" spans="19:32" x14ac:dyDescent="0.2">
      <c r="S54">
        <v>52</v>
      </c>
      <c r="T54" s="16">
        <f t="shared" ca="1" si="2"/>
        <v>245.05828195160143</v>
      </c>
      <c r="U54" s="16">
        <f t="shared" ca="1" si="3"/>
        <v>283.78767041625508</v>
      </c>
      <c r="V54" s="16">
        <f t="shared" ca="1" si="4"/>
        <v>273.91558617497526</v>
      </c>
      <c r="W54" s="16">
        <f t="shared" ca="1" si="5"/>
        <v>279.64650042236053</v>
      </c>
      <c r="X54" s="16">
        <f t="shared" ca="1" si="6"/>
        <v>239.47511485234327</v>
      </c>
      <c r="Y54" s="16">
        <f t="shared" ca="1" si="7"/>
        <v>251.44132505271955</v>
      </c>
      <c r="Z54" s="16">
        <f t="shared" ca="1" si="8"/>
        <v>242.35413384801745</v>
      </c>
      <c r="AA54" s="16">
        <f t="shared" ca="1" si="9"/>
        <v>258.5031280063447</v>
      </c>
      <c r="AB54" s="16">
        <f t="shared" ca="1" si="10"/>
        <v>197.70032109245869</v>
      </c>
      <c r="AC54" s="16">
        <f t="shared" ca="1" si="11"/>
        <v>269.87845653710144</v>
      </c>
      <c r="AD54" s="7">
        <f t="shared" ca="1" si="13"/>
        <v>207.09964968843272</v>
      </c>
      <c r="AE54" s="7">
        <f t="shared" ca="1" si="14"/>
        <v>254.97222652953212</v>
      </c>
      <c r="AF54" s="7">
        <f t="shared" ca="1" si="15"/>
        <v>282.8559071676288</v>
      </c>
    </row>
    <row r="55" spans="19:32" x14ac:dyDescent="0.2">
      <c r="S55">
        <v>53</v>
      </c>
      <c r="T55" s="16">
        <f t="shared" ca="1" si="2"/>
        <v>263.91583296145609</v>
      </c>
      <c r="U55" s="16">
        <f t="shared" ca="1" si="3"/>
        <v>306.27396060968715</v>
      </c>
      <c r="V55" s="16">
        <f t="shared" ca="1" si="4"/>
        <v>298.94900952155353</v>
      </c>
      <c r="W55" s="16">
        <f t="shared" ca="1" si="5"/>
        <v>306.58436472588119</v>
      </c>
      <c r="X55" s="16">
        <f t="shared" ca="1" si="6"/>
        <v>255.5516292816344</v>
      </c>
      <c r="Y55" s="16">
        <f t="shared" ca="1" si="7"/>
        <v>274.03576922458933</v>
      </c>
      <c r="Z55" s="16">
        <f t="shared" ca="1" si="8"/>
        <v>259.57189522531689</v>
      </c>
      <c r="AA55" s="16">
        <f t="shared" ca="1" si="9"/>
        <v>279.0340119340342</v>
      </c>
      <c r="AB55" s="16">
        <f t="shared" ca="1" si="10"/>
        <v>219.18212379546651</v>
      </c>
      <c r="AC55" s="16">
        <f t="shared" ca="1" si="11"/>
        <v>291.03220722723074</v>
      </c>
      <c r="AD55" s="7">
        <f t="shared" ca="1" si="13"/>
        <v>227.36526252985428</v>
      </c>
      <c r="AE55" s="7">
        <f t="shared" ca="1" si="14"/>
        <v>276.53489057931176</v>
      </c>
      <c r="AF55" s="7">
        <f t="shared" ca="1" si="15"/>
        <v>306.5145237997375</v>
      </c>
    </row>
    <row r="56" spans="19:32" x14ac:dyDescent="0.2">
      <c r="S56">
        <v>54</v>
      </c>
      <c r="T56" s="16">
        <f t="shared" ca="1" si="2"/>
        <v>282.77338397131086</v>
      </c>
      <c r="U56" s="16">
        <f t="shared" ca="1" si="3"/>
        <v>328.76025080311945</v>
      </c>
      <c r="V56" s="16">
        <f t="shared" ca="1" si="4"/>
        <v>323.98243286813181</v>
      </c>
      <c r="W56" s="16">
        <f t="shared" ca="1" si="5"/>
        <v>333.52222902940207</v>
      </c>
      <c r="X56" s="16">
        <f t="shared" ca="1" si="6"/>
        <v>271.62814371092554</v>
      </c>
      <c r="Y56" s="16">
        <f t="shared" ca="1" si="7"/>
        <v>296.63021339645911</v>
      </c>
      <c r="Z56" s="16">
        <f t="shared" ca="1" si="8"/>
        <v>276.78965660261633</v>
      </c>
      <c r="AA56" s="16">
        <f t="shared" ca="1" si="9"/>
        <v>299.5648958617237</v>
      </c>
      <c r="AB56" s="16">
        <f t="shared" ca="1" si="10"/>
        <v>240.6639264984741</v>
      </c>
      <c r="AC56" s="16">
        <f t="shared" ca="1" si="11"/>
        <v>312.18595791736004</v>
      </c>
      <c r="AD56" s="7">
        <f t="shared" ca="1" si="13"/>
        <v>247.63087537127566</v>
      </c>
      <c r="AE56" s="7">
        <f t="shared" ca="1" si="14"/>
        <v>298.09755462909141</v>
      </c>
      <c r="AF56" s="7">
        <f t="shared" ca="1" si="15"/>
        <v>332.45078392848848</v>
      </c>
    </row>
    <row r="57" spans="19:32" x14ac:dyDescent="0.2">
      <c r="S57">
        <v>55</v>
      </c>
      <c r="T57" s="16">
        <f t="shared" ca="1" si="2"/>
        <v>301.63093498116564</v>
      </c>
      <c r="U57" s="16">
        <f t="shared" ca="1" si="3"/>
        <v>351.24654099655152</v>
      </c>
      <c r="V57" s="16">
        <f t="shared" ca="1" si="4"/>
        <v>349.01585621471008</v>
      </c>
      <c r="W57" s="16">
        <f t="shared" ca="1" si="5"/>
        <v>360.46009333292272</v>
      </c>
      <c r="X57" s="16">
        <f t="shared" ca="1" si="6"/>
        <v>287.70465814021668</v>
      </c>
      <c r="Y57" s="16">
        <f t="shared" ca="1" si="7"/>
        <v>319.22465756832889</v>
      </c>
      <c r="Z57" s="16">
        <f t="shared" ca="1" si="8"/>
        <v>294.00741797991589</v>
      </c>
      <c r="AA57" s="16">
        <f t="shared" ca="1" si="9"/>
        <v>320.0957797894132</v>
      </c>
      <c r="AB57" s="16">
        <f t="shared" ca="1" si="10"/>
        <v>262.14572920148191</v>
      </c>
      <c r="AC57" s="16">
        <f t="shared" ca="1" si="11"/>
        <v>333.33970860748934</v>
      </c>
      <c r="AD57" s="7">
        <f t="shared" ca="1" si="13"/>
        <v>267.89648821269725</v>
      </c>
      <c r="AE57" s="7">
        <f t="shared" ca="1" si="14"/>
        <v>319.66021867887105</v>
      </c>
      <c r="AF57" s="7">
        <f t="shared" ca="1" si="15"/>
        <v>358.38704405723922</v>
      </c>
    </row>
    <row r="58" spans="19:32" x14ac:dyDescent="0.2">
      <c r="S58">
        <v>56</v>
      </c>
      <c r="T58" s="16">
        <f t="shared" ca="1" si="2"/>
        <v>320.4884859910203</v>
      </c>
      <c r="U58" s="16">
        <f t="shared" ca="1" si="3"/>
        <v>373.73283118998359</v>
      </c>
      <c r="V58" s="16">
        <f t="shared" ca="1" si="4"/>
        <v>374.04927956128859</v>
      </c>
      <c r="W58" s="16">
        <f t="shared" ca="1" si="5"/>
        <v>387.39795763644338</v>
      </c>
      <c r="X58" s="16">
        <f t="shared" ca="1" si="6"/>
        <v>303.78117256950782</v>
      </c>
      <c r="Y58" s="16">
        <f t="shared" ca="1" si="7"/>
        <v>341.81910174019868</v>
      </c>
      <c r="Z58" s="16">
        <f t="shared" ca="1" si="8"/>
        <v>311.22517935721532</v>
      </c>
      <c r="AA58" s="16">
        <f t="shared" ca="1" si="9"/>
        <v>340.6266637171027</v>
      </c>
      <c r="AB58" s="16">
        <f t="shared" ca="1" si="10"/>
        <v>283.62753190448973</v>
      </c>
      <c r="AC58" s="16">
        <f t="shared" ca="1" si="11"/>
        <v>354.49345929761864</v>
      </c>
      <c r="AD58" s="7">
        <f t="shared" ca="1" si="13"/>
        <v>288.16210105411881</v>
      </c>
      <c r="AE58" s="7">
        <f t="shared" ca="1" si="14"/>
        <v>341.22288272865069</v>
      </c>
      <c r="AF58" s="7">
        <f t="shared" ca="1" si="15"/>
        <v>384.39450506953358</v>
      </c>
    </row>
    <row r="59" spans="19:32" x14ac:dyDescent="0.2">
      <c r="S59">
        <v>57</v>
      </c>
      <c r="T59" s="16">
        <f t="shared" ca="1" si="2"/>
        <v>339.34603700087519</v>
      </c>
      <c r="U59" s="16">
        <f t="shared" ca="1" si="3"/>
        <v>396.21912138341565</v>
      </c>
      <c r="V59" s="16">
        <f t="shared" ca="1" si="4"/>
        <v>399.08270290786686</v>
      </c>
      <c r="W59" s="16">
        <f t="shared" ca="1" si="5"/>
        <v>414.33582193996403</v>
      </c>
      <c r="X59" s="16">
        <f t="shared" ca="1" si="6"/>
        <v>319.85768699879895</v>
      </c>
      <c r="Y59" s="16">
        <f t="shared" ca="1" si="7"/>
        <v>364.41354591206868</v>
      </c>
      <c r="Z59" s="16">
        <f t="shared" ca="1" si="8"/>
        <v>328.44294073451476</v>
      </c>
      <c r="AA59" s="16">
        <f t="shared" ca="1" si="9"/>
        <v>361.1575476447922</v>
      </c>
      <c r="AB59" s="16">
        <f t="shared" ca="1" si="10"/>
        <v>305.10933460749754</v>
      </c>
      <c r="AC59" s="16">
        <f t="shared" ca="1" si="11"/>
        <v>375.64720998774817</v>
      </c>
      <c r="AD59" s="7">
        <f t="shared" ca="1" si="13"/>
        <v>308.42771389554036</v>
      </c>
      <c r="AE59" s="7">
        <f t="shared" ca="1" si="14"/>
        <v>362.78554677843044</v>
      </c>
      <c r="AF59" s="7">
        <f t="shared" ca="1" si="15"/>
        <v>410.90387015774218</v>
      </c>
    </row>
    <row r="60" spans="19:32" x14ac:dyDescent="0.2">
      <c r="S60">
        <v>58</v>
      </c>
      <c r="T60" s="16">
        <f t="shared" ca="1" si="2"/>
        <v>358.20358801072985</v>
      </c>
      <c r="U60" s="16">
        <f t="shared" ca="1" si="3"/>
        <v>418.70541157684795</v>
      </c>
      <c r="V60" s="16">
        <f t="shared" ca="1" si="4"/>
        <v>424.11612625444513</v>
      </c>
      <c r="W60" s="16">
        <f t="shared" ca="1" si="5"/>
        <v>441.27368624348469</v>
      </c>
      <c r="X60" s="16">
        <f t="shared" ca="1" si="6"/>
        <v>335.93420142809009</v>
      </c>
      <c r="Y60" s="16">
        <f t="shared" ca="1" si="7"/>
        <v>387.00799008393847</v>
      </c>
      <c r="Z60" s="16">
        <f t="shared" ca="1" si="8"/>
        <v>345.6607021118142</v>
      </c>
      <c r="AA60" s="16">
        <f t="shared" ca="1" si="9"/>
        <v>381.6884315724817</v>
      </c>
      <c r="AB60" s="16">
        <f t="shared" ca="1" si="10"/>
        <v>326.59113731050536</v>
      </c>
      <c r="AC60" s="16">
        <f t="shared" ca="1" si="11"/>
        <v>396.80096067787747</v>
      </c>
      <c r="AD60" s="7">
        <f t="shared" ca="1" si="13"/>
        <v>328.69332673696192</v>
      </c>
      <c r="AE60" s="7">
        <f t="shared" ca="1" si="14"/>
        <v>384.34821082821009</v>
      </c>
      <c r="AF60" s="7">
        <f t="shared" ca="1" si="15"/>
        <v>437.41323524595077</v>
      </c>
    </row>
    <row r="61" spans="19:32" x14ac:dyDescent="0.2">
      <c r="S61">
        <v>59</v>
      </c>
      <c r="T61" s="16">
        <f t="shared" ca="1" si="2"/>
        <v>377.06113902058473</v>
      </c>
      <c r="U61" s="16">
        <f t="shared" ca="1" si="3"/>
        <v>441.19170177028002</v>
      </c>
      <c r="V61" s="16">
        <f t="shared" ca="1" si="4"/>
        <v>449.14954960102364</v>
      </c>
      <c r="W61" s="16">
        <f t="shared" ca="1" si="5"/>
        <v>468.21155054700534</v>
      </c>
      <c r="X61" s="16">
        <f t="shared" ca="1" si="6"/>
        <v>352.01071585738111</v>
      </c>
      <c r="Y61" s="16">
        <f t="shared" ca="1" si="7"/>
        <v>409.60243425580825</v>
      </c>
      <c r="Z61" s="16">
        <f t="shared" ca="1" si="8"/>
        <v>362.87846348911364</v>
      </c>
      <c r="AA61" s="16">
        <f t="shared" ca="1" si="9"/>
        <v>402.21931550017121</v>
      </c>
      <c r="AB61" s="16">
        <f t="shared" ca="1" si="10"/>
        <v>348.07294001351318</v>
      </c>
      <c r="AC61" s="16">
        <f t="shared" ca="1" si="11"/>
        <v>417.95471136800677</v>
      </c>
      <c r="AD61" s="7">
        <f t="shared" ca="1" si="13"/>
        <v>348.95893957838348</v>
      </c>
      <c r="AE61" s="7">
        <f t="shared" ca="1" si="14"/>
        <v>405.91087487798973</v>
      </c>
      <c r="AF61" s="7">
        <f t="shared" ca="1" si="15"/>
        <v>463.92260033415948</v>
      </c>
    </row>
    <row r="62" spans="19:32" x14ac:dyDescent="0.2">
      <c r="S62">
        <v>60</v>
      </c>
      <c r="T62" s="16">
        <f t="shared" ca="1" si="2"/>
        <v>395.91869003043939</v>
      </c>
      <c r="U62" s="16">
        <f t="shared" ca="1" si="3"/>
        <v>463.67799196371209</v>
      </c>
      <c r="V62" s="16">
        <f t="shared" ca="1" si="4"/>
        <v>474.18297294760191</v>
      </c>
      <c r="W62" s="16">
        <f t="shared" ca="1" si="5"/>
        <v>495.149414850526</v>
      </c>
      <c r="X62" s="16">
        <f t="shared" ca="1" si="6"/>
        <v>368.08723028667225</v>
      </c>
      <c r="Y62" s="16">
        <f t="shared" ca="1" si="7"/>
        <v>432.19687842767803</v>
      </c>
      <c r="Z62" s="16">
        <f t="shared" ca="1" si="8"/>
        <v>380.09622486641319</v>
      </c>
      <c r="AA62" s="16">
        <f t="shared" ca="1" si="9"/>
        <v>422.75019942786071</v>
      </c>
      <c r="AB62" s="16">
        <f t="shared" ca="1" si="10"/>
        <v>369.55474271652099</v>
      </c>
      <c r="AC62" s="16">
        <f t="shared" ca="1" si="11"/>
        <v>439.10846205813607</v>
      </c>
      <c r="AD62" s="7">
        <f t="shared" ca="1" si="13"/>
        <v>368.41742058338821</v>
      </c>
      <c r="AE62" s="7">
        <f t="shared" ca="1" si="14"/>
        <v>427.47353892776937</v>
      </c>
      <c r="AF62" s="7">
        <f t="shared" ca="1" si="15"/>
        <v>490.43196542236808</v>
      </c>
    </row>
    <row r="63" spans="19:32" x14ac:dyDescent="0.2">
      <c r="S63">
        <v>61</v>
      </c>
      <c r="T63" s="16">
        <f t="shared" ca="1" si="2"/>
        <v>414.77624104029428</v>
      </c>
      <c r="U63" s="16">
        <f t="shared" ca="1" si="3"/>
        <v>486.16428215714416</v>
      </c>
      <c r="V63" s="16">
        <f t="shared" ca="1" si="4"/>
        <v>499.21639629418019</v>
      </c>
      <c r="W63" s="16">
        <f t="shared" ca="1" si="5"/>
        <v>522.08727915404688</v>
      </c>
      <c r="X63" s="16">
        <f t="shared" ca="1" si="6"/>
        <v>384.16374471596339</v>
      </c>
      <c r="Y63" s="16">
        <f t="shared" ca="1" si="7"/>
        <v>454.79132259954781</v>
      </c>
      <c r="Z63" s="16">
        <f t="shared" ca="1" si="8"/>
        <v>397.31398624371263</v>
      </c>
      <c r="AA63" s="16">
        <f t="shared" ca="1" si="9"/>
        <v>443.28108335555021</v>
      </c>
      <c r="AB63" s="16">
        <f t="shared" ca="1" si="10"/>
        <v>391.03654541952881</v>
      </c>
      <c r="AC63" s="16">
        <f t="shared" ca="1" si="11"/>
        <v>460.26221274826537</v>
      </c>
      <c r="AD63" s="7">
        <f t="shared" ca="1" si="13"/>
        <v>385.7101248742656</v>
      </c>
      <c r="AE63" s="7">
        <f t="shared" ca="1" si="14"/>
        <v>449.03620297754901</v>
      </c>
      <c r="AF63" s="7">
        <f t="shared" ca="1" si="15"/>
        <v>516.9413305105769</v>
      </c>
    </row>
    <row r="64" spans="19:32" x14ac:dyDescent="0.2">
      <c r="S64">
        <v>62</v>
      </c>
      <c r="T64" s="16">
        <f t="shared" ca="1" si="2"/>
        <v>433.63379205014894</v>
      </c>
      <c r="U64" s="16">
        <f t="shared" ca="1" si="3"/>
        <v>508.65057235057645</v>
      </c>
      <c r="V64" s="16">
        <f t="shared" ca="1" si="4"/>
        <v>524.24981964075846</v>
      </c>
      <c r="W64" s="16">
        <f t="shared" ca="1" si="5"/>
        <v>549.02514345756754</v>
      </c>
      <c r="X64" s="16">
        <f t="shared" ca="1" si="6"/>
        <v>400.24025914525453</v>
      </c>
      <c r="Y64" s="16">
        <f t="shared" ca="1" si="7"/>
        <v>477.38576677141782</v>
      </c>
      <c r="Z64" s="16">
        <f t="shared" ca="1" si="8"/>
        <v>414.53174762101207</v>
      </c>
      <c r="AA64" s="16">
        <f t="shared" ca="1" si="9"/>
        <v>463.81196728323971</v>
      </c>
      <c r="AB64" s="16">
        <f t="shared" ca="1" si="10"/>
        <v>412.51834812253662</v>
      </c>
      <c r="AC64" s="16">
        <f t="shared" ca="1" si="11"/>
        <v>481.4159634383949</v>
      </c>
      <c r="AD64" s="7">
        <f t="shared" ca="1" si="13"/>
        <v>403.002829165143</v>
      </c>
      <c r="AE64" s="7">
        <f t="shared" ca="1" si="14"/>
        <v>470.59886702732877</v>
      </c>
      <c r="AF64" s="7">
        <f t="shared" ca="1" si="15"/>
        <v>543.4506955987855</v>
      </c>
    </row>
    <row r="65" spans="19:32" x14ac:dyDescent="0.2">
      <c r="S65">
        <v>63</v>
      </c>
      <c r="T65" s="16">
        <f t="shared" ca="1" si="2"/>
        <v>452.49134306000383</v>
      </c>
      <c r="U65" s="16">
        <f t="shared" ca="1" si="3"/>
        <v>531.13686254400852</v>
      </c>
      <c r="V65" s="16">
        <f t="shared" ca="1" si="4"/>
        <v>549.28324298733696</v>
      </c>
      <c r="W65" s="16">
        <f t="shared" ca="1" si="5"/>
        <v>575.96300776108819</v>
      </c>
      <c r="X65" s="16">
        <f t="shared" ca="1" si="6"/>
        <v>416.31677357454566</v>
      </c>
      <c r="Y65" s="16">
        <f t="shared" ca="1" si="7"/>
        <v>499.9802109432876</v>
      </c>
      <c r="Z65" s="16">
        <f t="shared" ca="1" si="8"/>
        <v>431.74950899831151</v>
      </c>
      <c r="AA65" s="16">
        <f t="shared" ca="1" si="9"/>
        <v>484.34285121092921</v>
      </c>
      <c r="AB65" s="16">
        <f t="shared" ca="1" si="10"/>
        <v>434.00015082554444</v>
      </c>
      <c r="AC65" s="16">
        <f t="shared" ca="1" si="11"/>
        <v>502.5697141285242</v>
      </c>
      <c r="AD65" s="7">
        <f t="shared" ca="1" si="13"/>
        <v>419.78913904489298</v>
      </c>
      <c r="AE65" s="7">
        <f t="shared" ca="1" si="14"/>
        <v>492.16153107710841</v>
      </c>
      <c r="AF65" s="7">
        <f t="shared" ca="1" si="15"/>
        <v>569.96006068699421</v>
      </c>
    </row>
    <row r="66" spans="19:32" x14ac:dyDescent="0.2">
      <c r="S66">
        <v>64</v>
      </c>
      <c r="T66" s="16">
        <f t="shared" ca="1" si="2"/>
        <v>471.34889406985849</v>
      </c>
      <c r="U66" s="16">
        <f t="shared" ca="1" si="3"/>
        <v>553.62315273744059</v>
      </c>
      <c r="V66" s="16">
        <f t="shared" ca="1" si="4"/>
        <v>574.31666633391524</v>
      </c>
      <c r="W66" s="16">
        <f t="shared" ca="1" si="5"/>
        <v>602.90087206460885</v>
      </c>
      <c r="X66" s="16">
        <f t="shared" ca="1" si="6"/>
        <v>432.3932880038368</v>
      </c>
      <c r="Y66" s="16">
        <f t="shared" ca="1" si="7"/>
        <v>522.57465511515738</v>
      </c>
      <c r="Z66" s="16">
        <f t="shared" ca="1" si="8"/>
        <v>448.96727037561095</v>
      </c>
      <c r="AA66" s="16">
        <f t="shared" ca="1" si="9"/>
        <v>504.87373513861871</v>
      </c>
      <c r="AB66" s="16">
        <f t="shared" ca="1" si="10"/>
        <v>455.48195352855225</v>
      </c>
      <c r="AC66" s="16">
        <f t="shared" ca="1" si="11"/>
        <v>523.7234648186535</v>
      </c>
      <c r="AD66" s="7">
        <f t="shared" ca="1" si="13"/>
        <v>436.12243403748596</v>
      </c>
      <c r="AE66" s="7">
        <f t="shared" ca="1" si="14"/>
        <v>513.72419512688805</v>
      </c>
      <c r="AF66" s="7">
        <f t="shared" ca="1" si="15"/>
        <v>596.46942577520281</v>
      </c>
    </row>
    <row r="67" spans="19:32" x14ac:dyDescent="0.2">
      <c r="S67">
        <v>65</v>
      </c>
      <c r="T67" s="16">
        <f t="shared" ref="T67:T73" ca="1" si="16">FORECAST(S67,OFFSET($H$2:$H$7,MATCH(S67,$A$2:$A$7,1)-1,0,2), OFFSET($A$2:$A$7,MATCH(S67,$A$2:$A$7,1)-1,0,2))</f>
        <v>490.20644507971315</v>
      </c>
      <c r="U67" s="16">
        <f t="shared" ref="U67:U73" ca="1" si="17">FORECAST(S67,OFFSET($I$2:$I$7,MATCH(S67,$A$2:$A$7,1)-1,0,2), OFFSET($A$2:$A$7,MATCH(S67,$A$2:$A$7,1)-1,0,2))</f>
        <v>576.10944293087266</v>
      </c>
      <c r="V67" s="16">
        <f t="shared" ref="V67:V73" ca="1" si="18">FORECAST(S67,OFFSET($J$2:$J$7,MATCH(S67,$A$2:$A$7,1)-1,0,2), OFFSET($A$2:$A$7,MATCH(S67,$A$2:$A$7,1)-1,0,2))</f>
        <v>599.35008968049351</v>
      </c>
      <c r="W67" s="16">
        <f t="shared" ref="W67:W73" ca="1" si="19">FORECAST($S67,OFFSET($K$2:$K$7,MATCH($S67,$A$2:$A$7,1)-1,0,2), OFFSET($A$2:$A$7,MATCH($S67,$A$2:$A$7,1)-1,0,2))</f>
        <v>629.8387363681295</v>
      </c>
      <c r="X67" s="16">
        <f t="shared" ref="X67:X73" ca="1" si="20">FORECAST($S67,OFFSET($L$2:$L$7,MATCH($S67,$A$2:$A$7,1)-1,0,2), OFFSET($A$2:$A$7,MATCH($S67,$A$2:$A$7,1)-1,0,2))</f>
        <v>448.46980243312794</v>
      </c>
      <c r="Y67" s="16">
        <f t="shared" ref="Y67:Y73" ca="1" si="21">FORECAST($S67,OFFSET($M$2:$M$7,MATCH($S67,$A$2:$A$7,1)-1,0,2), OFFSET($A$2:$A$7,MATCH($S67,$A$2:$A$7,1)-1,0,2))</f>
        <v>545.16909928702717</v>
      </c>
      <c r="Z67" s="16">
        <f t="shared" ref="Z67:Z73" ca="1" si="22">FORECAST($S67,OFFSET($N$2:$N$7,MATCH($S67,$A$2:$A$7,1)-1,0,2), OFFSET($A$2:$A$7,MATCH($S67,$A$2:$A$7,1)-1,0,2))</f>
        <v>466.18503175291039</v>
      </c>
      <c r="AA67" s="16">
        <f t="shared" ref="AA67:AA73" ca="1" si="23">FORECAST($S67,OFFSET($O$2:$O$7,MATCH($S67,$A$2:$A$7,1)-1,0,2), OFFSET($A$2:$A$7,MATCH($S67,$A$2:$A$7,1)-1,0,2))</f>
        <v>525.40461906630821</v>
      </c>
      <c r="AB67" s="16">
        <f t="shared" ref="AB67:AB73" ca="1" si="24">FORECAST($S67,OFFSET($P$2:$P$7,MATCH($S67,$A$2:$A$7,1)-1,0,2), OFFSET($A$2:$A$7,MATCH($S67,$A$2:$A$7,1)-1,0,2))</f>
        <v>476.96375623156007</v>
      </c>
      <c r="AC67" s="16">
        <f t="shared" ref="AC67:AC73" ca="1" si="25">FORECAST($S67,OFFSET($Q$2:$Q$7,MATCH($S67,$A$2:$A$7,1)-1,0,2), OFFSET($A$2:$A$7,MATCH($S67,$A$2:$A$7,1)-1,0,2))</f>
        <v>544.8772155087828</v>
      </c>
      <c r="AD67" s="7">
        <f t="shared" ca="1" si="13"/>
        <v>452.455729030079</v>
      </c>
      <c r="AE67" s="7">
        <f t="shared" ca="1" si="14"/>
        <v>535.14091728754556</v>
      </c>
      <c r="AF67" s="7">
        <f t="shared" ca="1" si="15"/>
        <v>622.9787908634114</v>
      </c>
    </row>
    <row r="68" spans="19:32" x14ac:dyDescent="0.2">
      <c r="S68">
        <v>66</v>
      </c>
      <c r="T68" s="16">
        <f t="shared" ca="1" si="16"/>
        <v>509.06399608956781</v>
      </c>
      <c r="U68" s="16">
        <f t="shared" ca="1" si="17"/>
        <v>598.59573312430484</v>
      </c>
      <c r="V68" s="16">
        <f t="shared" ca="1" si="18"/>
        <v>624.38351302707224</v>
      </c>
      <c r="W68" s="16">
        <f t="shared" ca="1" si="19"/>
        <v>656.77660067165016</v>
      </c>
      <c r="X68" s="16">
        <f t="shared" ca="1" si="20"/>
        <v>464.54631686241919</v>
      </c>
      <c r="Y68" s="16">
        <f t="shared" ca="1" si="21"/>
        <v>567.76354345889695</v>
      </c>
      <c r="Z68" s="16">
        <f t="shared" ca="1" si="22"/>
        <v>483.40279313020983</v>
      </c>
      <c r="AA68" s="16">
        <f t="shared" ca="1" si="23"/>
        <v>545.93550299399772</v>
      </c>
      <c r="AB68" s="16">
        <f t="shared" ca="1" si="24"/>
        <v>498.44555893456754</v>
      </c>
      <c r="AC68" s="16">
        <f t="shared" ca="1" si="25"/>
        <v>566.03096619891198</v>
      </c>
      <c r="AD68" s="7">
        <f t="shared" ref="AD68:AD102" ca="1" si="26">PERCENTILE(T68:AC68, 0.025)</f>
        <v>468.78902402267209</v>
      </c>
      <c r="AE68" s="7">
        <f t="shared" ref="AE68:AE102" ca="1" si="27">PERCENTILE(T68:AC68, 0.5)</f>
        <v>555.98323459645485</v>
      </c>
      <c r="AF68" s="7">
        <f t="shared" ref="AF68:AF102" ca="1" si="28">PERCENTILE(T68:AC68, 0.975)</f>
        <v>649.48815595162012</v>
      </c>
    </row>
    <row r="69" spans="19:32" x14ac:dyDescent="0.2">
      <c r="S69">
        <v>67</v>
      </c>
      <c r="T69" s="16">
        <f t="shared" ca="1" si="16"/>
        <v>562.72444001133317</v>
      </c>
      <c r="U69" s="16">
        <f t="shared" ca="1" si="17"/>
        <v>625.65059669655784</v>
      </c>
      <c r="V69" s="16">
        <f t="shared" ca="1" si="18"/>
        <v>668.28417408644555</v>
      </c>
      <c r="W69" s="16">
        <f t="shared" ca="1" si="19"/>
        <v>684.84524872971747</v>
      </c>
      <c r="X69" s="16">
        <f t="shared" ca="1" si="20"/>
        <v>539.11417671695108</v>
      </c>
      <c r="Y69" s="16">
        <f t="shared" ca="1" si="21"/>
        <v>594.22646441476854</v>
      </c>
      <c r="Z69" s="16">
        <f t="shared" ca="1" si="22"/>
        <v>540.72786975509143</v>
      </c>
      <c r="AA69" s="16">
        <f t="shared" ca="1" si="23"/>
        <v>569.58291573606539</v>
      </c>
      <c r="AB69" s="16">
        <f t="shared" ca="1" si="24"/>
        <v>547.09331336136893</v>
      </c>
      <c r="AC69" s="16">
        <f t="shared" ca="1" si="25"/>
        <v>604.0438273927</v>
      </c>
      <c r="AD69" s="7">
        <f t="shared" ca="1" si="26"/>
        <v>539.47725765053269</v>
      </c>
      <c r="AE69" s="7">
        <f t="shared" ca="1" si="27"/>
        <v>581.90469007541697</v>
      </c>
      <c r="AF69" s="7">
        <f t="shared" ca="1" si="28"/>
        <v>681.11900693498126</v>
      </c>
    </row>
    <row r="70" spans="19:32" x14ac:dyDescent="0.2">
      <c r="S70">
        <v>68</v>
      </c>
      <c r="T70" s="16">
        <f t="shared" ca="1" si="16"/>
        <v>616.38488393309854</v>
      </c>
      <c r="U70" s="16">
        <f t="shared" ca="1" si="17"/>
        <v>652.70546026881084</v>
      </c>
      <c r="V70" s="16">
        <f t="shared" ca="1" si="18"/>
        <v>712.18483514581931</v>
      </c>
      <c r="W70" s="16">
        <f t="shared" ca="1" si="19"/>
        <v>712.91389678778455</v>
      </c>
      <c r="X70" s="16">
        <f t="shared" ca="1" si="20"/>
        <v>613.68203657148206</v>
      </c>
      <c r="Y70" s="16">
        <f t="shared" ca="1" si="21"/>
        <v>620.68938537063991</v>
      </c>
      <c r="Z70" s="16">
        <f t="shared" ca="1" si="22"/>
        <v>598.05294637997349</v>
      </c>
      <c r="AA70" s="16">
        <f t="shared" ca="1" si="23"/>
        <v>593.23032847813329</v>
      </c>
      <c r="AB70" s="16">
        <f t="shared" ca="1" si="24"/>
        <v>595.74106778817031</v>
      </c>
      <c r="AC70" s="16">
        <f t="shared" ca="1" si="25"/>
        <v>642.05668858648755</v>
      </c>
      <c r="AD70" s="7">
        <f t="shared" ca="1" si="26"/>
        <v>593.79524482289162</v>
      </c>
      <c r="AE70" s="7">
        <f t="shared" ca="1" si="27"/>
        <v>618.53713465186922</v>
      </c>
      <c r="AF70" s="7">
        <f t="shared" ca="1" si="28"/>
        <v>712.7498579183424</v>
      </c>
    </row>
    <row r="71" spans="19:32" x14ac:dyDescent="0.2">
      <c r="S71">
        <v>69</v>
      </c>
      <c r="T71" s="16">
        <f t="shared" ca="1" si="16"/>
        <v>670.0453278548639</v>
      </c>
      <c r="U71" s="16">
        <f t="shared" ca="1" si="17"/>
        <v>679.76032384106384</v>
      </c>
      <c r="V71" s="16">
        <f t="shared" ca="1" si="18"/>
        <v>756.08549620519307</v>
      </c>
      <c r="W71" s="16">
        <f t="shared" ca="1" si="19"/>
        <v>740.98254484585163</v>
      </c>
      <c r="X71" s="16">
        <f t="shared" ca="1" si="20"/>
        <v>688.24989642601395</v>
      </c>
      <c r="Y71" s="16">
        <f t="shared" ca="1" si="21"/>
        <v>647.15230632651151</v>
      </c>
      <c r="Z71" s="16">
        <f t="shared" ca="1" si="22"/>
        <v>655.37802300485509</v>
      </c>
      <c r="AA71" s="16">
        <f t="shared" ca="1" si="23"/>
        <v>616.87774122020096</v>
      </c>
      <c r="AB71" s="16">
        <f t="shared" ca="1" si="24"/>
        <v>644.3888222149717</v>
      </c>
      <c r="AC71" s="16">
        <f t="shared" ca="1" si="25"/>
        <v>680.06954978027511</v>
      </c>
      <c r="AD71" s="7">
        <f t="shared" ca="1" si="26"/>
        <v>623.06773444402438</v>
      </c>
      <c r="AE71" s="7">
        <f t="shared" ca="1" si="27"/>
        <v>674.90282584796387</v>
      </c>
      <c r="AF71" s="7">
        <f t="shared" ca="1" si="28"/>
        <v>752.68733214934127</v>
      </c>
    </row>
    <row r="72" spans="19:32" x14ac:dyDescent="0.2">
      <c r="S72">
        <v>70</v>
      </c>
      <c r="T72" s="16">
        <f t="shared" ca="1" si="16"/>
        <v>723.70577177662926</v>
      </c>
      <c r="U72" s="16">
        <f t="shared" ca="1" si="17"/>
        <v>706.81518741331683</v>
      </c>
      <c r="V72" s="16">
        <f t="shared" ca="1" si="18"/>
        <v>799.98615726456683</v>
      </c>
      <c r="W72" s="16">
        <f t="shared" ca="1" si="19"/>
        <v>769.05119290391872</v>
      </c>
      <c r="X72" s="16">
        <f t="shared" ca="1" si="20"/>
        <v>762.81775628054493</v>
      </c>
      <c r="Y72" s="16">
        <f t="shared" ca="1" si="21"/>
        <v>673.61522728238288</v>
      </c>
      <c r="Z72" s="16">
        <f t="shared" ca="1" si="22"/>
        <v>712.7030996297367</v>
      </c>
      <c r="AA72" s="16">
        <f t="shared" ca="1" si="23"/>
        <v>640.52515396226886</v>
      </c>
      <c r="AB72" s="16">
        <f t="shared" ca="1" si="24"/>
        <v>693.03657664177308</v>
      </c>
      <c r="AC72" s="16">
        <f t="shared" ca="1" si="25"/>
        <v>718.08241097406312</v>
      </c>
      <c r="AD72" s="7">
        <f t="shared" ca="1" si="26"/>
        <v>647.97042045929447</v>
      </c>
      <c r="AE72" s="7">
        <f t="shared" ca="1" si="27"/>
        <v>715.39275530189991</v>
      </c>
      <c r="AF72" s="7">
        <f t="shared" ca="1" si="28"/>
        <v>793.02579028342097</v>
      </c>
    </row>
    <row r="73" spans="19:32" x14ac:dyDescent="0.2">
      <c r="S73">
        <v>71</v>
      </c>
      <c r="T73" s="16">
        <f t="shared" ca="1" si="16"/>
        <v>777.36621569839463</v>
      </c>
      <c r="U73" s="16">
        <f t="shared" ca="1" si="17"/>
        <v>733.87005098556961</v>
      </c>
      <c r="V73" s="16">
        <f t="shared" ca="1" si="18"/>
        <v>843.88681832394059</v>
      </c>
      <c r="W73" s="16">
        <f t="shared" ca="1" si="19"/>
        <v>797.1198409619858</v>
      </c>
      <c r="X73" s="16">
        <f t="shared" ca="1" si="20"/>
        <v>837.38561613507682</v>
      </c>
      <c r="Y73" s="16">
        <f t="shared" ca="1" si="21"/>
        <v>700.07814823825447</v>
      </c>
      <c r="Z73" s="16">
        <f t="shared" ca="1" si="22"/>
        <v>770.02817625461876</v>
      </c>
      <c r="AA73" s="16">
        <f t="shared" ca="1" si="23"/>
        <v>664.17256670433653</v>
      </c>
      <c r="AB73" s="16">
        <f t="shared" ca="1" si="24"/>
        <v>741.68433106857447</v>
      </c>
      <c r="AC73" s="16">
        <f t="shared" ca="1" si="25"/>
        <v>756.09527216785068</v>
      </c>
      <c r="AD73" s="7">
        <f t="shared" ca="1" si="26"/>
        <v>672.25132254946811</v>
      </c>
      <c r="AE73" s="7">
        <f t="shared" ca="1" si="27"/>
        <v>763.06172421123472</v>
      </c>
      <c r="AF73" s="7">
        <f t="shared" ca="1" si="28"/>
        <v>842.42404783144627</v>
      </c>
    </row>
    <row r="74" spans="19:32" x14ac:dyDescent="0.2">
      <c r="S74">
        <v>72</v>
      </c>
      <c r="T74" s="16">
        <f ca="1">TREND(H$6:H$7, $A$6:$A$7, $S74)</f>
        <v>831.02665962015999</v>
      </c>
      <c r="U74" s="16">
        <f t="shared" ref="U74:AC89" ca="1" si="29">TREND(I$6:I$7, $A$6:$A$7, $S74)</f>
        <v>760.9249145578226</v>
      </c>
      <c r="V74" s="16">
        <f t="shared" ca="1" si="29"/>
        <v>887.78747938331435</v>
      </c>
      <c r="W74" s="16">
        <f t="shared" ca="1" si="29"/>
        <v>825.18848902005288</v>
      </c>
      <c r="X74" s="16">
        <f t="shared" ca="1" si="29"/>
        <v>911.9534759896078</v>
      </c>
      <c r="Y74" s="16">
        <f t="shared" ca="1" si="29"/>
        <v>726.54106919412607</v>
      </c>
      <c r="Z74" s="16">
        <f t="shared" ca="1" si="29"/>
        <v>827.35325287950036</v>
      </c>
      <c r="AA74" s="16">
        <f t="shared" ca="1" si="29"/>
        <v>687.8199794464042</v>
      </c>
      <c r="AB74" s="16">
        <f t="shared" ca="1" si="29"/>
        <v>790.33208549537585</v>
      </c>
      <c r="AC74" s="16">
        <f t="shared" ca="1" si="29"/>
        <v>794.10813336163824</v>
      </c>
      <c r="AD74" s="7">
        <f t="shared" ca="1" si="26"/>
        <v>696.53222463964164</v>
      </c>
      <c r="AE74" s="7">
        <f t="shared" ca="1" si="27"/>
        <v>809.64831119084556</v>
      </c>
      <c r="AF74" s="7">
        <f t="shared" ca="1" si="28"/>
        <v>906.51612675319177</v>
      </c>
    </row>
    <row r="75" spans="19:32" x14ac:dyDescent="0.2">
      <c r="S75">
        <v>73</v>
      </c>
      <c r="T75" s="16">
        <f t="shared" ref="T75:T102" ca="1" si="30">TREND(H$6:H$7, $A$6:$A$7, $S75)</f>
        <v>884.68710354192581</v>
      </c>
      <c r="U75" s="16">
        <f t="shared" ca="1" si="29"/>
        <v>787.9797781300756</v>
      </c>
      <c r="V75" s="16">
        <f t="shared" ca="1" si="29"/>
        <v>931.68814044268765</v>
      </c>
      <c r="W75" s="16">
        <f t="shared" ca="1" si="29"/>
        <v>853.25713707811997</v>
      </c>
      <c r="X75" s="16">
        <f t="shared" ca="1" si="29"/>
        <v>986.52133584413968</v>
      </c>
      <c r="Y75" s="16">
        <f t="shared" ca="1" si="29"/>
        <v>753.00399014999743</v>
      </c>
      <c r="Z75" s="16">
        <f t="shared" ca="1" si="29"/>
        <v>884.67832950438242</v>
      </c>
      <c r="AA75" s="16">
        <f t="shared" ca="1" si="29"/>
        <v>711.4673921884721</v>
      </c>
      <c r="AB75" s="16">
        <f t="shared" ca="1" si="29"/>
        <v>838.97983992217723</v>
      </c>
      <c r="AC75" s="16">
        <f t="shared" ca="1" si="29"/>
        <v>832.1209945554258</v>
      </c>
      <c r="AD75" s="7">
        <f t="shared" ca="1" si="26"/>
        <v>720.81312672981528</v>
      </c>
      <c r="AE75" s="7">
        <f t="shared" ca="1" si="27"/>
        <v>846.1184885001486</v>
      </c>
      <c r="AF75" s="7">
        <f t="shared" ca="1" si="28"/>
        <v>974.18386687881298</v>
      </c>
    </row>
    <row r="76" spans="19:32" x14ac:dyDescent="0.2">
      <c r="S76">
        <v>74</v>
      </c>
      <c r="T76" s="16">
        <f t="shared" ca="1" si="30"/>
        <v>938.34754746369117</v>
      </c>
      <c r="U76" s="16">
        <f t="shared" ca="1" si="29"/>
        <v>815.0346417023286</v>
      </c>
      <c r="V76" s="16">
        <f t="shared" ca="1" si="29"/>
        <v>975.58880150206141</v>
      </c>
      <c r="W76" s="16">
        <f t="shared" ca="1" si="29"/>
        <v>881.32578513618705</v>
      </c>
      <c r="X76" s="16">
        <f t="shared" ca="1" si="29"/>
        <v>1061.0891956986716</v>
      </c>
      <c r="Y76" s="16">
        <f t="shared" ca="1" si="29"/>
        <v>779.46691110586903</v>
      </c>
      <c r="Z76" s="16">
        <f t="shared" ca="1" si="29"/>
        <v>942.00340612926357</v>
      </c>
      <c r="AA76" s="16">
        <f t="shared" ca="1" si="29"/>
        <v>735.11480493053978</v>
      </c>
      <c r="AB76" s="16">
        <f t="shared" ca="1" si="29"/>
        <v>887.62759434897862</v>
      </c>
      <c r="AC76" s="16">
        <f t="shared" ca="1" si="29"/>
        <v>870.13385574921381</v>
      </c>
      <c r="AD76" s="7">
        <f t="shared" ca="1" si="26"/>
        <v>745.09402881998881</v>
      </c>
      <c r="AE76" s="7">
        <f t="shared" ca="1" si="27"/>
        <v>884.47668974258283</v>
      </c>
      <c r="AF76" s="7">
        <f t="shared" ca="1" si="28"/>
        <v>1041.8516070044343</v>
      </c>
    </row>
    <row r="77" spans="19:32" x14ac:dyDescent="0.2">
      <c r="S77">
        <v>75</v>
      </c>
      <c r="T77" s="16">
        <f t="shared" ca="1" si="30"/>
        <v>992.00799138545653</v>
      </c>
      <c r="U77" s="16">
        <f t="shared" ca="1" si="29"/>
        <v>842.0895052745816</v>
      </c>
      <c r="V77" s="16">
        <f t="shared" ca="1" si="29"/>
        <v>1019.4894625614352</v>
      </c>
      <c r="W77" s="16">
        <f t="shared" ca="1" si="29"/>
        <v>909.39443319425413</v>
      </c>
      <c r="X77" s="16">
        <f t="shared" ca="1" si="29"/>
        <v>1135.6570555532026</v>
      </c>
      <c r="Y77" s="16">
        <f t="shared" ca="1" si="29"/>
        <v>805.92983206174063</v>
      </c>
      <c r="Z77" s="16">
        <f t="shared" ca="1" si="29"/>
        <v>999.32848275414563</v>
      </c>
      <c r="AA77" s="16">
        <f t="shared" ca="1" si="29"/>
        <v>758.76221767260768</v>
      </c>
      <c r="AB77" s="16">
        <f t="shared" ca="1" si="29"/>
        <v>936.27534877578046</v>
      </c>
      <c r="AC77" s="16">
        <f t="shared" ca="1" si="29"/>
        <v>908.14671694300137</v>
      </c>
      <c r="AD77" s="7">
        <f t="shared" ca="1" si="26"/>
        <v>769.37493091016256</v>
      </c>
      <c r="AE77" s="7">
        <f t="shared" ca="1" si="27"/>
        <v>922.8348909850173</v>
      </c>
      <c r="AF77" s="7">
        <f t="shared" ca="1" si="28"/>
        <v>1109.5193471300549</v>
      </c>
    </row>
    <row r="78" spans="19:32" x14ac:dyDescent="0.2">
      <c r="S78">
        <v>76</v>
      </c>
      <c r="T78" s="16">
        <f t="shared" ca="1" si="30"/>
        <v>1045.6684353072219</v>
      </c>
      <c r="U78" s="16">
        <f t="shared" ca="1" si="29"/>
        <v>869.1443688468346</v>
      </c>
      <c r="V78" s="16">
        <f t="shared" ca="1" si="29"/>
        <v>1063.3901236208089</v>
      </c>
      <c r="W78" s="16">
        <f t="shared" ca="1" si="29"/>
        <v>937.46308125232167</v>
      </c>
      <c r="X78" s="16">
        <f t="shared" ca="1" si="29"/>
        <v>1210.2249154077344</v>
      </c>
      <c r="Y78" s="16">
        <f t="shared" ca="1" si="29"/>
        <v>832.39275301761199</v>
      </c>
      <c r="Z78" s="16">
        <f t="shared" ca="1" si="29"/>
        <v>1056.6535593790277</v>
      </c>
      <c r="AA78" s="16">
        <f t="shared" ca="1" si="29"/>
        <v>782.40963041467535</v>
      </c>
      <c r="AB78" s="16">
        <f t="shared" ca="1" si="29"/>
        <v>984.92310320258184</v>
      </c>
      <c r="AC78" s="16">
        <f t="shared" ca="1" si="29"/>
        <v>946.15957813678892</v>
      </c>
      <c r="AD78" s="7">
        <f t="shared" ca="1" si="26"/>
        <v>793.65583300033609</v>
      </c>
      <c r="AE78" s="7">
        <f t="shared" ca="1" si="27"/>
        <v>965.54134066968538</v>
      </c>
      <c r="AF78" s="7">
        <f t="shared" ca="1" si="28"/>
        <v>1177.1870872556763</v>
      </c>
    </row>
    <row r="79" spans="19:32" x14ac:dyDescent="0.2">
      <c r="S79">
        <v>77</v>
      </c>
      <c r="T79" s="16">
        <f t="shared" ca="1" si="30"/>
        <v>1099.3288792289868</v>
      </c>
      <c r="U79" s="16">
        <f t="shared" ca="1" si="29"/>
        <v>896.19923241908759</v>
      </c>
      <c r="V79" s="16">
        <f t="shared" ca="1" si="29"/>
        <v>1107.2907846801827</v>
      </c>
      <c r="W79" s="16">
        <f t="shared" ca="1" si="29"/>
        <v>965.53172931038876</v>
      </c>
      <c r="X79" s="16">
        <f t="shared" ca="1" si="29"/>
        <v>1284.7927752622654</v>
      </c>
      <c r="Y79" s="16">
        <f t="shared" ca="1" si="29"/>
        <v>858.85567397348359</v>
      </c>
      <c r="Z79" s="16">
        <f t="shared" ca="1" si="29"/>
        <v>1113.9786360039097</v>
      </c>
      <c r="AA79" s="16">
        <f t="shared" ca="1" si="29"/>
        <v>806.05704315674302</v>
      </c>
      <c r="AB79" s="16">
        <f t="shared" ca="1" si="29"/>
        <v>1033.5708576293832</v>
      </c>
      <c r="AC79" s="16">
        <f t="shared" ca="1" si="29"/>
        <v>984.17243933057648</v>
      </c>
      <c r="AD79" s="7">
        <f t="shared" ca="1" si="26"/>
        <v>817.93673509050961</v>
      </c>
      <c r="AE79" s="7">
        <f t="shared" ca="1" si="27"/>
        <v>1008.8716484799799</v>
      </c>
      <c r="AF79" s="7">
        <f t="shared" ca="1" si="28"/>
        <v>1246.3595939291354</v>
      </c>
    </row>
    <row r="80" spans="19:32" x14ac:dyDescent="0.2">
      <c r="S80">
        <v>78</v>
      </c>
      <c r="T80" s="16">
        <f t="shared" ca="1" si="30"/>
        <v>1152.9893231507522</v>
      </c>
      <c r="U80" s="16">
        <f t="shared" ca="1" si="29"/>
        <v>923.25409599134059</v>
      </c>
      <c r="V80" s="16">
        <f t="shared" ca="1" si="29"/>
        <v>1151.1914457395565</v>
      </c>
      <c r="W80" s="16">
        <f t="shared" ca="1" si="29"/>
        <v>993.60037736845584</v>
      </c>
      <c r="X80" s="16">
        <f t="shared" ca="1" si="29"/>
        <v>1359.3606351167973</v>
      </c>
      <c r="Y80" s="16">
        <f t="shared" ca="1" si="29"/>
        <v>885.31859492935496</v>
      </c>
      <c r="Z80" s="16">
        <f t="shared" ca="1" si="29"/>
        <v>1171.3037126287909</v>
      </c>
      <c r="AA80" s="16">
        <f t="shared" ca="1" si="29"/>
        <v>829.70445589881092</v>
      </c>
      <c r="AB80" s="16">
        <f t="shared" ca="1" si="29"/>
        <v>1082.2186120561846</v>
      </c>
      <c r="AC80" s="16">
        <f t="shared" ca="1" si="29"/>
        <v>1022.1853005243645</v>
      </c>
      <c r="AD80" s="7">
        <f t="shared" ca="1" si="26"/>
        <v>842.21763718068337</v>
      </c>
      <c r="AE80" s="7">
        <f t="shared" ca="1" si="27"/>
        <v>1052.2019562902747</v>
      </c>
      <c r="AF80" s="7">
        <f t="shared" ca="1" si="28"/>
        <v>1317.047827556996</v>
      </c>
    </row>
    <row r="81" spans="19:32" x14ac:dyDescent="0.2">
      <c r="S81">
        <v>79</v>
      </c>
      <c r="T81" s="16">
        <f t="shared" ca="1" si="30"/>
        <v>1206.6497670725175</v>
      </c>
      <c r="U81" s="16">
        <f t="shared" ca="1" si="29"/>
        <v>950.30895956359359</v>
      </c>
      <c r="V81" s="16">
        <f t="shared" ca="1" si="29"/>
        <v>1195.0921067989298</v>
      </c>
      <c r="W81" s="16">
        <f t="shared" ca="1" si="29"/>
        <v>1021.6690254265229</v>
      </c>
      <c r="X81" s="16">
        <f t="shared" ca="1" si="29"/>
        <v>1433.9284949713283</v>
      </c>
      <c r="Y81" s="16">
        <f t="shared" ca="1" si="29"/>
        <v>911.78151588522655</v>
      </c>
      <c r="Z81" s="16">
        <f t="shared" ca="1" si="29"/>
        <v>1228.6287892536729</v>
      </c>
      <c r="AA81" s="16">
        <f t="shared" ca="1" si="29"/>
        <v>853.35186864087859</v>
      </c>
      <c r="AB81" s="16">
        <f t="shared" ca="1" si="29"/>
        <v>1130.866366482986</v>
      </c>
      <c r="AC81" s="16">
        <f t="shared" ca="1" si="29"/>
        <v>1060.1981617181521</v>
      </c>
      <c r="AD81" s="7">
        <f t="shared" ca="1" si="26"/>
        <v>866.4985392708569</v>
      </c>
      <c r="AE81" s="7">
        <f t="shared" ca="1" si="27"/>
        <v>1095.5322641005691</v>
      </c>
      <c r="AF81" s="7">
        <f t="shared" ca="1" si="28"/>
        <v>1387.736061184856</v>
      </c>
    </row>
    <row r="82" spans="19:32" x14ac:dyDescent="0.2">
      <c r="S82">
        <v>80</v>
      </c>
      <c r="T82" s="16">
        <f t="shared" ca="1" si="30"/>
        <v>1260.3102109942829</v>
      </c>
      <c r="U82" s="16">
        <f t="shared" ca="1" si="29"/>
        <v>977.36382313584659</v>
      </c>
      <c r="V82" s="16">
        <f t="shared" ca="1" si="29"/>
        <v>1238.9927678583035</v>
      </c>
      <c r="W82" s="16">
        <f t="shared" ca="1" si="29"/>
        <v>1049.73767348459</v>
      </c>
      <c r="X82" s="16">
        <f t="shared" ca="1" si="29"/>
        <v>1508.4963548258602</v>
      </c>
      <c r="Y82" s="16">
        <f t="shared" ca="1" si="29"/>
        <v>938.24443684109815</v>
      </c>
      <c r="Z82" s="16">
        <f t="shared" ca="1" si="29"/>
        <v>1285.953865878555</v>
      </c>
      <c r="AA82" s="16">
        <f t="shared" ca="1" si="29"/>
        <v>876.99928138294649</v>
      </c>
      <c r="AB82" s="16">
        <f t="shared" ca="1" si="29"/>
        <v>1179.5141209097874</v>
      </c>
      <c r="AC82" s="16">
        <f t="shared" ca="1" si="29"/>
        <v>1098.2110229119396</v>
      </c>
      <c r="AD82" s="7">
        <f t="shared" ca="1" si="26"/>
        <v>890.77944136103065</v>
      </c>
      <c r="AE82" s="7">
        <f t="shared" ca="1" si="27"/>
        <v>1138.8625719108636</v>
      </c>
      <c r="AF82" s="7">
        <f t="shared" ca="1" si="28"/>
        <v>1458.4242948127167</v>
      </c>
    </row>
    <row r="83" spans="19:32" x14ac:dyDescent="0.2">
      <c r="S83">
        <v>81</v>
      </c>
      <c r="T83" s="16">
        <f t="shared" ca="1" si="30"/>
        <v>1313.9706549160492</v>
      </c>
      <c r="U83" s="16">
        <f t="shared" ca="1" si="29"/>
        <v>1004.4186867080996</v>
      </c>
      <c r="V83" s="16">
        <f t="shared" ca="1" si="29"/>
        <v>1282.8934289176773</v>
      </c>
      <c r="W83" s="16">
        <f t="shared" ca="1" si="29"/>
        <v>1077.8063215426571</v>
      </c>
      <c r="X83" s="16">
        <f t="shared" ca="1" si="29"/>
        <v>1583.0642146803921</v>
      </c>
      <c r="Y83" s="16">
        <f t="shared" ca="1" si="29"/>
        <v>964.70735779696975</v>
      </c>
      <c r="Z83" s="16">
        <f t="shared" ca="1" si="29"/>
        <v>1343.2789425034362</v>
      </c>
      <c r="AA83" s="16">
        <f t="shared" ca="1" si="29"/>
        <v>900.64669412501416</v>
      </c>
      <c r="AB83" s="16">
        <f t="shared" ca="1" si="29"/>
        <v>1228.1618753365888</v>
      </c>
      <c r="AC83" s="16">
        <f t="shared" ca="1" si="29"/>
        <v>1136.2238841057276</v>
      </c>
      <c r="AD83" s="7">
        <f t="shared" ca="1" si="26"/>
        <v>915.06034345120418</v>
      </c>
      <c r="AE83" s="7">
        <f t="shared" ca="1" si="27"/>
        <v>1182.1928797211581</v>
      </c>
      <c r="AF83" s="7">
        <f t="shared" ca="1" si="28"/>
        <v>1529.1125284405771</v>
      </c>
    </row>
    <row r="84" spans="19:32" x14ac:dyDescent="0.2">
      <c r="S84">
        <v>82</v>
      </c>
      <c r="T84" s="16">
        <f t="shared" ca="1" si="30"/>
        <v>1367.6310988378145</v>
      </c>
      <c r="U84" s="16">
        <f t="shared" ca="1" si="29"/>
        <v>1031.4735502803526</v>
      </c>
      <c r="V84" s="16">
        <f t="shared" ca="1" si="29"/>
        <v>1326.794089977051</v>
      </c>
      <c r="W84" s="16">
        <f t="shared" ca="1" si="29"/>
        <v>1105.8749696007242</v>
      </c>
      <c r="X84" s="16">
        <f t="shared" ca="1" si="29"/>
        <v>1657.632074534923</v>
      </c>
      <c r="Y84" s="16">
        <f t="shared" ca="1" si="29"/>
        <v>991.17027875284089</v>
      </c>
      <c r="Z84" s="16">
        <f t="shared" ca="1" si="29"/>
        <v>1400.6040191283182</v>
      </c>
      <c r="AA84" s="16">
        <f t="shared" ca="1" si="29"/>
        <v>924.29410686708206</v>
      </c>
      <c r="AB84" s="16">
        <f t="shared" ca="1" si="29"/>
        <v>1276.8096297633901</v>
      </c>
      <c r="AC84" s="16">
        <f t="shared" ca="1" si="29"/>
        <v>1174.2367452995152</v>
      </c>
      <c r="AD84" s="7">
        <f t="shared" ca="1" si="26"/>
        <v>939.34124554137782</v>
      </c>
      <c r="AE84" s="7">
        <f t="shared" ca="1" si="27"/>
        <v>1225.5231875314525</v>
      </c>
      <c r="AF84" s="7">
        <f t="shared" ca="1" si="28"/>
        <v>1599.8007620684371</v>
      </c>
    </row>
    <row r="85" spans="19:32" x14ac:dyDescent="0.2">
      <c r="S85">
        <v>83</v>
      </c>
      <c r="T85" s="16">
        <f t="shared" ca="1" si="30"/>
        <v>1421.2915427595799</v>
      </c>
      <c r="U85" s="16">
        <f t="shared" ca="1" si="29"/>
        <v>1058.5284138526056</v>
      </c>
      <c r="V85" s="16">
        <f t="shared" ca="1" si="29"/>
        <v>1370.6947510364248</v>
      </c>
      <c r="W85" s="16">
        <f t="shared" ca="1" si="29"/>
        <v>1133.9436176587913</v>
      </c>
      <c r="X85" s="16">
        <f t="shared" ca="1" si="29"/>
        <v>1732.1999343894549</v>
      </c>
      <c r="Y85" s="16">
        <f t="shared" ca="1" si="29"/>
        <v>1017.6331997087125</v>
      </c>
      <c r="Z85" s="16">
        <f t="shared" ca="1" si="29"/>
        <v>1457.9290957532003</v>
      </c>
      <c r="AA85" s="16">
        <f t="shared" ca="1" si="29"/>
        <v>947.94151960914974</v>
      </c>
      <c r="AB85" s="16">
        <f t="shared" ca="1" si="29"/>
        <v>1325.4573841901915</v>
      </c>
      <c r="AC85" s="16">
        <f t="shared" ca="1" si="29"/>
        <v>1212.2496064933027</v>
      </c>
      <c r="AD85" s="7">
        <f t="shared" ca="1" si="26"/>
        <v>963.62214763155134</v>
      </c>
      <c r="AE85" s="7">
        <f t="shared" ca="1" si="27"/>
        <v>1268.853495341747</v>
      </c>
      <c r="AF85" s="7">
        <f t="shared" ca="1" si="28"/>
        <v>1670.4889956962977</v>
      </c>
    </row>
    <row r="86" spans="19:32" x14ac:dyDescent="0.2">
      <c r="S86">
        <v>84</v>
      </c>
      <c r="T86" s="16">
        <f t="shared" ca="1" si="30"/>
        <v>1474.9519866813453</v>
      </c>
      <c r="U86" s="16">
        <f t="shared" ca="1" si="29"/>
        <v>1085.5832774248586</v>
      </c>
      <c r="V86" s="16">
        <f t="shared" ca="1" si="29"/>
        <v>1414.5954120957986</v>
      </c>
      <c r="W86" s="16">
        <f t="shared" ca="1" si="29"/>
        <v>1162.0122657168583</v>
      </c>
      <c r="X86" s="16">
        <f t="shared" ca="1" si="29"/>
        <v>1806.7677942439859</v>
      </c>
      <c r="Y86" s="16">
        <f t="shared" ca="1" si="29"/>
        <v>1044.0961206645841</v>
      </c>
      <c r="Z86" s="16">
        <f t="shared" ca="1" si="29"/>
        <v>1515.2541723780814</v>
      </c>
      <c r="AA86" s="16">
        <f t="shared" ca="1" si="29"/>
        <v>971.58893235121741</v>
      </c>
      <c r="AB86" s="16">
        <f t="shared" ca="1" si="29"/>
        <v>1374.1051386169929</v>
      </c>
      <c r="AC86" s="16">
        <f t="shared" ca="1" si="29"/>
        <v>1250.2624676870903</v>
      </c>
      <c r="AD86" s="7">
        <f t="shared" ca="1" si="26"/>
        <v>987.90304972172487</v>
      </c>
      <c r="AE86" s="7">
        <f t="shared" ca="1" si="27"/>
        <v>1312.1838031520415</v>
      </c>
      <c r="AF86" s="7">
        <f t="shared" ca="1" si="28"/>
        <v>1741.1772293241575</v>
      </c>
    </row>
    <row r="87" spans="19:32" x14ac:dyDescent="0.2">
      <c r="S87">
        <v>85</v>
      </c>
      <c r="T87" s="16">
        <f t="shared" ca="1" si="30"/>
        <v>1528.6124306031106</v>
      </c>
      <c r="U87" s="16">
        <f t="shared" ca="1" si="29"/>
        <v>1112.6381409971116</v>
      </c>
      <c r="V87" s="16">
        <f t="shared" ca="1" si="29"/>
        <v>1458.4960731551719</v>
      </c>
      <c r="W87" s="16">
        <f t="shared" ca="1" si="29"/>
        <v>1190.0809137749254</v>
      </c>
      <c r="X87" s="16">
        <f t="shared" ca="1" si="29"/>
        <v>1881.3356540985178</v>
      </c>
      <c r="Y87" s="16">
        <f t="shared" ca="1" si="29"/>
        <v>1070.5590416204557</v>
      </c>
      <c r="Z87" s="16">
        <f t="shared" ca="1" si="29"/>
        <v>1572.5792490029635</v>
      </c>
      <c r="AA87" s="16">
        <f t="shared" ca="1" si="29"/>
        <v>995.23634509328531</v>
      </c>
      <c r="AB87" s="16">
        <f t="shared" ca="1" si="29"/>
        <v>1422.7528930437938</v>
      </c>
      <c r="AC87" s="16">
        <f t="shared" ca="1" si="29"/>
        <v>1288.2753288808783</v>
      </c>
      <c r="AD87" s="7">
        <f t="shared" ca="1" si="26"/>
        <v>1012.1839518118986</v>
      </c>
      <c r="AE87" s="7">
        <f t="shared" ca="1" si="27"/>
        <v>1355.514110962336</v>
      </c>
      <c r="AF87" s="7">
        <f t="shared" ca="1" si="28"/>
        <v>1811.8654629520181</v>
      </c>
    </row>
    <row r="88" spans="19:32" x14ac:dyDescent="0.2">
      <c r="S88">
        <v>86</v>
      </c>
      <c r="T88" s="16">
        <f t="shared" ca="1" si="30"/>
        <v>1582.272874524876</v>
      </c>
      <c r="U88" s="16">
        <f t="shared" ca="1" si="29"/>
        <v>1139.6930045693646</v>
      </c>
      <c r="V88" s="16">
        <f t="shared" ca="1" si="29"/>
        <v>1502.3967342145456</v>
      </c>
      <c r="W88" s="16">
        <f t="shared" ca="1" si="29"/>
        <v>1218.1495618329925</v>
      </c>
      <c r="X88" s="16">
        <f t="shared" ca="1" si="29"/>
        <v>1955.9035139530488</v>
      </c>
      <c r="Y88" s="16">
        <f t="shared" ca="1" si="29"/>
        <v>1097.0219625763273</v>
      </c>
      <c r="Z88" s="16">
        <f t="shared" ca="1" si="29"/>
        <v>1629.9043256278455</v>
      </c>
      <c r="AA88" s="16">
        <f t="shared" ca="1" si="29"/>
        <v>1018.883757835353</v>
      </c>
      <c r="AB88" s="16">
        <f t="shared" ca="1" si="29"/>
        <v>1471.4006474705957</v>
      </c>
      <c r="AC88" s="16">
        <f t="shared" ca="1" si="29"/>
        <v>1326.2881900746659</v>
      </c>
      <c r="AD88" s="7">
        <f t="shared" ca="1" si="26"/>
        <v>1036.4648539020723</v>
      </c>
      <c r="AE88" s="7">
        <f t="shared" ca="1" si="27"/>
        <v>1398.8444187726309</v>
      </c>
      <c r="AF88" s="7">
        <f t="shared" ca="1" si="28"/>
        <v>1882.5536965798781</v>
      </c>
    </row>
    <row r="89" spans="19:32" x14ac:dyDescent="0.2">
      <c r="S89">
        <v>87</v>
      </c>
      <c r="T89" s="16">
        <f t="shared" ca="1" si="30"/>
        <v>1635.9333184466414</v>
      </c>
      <c r="U89" s="16">
        <f t="shared" ca="1" si="29"/>
        <v>1166.7478681416176</v>
      </c>
      <c r="V89" s="16">
        <f t="shared" ca="1" si="29"/>
        <v>1546.2973952739194</v>
      </c>
      <c r="W89" s="16">
        <f t="shared" ca="1" si="29"/>
        <v>1246.2182098910596</v>
      </c>
      <c r="X89" s="16">
        <f t="shared" ca="1" si="29"/>
        <v>2030.4713738075807</v>
      </c>
      <c r="Y89" s="16">
        <f t="shared" ca="1" si="29"/>
        <v>1123.4848835321984</v>
      </c>
      <c r="Z89" s="16">
        <f t="shared" ca="1" si="29"/>
        <v>1687.2294022527267</v>
      </c>
      <c r="AA89" s="16">
        <f t="shared" ca="1" si="29"/>
        <v>1042.5311705774209</v>
      </c>
      <c r="AB89" s="16">
        <f t="shared" ca="1" si="29"/>
        <v>1520.0484018973975</v>
      </c>
      <c r="AC89" s="16">
        <f t="shared" ca="1" si="29"/>
        <v>1364.3010512684534</v>
      </c>
      <c r="AD89" s="7">
        <f t="shared" ca="1" si="26"/>
        <v>1060.7457559922459</v>
      </c>
      <c r="AE89" s="7">
        <f t="shared" ca="1" si="27"/>
        <v>1442.1747265829254</v>
      </c>
      <c r="AF89" s="7">
        <f t="shared" ca="1" si="28"/>
        <v>1953.2419302077387</v>
      </c>
    </row>
    <row r="90" spans="19:32" x14ac:dyDescent="0.2">
      <c r="S90">
        <v>88</v>
      </c>
      <c r="T90" s="16">
        <f t="shared" ca="1" si="30"/>
        <v>1689.5937623684067</v>
      </c>
      <c r="U90" s="16">
        <f t="shared" ref="U90:U102" ca="1" si="31">TREND(I$6:I$7, $A$6:$A$7, $S90)</f>
        <v>1193.8027317138706</v>
      </c>
      <c r="V90" s="16">
        <f t="shared" ref="V90:V102" ca="1" si="32">TREND(J$6:J$7, $A$6:$A$7, $S90)</f>
        <v>1590.1980563332932</v>
      </c>
      <c r="W90" s="16">
        <f t="shared" ref="W90:W102" ca="1" si="33">TREND(K$6:K$7, $A$6:$A$7, $S90)</f>
        <v>1274.2868579491271</v>
      </c>
      <c r="X90" s="16">
        <f t="shared" ref="X90:X102" ca="1" si="34">TREND(L$6:L$7, $A$6:$A$7, $S90)</f>
        <v>2105.0392336621126</v>
      </c>
      <c r="Y90" s="16">
        <f t="shared" ref="Y90:Y102" ca="1" si="35">TREND(M$6:M$7, $A$6:$A$7, $S90)</f>
        <v>1149.94780448807</v>
      </c>
      <c r="Z90" s="16">
        <f t="shared" ref="Z90:Z102" ca="1" si="36">TREND(N$6:N$7, $A$6:$A$7, $S90)</f>
        <v>1744.5544788776087</v>
      </c>
      <c r="AA90" s="16">
        <f t="shared" ref="AA90:AA102" ca="1" si="37">TREND(O$6:O$7, $A$6:$A$7, $S90)</f>
        <v>1066.1785833194888</v>
      </c>
      <c r="AB90" s="16">
        <f t="shared" ref="AB90:AB102" ca="1" si="38">TREND(P$6:P$7, $A$6:$A$7, $S90)</f>
        <v>1568.6961563241985</v>
      </c>
      <c r="AC90" s="16">
        <f t="shared" ref="AC90:AC102" ca="1" si="39">TREND(Q$6:Q$7, $A$6:$A$7, $S90)</f>
        <v>1402.313912462241</v>
      </c>
      <c r="AD90" s="7">
        <f t="shared" ca="1" si="26"/>
        <v>1085.0266580824195</v>
      </c>
      <c r="AE90" s="7">
        <f t="shared" ca="1" si="27"/>
        <v>1485.5050343932198</v>
      </c>
      <c r="AF90" s="7">
        <f t="shared" ca="1" si="28"/>
        <v>2023.9301638355994</v>
      </c>
    </row>
    <row r="91" spans="19:32" x14ac:dyDescent="0.2">
      <c r="S91">
        <v>89</v>
      </c>
      <c r="T91" s="16">
        <f t="shared" ca="1" si="30"/>
        <v>1743.2542062901721</v>
      </c>
      <c r="U91" s="16">
        <f t="shared" ca="1" si="31"/>
        <v>1220.8575952861236</v>
      </c>
      <c r="V91" s="16">
        <f t="shared" ca="1" si="32"/>
        <v>1634.0987173926669</v>
      </c>
      <c r="W91" s="16">
        <f t="shared" ca="1" si="33"/>
        <v>1302.3555060071942</v>
      </c>
      <c r="X91" s="16">
        <f t="shared" ca="1" si="34"/>
        <v>2179.6070935166435</v>
      </c>
      <c r="Y91" s="16">
        <f t="shared" ca="1" si="35"/>
        <v>1176.4107254439416</v>
      </c>
      <c r="Z91" s="16">
        <f t="shared" ca="1" si="36"/>
        <v>1801.8795555024908</v>
      </c>
      <c r="AA91" s="16">
        <f t="shared" ca="1" si="37"/>
        <v>1089.8259960615562</v>
      </c>
      <c r="AB91" s="16">
        <f t="shared" ca="1" si="38"/>
        <v>1617.3439107510003</v>
      </c>
      <c r="AC91" s="16">
        <f t="shared" ca="1" si="39"/>
        <v>1440.326773656029</v>
      </c>
      <c r="AD91" s="7">
        <f t="shared" ca="1" si="26"/>
        <v>1109.307560172593</v>
      </c>
      <c r="AE91" s="7">
        <f t="shared" ca="1" si="27"/>
        <v>1528.8353422035148</v>
      </c>
      <c r="AF91" s="7">
        <f t="shared" ca="1" si="28"/>
        <v>2094.6183974634591</v>
      </c>
    </row>
    <row r="92" spans="19:32" x14ac:dyDescent="0.2">
      <c r="S92">
        <v>90</v>
      </c>
      <c r="T92" s="16">
        <f t="shared" ca="1" si="30"/>
        <v>1796.9146502119374</v>
      </c>
      <c r="U92" s="16">
        <f t="shared" ca="1" si="31"/>
        <v>1247.9124588583761</v>
      </c>
      <c r="V92" s="16">
        <f t="shared" ca="1" si="32"/>
        <v>1677.9993784520407</v>
      </c>
      <c r="W92" s="16">
        <f t="shared" ca="1" si="33"/>
        <v>1330.4241540652613</v>
      </c>
      <c r="X92" s="16">
        <f t="shared" ca="1" si="34"/>
        <v>2254.1749533711754</v>
      </c>
      <c r="Y92" s="16">
        <f t="shared" ca="1" si="35"/>
        <v>1202.8736463998132</v>
      </c>
      <c r="Z92" s="16">
        <f t="shared" ca="1" si="36"/>
        <v>1859.2046321273729</v>
      </c>
      <c r="AA92" s="16">
        <f t="shared" ca="1" si="37"/>
        <v>1113.4734088036241</v>
      </c>
      <c r="AB92" s="16">
        <f t="shared" ca="1" si="38"/>
        <v>1665.9916651778012</v>
      </c>
      <c r="AC92" s="16">
        <f t="shared" ca="1" si="39"/>
        <v>1478.3396348498165</v>
      </c>
      <c r="AD92" s="7">
        <f t="shared" ca="1" si="26"/>
        <v>1133.5884622627666</v>
      </c>
      <c r="AE92" s="7">
        <f t="shared" ca="1" si="27"/>
        <v>1572.1656500138088</v>
      </c>
      <c r="AF92" s="7">
        <f t="shared" ca="1" si="28"/>
        <v>2165.30663109132</v>
      </c>
    </row>
    <row r="93" spans="19:32" x14ac:dyDescent="0.2">
      <c r="S93">
        <v>91</v>
      </c>
      <c r="T93" s="16">
        <f t="shared" ca="1" si="30"/>
        <v>1850.5750941337028</v>
      </c>
      <c r="U93" s="16">
        <f t="shared" ca="1" si="31"/>
        <v>1274.9673224306291</v>
      </c>
      <c r="V93" s="16">
        <f t="shared" ca="1" si="32"/>
        <v>1721.900039511414</v>
      </c>
      <c r="W93" s="16">
        <f t="shared" ca="1" si="33"/>
        <v>1358.4928021233284</v>
      </c>
      <c r="X93" s="16">
        <f t="shared" ca="1" si="34"/>
        <v>2328.7428132257064</v>
      </c>
      <c r="Y93" s="16">
        <f t="shared" ca="1" si="35"/>
        <v>1229.3365673556848</v>
      </c>
      <c r="Z93" s="16">
        <f t="shared" ca="1" si="36"/>
        <v>1916.529708752254</v>
      </c>
      <c r="AA93" s="16">
        <f t="shared" ca="1" si="37"/>
        <v>1137.120821545692</v>
      </c>
      <c r="AB93" s="16">
        <f t="shared" ca="1" si="38"/>
        <v>1714.6394196046031</v>
      </c>
      <c r="AC93" s="16">
        <f t="shared" ca="1" si="39"/>
        <v>1516.3524960436041</v>
      </c>
      <c r="AD93" s="7">
        <f t="shared" ca="1" si="26"/>
        <v>1157.8693643529405</v>
      </c>
      <c r="AE93" s="7">
        <f t="shared" ca="1" si="27"/>
        <v>1615.4959578241037</v>
      </c>
      <c r="AF93" s="7">
        <f t="shared" ca="1" si="28"/>
        <v>2235.9948647191795</v>
      </c>
    </row>
    <row r="94" spans="19:32" x14ac:dyDescent="0.2">
      <c r="S94">
        <v>92</v>
      </c>
      <c r="T94" s="16">
        <f t="shared" ca="1" si="30"/>
        <v>1904.2355380554682</v>
      </c>
      <c r="U94" s="16">
        <f t="shared" ca="1" si="31"/>
        <v>1302.0221860028821</v>
      </c>
      <c r="V94" s="16">
        <f t="shared" ca="1" si="32"/>
        <v>1765.8007005707877</v>
      </c>
      <c r="W94" s="16">
        <f t="shared" ca="1" si="33"/>
        <v>1386.5614501813955</v>
      </c>
      <c r="X94" s="16">
        <f t="shared" ca="1" si="34"/>
        <v>2403.3106730802383</v>
      </c>
      <c r="Y94" s="16">
        <f t="shared" ca="1" si="35"/>
        <v>1255.7994883115559</v>
      </c>
      <c r="Z94" s="16">
        <f t="shared" ca="1" si="36"/>
        <v>1973.8547853771361</v>
      </c>
      <c r="AA94" s="16">
        <f t="shared" ca="1" si="37"/>
        <v>1160.7682342877595</v>
      </c>
      <c r="AB94" s="16">
        <f t="shared" ca="1" si="38"/>
        <v>1763.287174031404</v>
      </c>
      <c r="AC94" s="16">
        <f t="shared" ca="1" si="39"/>
        <v>1554.3653572373917</v>
      </c>
      <c r="AD94" s="7">
        <f t="shared" ca="1" si="26"/>
        <v>1182.1502664431137</v>
      </c>
      <c r="AE94" s="7">
        <f t="shared" ca="1" si="27"/>
        <v>1658.8262656343977</v>
      </c>
      <c r="AF94" s="7">
        <f t="shared" ca="1" si="28"/>
        <v>2306.6830983470404</v>
      </c>
    </row>
    <row r="95" spans="19:32" x14ac:dyDescent="0.2">
      <c r="S95">
        <v>93</v>
      </c>
      <c r="T95" s="16">
        <f t="shared" ca="1" si="30"/>
        <v>1957.8959819772335</v>
      </c>
      <c r="U95" s="16">
        <f t="shared" ca="1" si="31"/>
        <v>1329.0770495751351</v>
      </c>
      <c r="V95" s="16">
        <f t="shared" ca="1" si="32"/>
        <v>1809.7013616301615</v>
      </c>
      <c r="W95" s="16">
        <f t="shared" ca="1" si="33"/>
        <v>1414.6300982394625</v>
      </c>
      <c r="X95" s="16">
        <f t="shared" ca="1" si="34"/>
        <v>2477.8785329347693</v>
      </c>
      <c r="Y95" s="16">
        <f t="shared" ca="1" si="35"/>
        <v>1282.2624092674275</v>
      </c>
      <c r="Z95" s="16">
        <f t="shared" ca="1" si="36"/>
        <v>2031.1798620020181</v>
      </c>
      <c r="AA95" s="16">
        <f t="shared" ca="1" si="37"/>
        <v>1184.4156470298274</v>
      </c>
      <c r="AB95" s="16">
        <f t="shared" ca="1" si="38"/>
        <v>1811.9349284582058</v>
      </c>
      <c r="AC95" s="16">
        <f t="shared" ca="1" si="39"/>
        <v>1592.3782184311797</v>
      </c>
      <c r="AD95" s="7">
        <f t="shared" ca="1" si="26"/>
        <v>1206.4311685332875</v>
      </c>
      <c r="AE95" s="7">
        <f t="shared" ca="1" si="27"/>
        <v>1701.0397900306707</v>
      </c>
      <c r="AF95" s="7">
        <f t="shared" ca="1" si="28"/>
        <v>2377.3713319749004</v>
      </c>
    </row>
    <row r="96" spans="19:32" x14ac:dyDescent="0.2">
      <c r="S96">
        <v>94</v>
      </c>
      <c r="T96" s="16">
        <f t="shared" ca="1" si="30"/>
        <v>2011.5564258989989</v>
      </c>
      <c r="U96" s="16">
        <f t="shared" ca="1" si="31"/>
        <v>1356.1319131473881</v>
      </c>
      <c r="V96" s="16">
        <f t="shared" ca="1" si="32"/>
        <v>1853.6020226895353</v>
      </c>
      <c r="W96" s="16">
        <f t="shared" ca="1" si="33"/>
        <v>1442.6987462975296</v>
      </c>
      <c r="X96" s="16">
        <f t="shared" ca="1" si="34"/>
        <v>2552.4463927893012</v>
      </c>
      <c r="Y96" s="16">
        <f t="shared" ca="1" si="35"/>
        <v>1308.7253302232991</v>
      </c>
      <c r="Z96" s="16">
        <f t="shared" ca="1" si="36"/>
        <v>2088.5049386268993</v>
      </c>
      <c r="AA96" s="16">
        <f t="shared" ca="1" si="37"/>
        <v>1208.0630597718953</v>
      </c>
      <c r="AB96" s="16">
        <f t="shared" ca="1" si="38"/>
        <v>1860.5826828850068</v>
      </c>
      <c r="AC96" s="16">
        <f t="shared" ca="1" si="39"/>
        <v>1630.3910796249672</v>
      </c>
      <c r="AD96" s="7">
        <f t="shared" ca="1" si="26"/>
        <v>1230.7120706234612</v>
      </c>
      <c r="AE96" s="7">
        <f t="shared" ca="1" si="27"/>
        <v>1741.9965511572514</v>
      </c>
      <c r="AF96" s="7">
        <f t="shared" ca="1" si="28"/>
        <v>2448.0595656027608</v>
      </c>
    </row>
    <row r="97" spans="19:32" x14ac:dyDescent="0.2">
      <c r="S97">
        <v>95</v>
      </c>
      <c r="T97" s="16">
        <f t="shared" ca="1" si="30"/>
        <v>2065.2168698207643</v>
      </c>
      <c r="U97" s="16">
        <f t="shared" ca="1" si="31"/>
        <v>1383.1867767196411</v>
      </c>
      <c r="V97" s="16">
        <f t="shared" ca="1" si="32"/>
        <v>1897.5026837489086</v>
      </c>
      <c r="W97" s="16">
        <f t="shared" ca="1" si="33"/>
        <v>1470.7673943555967</v>
      </c>
      <c r="X97" s="16">
        <f t="shared" ca="1" si="34"/>
        <v>2627.0142526438322</v>
      </c>
      <c r="Y97" s="16">
        <f t="shared" ca="1" si="35"/>
        <v>1335.1882511791707</v>
      </c>
      <c r="Z97" s="16">
        <f t="shared" ca="1" si="36"/>
        <v>2145.8300152517813</v>
      </c>
      <c r="AA97" s="16">
        <f t="shared" ca="1" si="37"/>
        <v>1231.7104725139632</v>
      </c>
      <c r="AB97" s="16">
        <f t="shared" ca="1" si="38"/>
        <v>1909.2304373118086</v>
      </c>
      <c r="AC97" s="16">
        <f t="shared" ca="1" si="39"/>
        <v>1668.4039408187548</v>
      </c>
      <c r="AD97" s="7">
        <f t="shared" ca="1" si="26"/>
        <v>1254.9929727136348</v>
      </c>
      <c r="AE97" s="7">
        <f t="shared" ca="1" si="27"/>
        <v>1782.9533122838316</v>
      </c>
      <c r="AF97" s="7">
        <f t="shared" ca="1" si="28"/>
        <v>2518.7477992306208</v>
      </c>
    </row>
    <row r="98" spans="19:32" x14ac:dyDescent="0.2">
      <c r="S98">
        <v>96</v>
      </c>
      <c r="T98" s="16">
        <f t="shared" ca="1" si="30"/>
        <v>2118.8773137425296</v>
      </c>
      <c r="U98" s="16">
        <f t="shared" ca="1" si="31"/>
        <v>1410.2416402918941</v>
      </c>
      <c r="V98" s="16">
        <f t="shared" ca="1" si="32"/>
        <v>1941.4033448082828</v>
      </c>
      <c r="W98" s="16">
        <f t="shared" ca="1" si="33"/>
        <v>1498.8360424136638</v>
      </c>
      <c r="X98" s="16">
        <f t="shared" ca="1" si="34"/>
        <v>2701.582112498364</v>
      </c>
      <c r="Y98" s="16">
        <f t="shared" ca="1" si="35"/>
        <v>1361.6511721350419</v>
      </c>
      <c r="Z98" s="16">
        <f t="shared" ca="1" si="36"/>
        <v>2203.1550918766634</v>
      </c>
      <c r="AA98" s="16">
        <f t="shared" ca="1" si="37"/>
        <v>1255.3578852560306</v>
      </c>
      <c r="AB98" s="16">
        <f t="shared" ca="1" si="38"/>
        <v>1957.8781917386095</v>
      </c>
      <c r="AC98" s="16">
        <f t="shared" ca="1" si="39"/>
        <v>1706.4168020125428</v>
      </c>
      <c r="AD98" s="7">
        <f t="shared" ca="1" si="26"/>
        <v>1279.2738748038082</v>
      </c>
      <c r="AE98" s="7">
        <f t="shared" ca="1" si="27"/>
        <v>1823.9100734104127</v>
      </c>
      <c r="AF98" s="7">
        <f t="shared" ca="1" si="28"/>
        <v>2589.4360328584817</v>
      </c>
    </row>
    <row r="99" spans="19:32" x14ac:dyDescent="0.2">
      <c r="S99">
        <v>97</v>
      </c>
      <c r="T99" s="16">
        <f t="shared" ca="1" si="30"/>
        <v>2172.537757664295</v>
      </c>
      <c r="U99" s="16">
        <f t="shared" ca="1" si="31"/>
        <v>1437.2965038641471</v>
      </c>
      <c r="V99" s="16">
        <f t="shared" ca="1" si="32"/>
        <v>1985.3040058676561</v>
      </c>
      <c r="W99" s="16">
        <f t="shared" ca="1" si="33"/>
        <v>1526.9046904717309</v>
      </c>
      <c r="X99" s="16">
        <f t="shared" ca="1" si="34"/>
        <v>2776.1499723528959</v>
      </c>
      <c r="Y99" s="16">
        <f t="shared" ca="1" si="35"/>
        <v>1388.1140930909135</v>
      </c>
      <c r="Z99" s="16">
        <f t="shared" ca="1" si="36"/>
        <v>2260.4801685015445</v>
      </c>
      <c r="AA99" s="16">
        <f t="shared" ca="1" si="37"/>
        <v>1279.0052979980985</v>
      </c>
      <c r="AB99" s="16">
        <f t="shared" ca="1" si="38"/>
        <v>2006.5259461654114</v>
      </c>
      <c r="AC99" s="16">
        <f t="shared" ca="1" si="39"/>
        <v>1744.4296632063304</v>
      </c>
      <c r="AD99" s="7">
        <f t="shared" ca="1" si="26"/>
        <v>1303.5547768939819</v>
      </c>
      <c r="AE99" s="7">
        <f t="shared" ca="1" si="27"/>
        <v>1864.8668345369933</v>
      </c>
      <c r="AF99" s="7">
        <f t="shared" ca="1" si="28"/>
        <v>2660.1242664863421</v>
      </c>
    </row>
    <row r="100" spans="19:32" x14ac:dyDescent="0.2">
      <c r="S100">
        <v>98</v>
      </c>
      <c r="T100" s="16">
        <f t="shared" ca="1" si="30"/>
        <v>2226.1982015860603</v>
      </c>
      <c r="U100" s="16">
        <f t="shared" ca="1" si="31"/>
        <v>1464.3513674364001</v>
      </c>
      <c r="V100" s="16">
        <f t="shared" ca="1" si="32"/>
        <v>2029.2046669270303</v>
      </c>
      <c r="W100" s="16">
        <f t="shared" ca="1" si="33"/>
        <v>1554.973338529798</v>
      </c>
      <c r="X100" s="16">
        <f t="shared" ca="1" si="34"/>
        <v>2850.7178322074269</v>
      </c>
      <c r="Y100" s="16">
        <f t="shared" ca="1" si="35"/>
        <v>1414.5770140467851</v>
      </c>
      <c r="Z100" s="16">
        <f t="shared" ca="1" si="36"/>
        <v>2317.8052451264266</v>
      </c>
      <c r="AA100" s="16">
        <f t="shared" ca="1" si="37"/>
        <v>1302.6527107401664</v>
      </c>
      <c r="AB100" s="16">
        <f t="shared" ca="1" si="38"/>
        <v>2055.1737005922123</v>
      </c>
      <c r="AC100" s="16">
        <f t="shared" ca="1" si="39"/>
        <v>1782.4425244001179</v>
      </c>
      <c r="AD100" s="7">
        <f t="shared" ca="1" si="26"/>
        <v>1327.8356789841557</v>
      </c>
      <c r="AE100" s="7">
        <f t="shared" ca="1" si="27"/>
        <v>1905.823595663574</v>
      </c>
      <c r="AF100" s="7">
        <f t="shared" ca="1" si="28"/>
        <v>2730.8125001142021</v>
      </c>
    </row>
    <row r="101" spans="19:32" x14ac:dyDescent="0.2">
      <c r="S101">
        <v>99</v>
      </c>
      <c r="T101" s="16">
        <f t="shared" ca="1" si="30"/>
        <v>2279.8586455078257</v>
      </c>
      <c r="U101" s="16">
        <f t="shared" ca="1" si="31"/>
        <v>1491.4062310086531</v>
      </c>
      <c r="V101" s="16">
        <f t="shared" ca="1" si="32"/>
        <v>2073.1053279864036</v>
      </c>
      <c r="W101" s="16">
        <f t="shared" ca="1" si="33"/>
        <v>1583.0419865878655</v>
      </c>
      <c r="X101" s="16">
        <f t="shared" ca="1" si="34"/>
        <v>2925.2856920619588</v>
      </c>
      <c r="Y101" s="16">
        <f t="shared" ca="1" si="35"/>
        <v>1441.0399350026566</v>
      </c>
      <c r="Z101" s="16">
        <f t="shared" ca="1" si="36"/>
        <v>2375.1303217513087</v>
      </c>
      <c r="AA101" s="16">
        <f t="shared" ca="1" si="37"/>
        <v>1326.3001234822339</v>
      </c>
      <c r="AB101" s="16">
        <f t="shared" ca="1" si="38"/>
        <v>2103.8214550190141</v>
      </c>
      <c r="AC101" s="16">
        <f t="shared" ca="1" si="39"/>
        <v>1820.4553855939055</v>
      </c>
      <c r="AD101" s="7">
        <f t="shared" ca="1" si="26"/>
        <v>1352.1165810743289</v>
      </c>
      <c r="AE101" s="7">
        <f t="shared" ca="1" si="27"/>
        <v>1946.7803567901547</v>
      </c>
      <c r="AF101" s="7">
        <f t="shared" ca="1" si="28"/>
        <v>2801.5007337420629</v>
      </c>
    </row>
    <row r="102" spans="19:32" x14ac:dyDescent="0.2">
      <c r="S102">
        <v>100</v>
      </c>
      <c r="T102" s="16">
        <f t="shared" ca="1" si="30"/>
        <v>2333.5190894295911</v>
      </c>
      <c r="U102" s="16">
        <f t="shared" ca="1" si="31"/>
        <v>1518.4610945809061</v>
      </c>
      <c r="V102" s="16">
        <f t="shared" ca="1" si="32"/>
        <v>2117.0059890457769</v>
      </c>
      <c r="W102" s="16">
        <f t="shared" ca="1" si="33"/>
        <v>1611.1106346459326</v>
      </c>
      <c r="X102" s="16">
        <f t="shared" ca="1" si="34"/>
        <v>2999.8535519164898</v>
      </c>
      <c r="Y102" s="16">
        <f t="shared" ca="1" si="35"/>
        <v>1467.5028559585282</v>
      </c>
      <c r="Z102" s="16">
        <f t="shared" ca="1" si="36"/>
        <v>2432.4553983761907</v>
      </c>
      <c r="AA102" s="16">
        <f t="shared" ca="1" si="37"/>
        <v>1349.9475362243018</v>
      </c>
      <c r="AB102" s="16">
        <f t="shared" ca="1" si="38"/>
        <v>2152.4692094458151</v>
      </c>
      <c r="AC102" s="16">
        <f t="shared" ca="1" si="39"/>
        <v>1858.4682467876935</v>
      </c>
      <c r="AD102" s="7">
        <f t="shared" ca="1" si="26"/>
        <v>1376.3974831645028</v>
      </c>
      <c r="AE102" s="7">
        <f t="shared" ca="1" si="27"/>
        <v>1987.7371179167353</v>
      </c>
      <c r="AF102" s="7">
        <f t="shared" ca="1" si="28"/>
        <v>2872.1889673699225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Dataset</vt:lpstr>
      <vt:lpstr>Linear Interpolation</vt:lpstr>
      <vt:lpstr>Linear Interpolation + Extrapol</vt:lpstr>
      <vt:lpstr>Linear Interpolation w Outlier </vt:lpstr>
      <vt:lpstr>Linear Interpolation w Hiatus</vt:lpstr>
      <vt:lpstr>Linear regression w Hiatus</vt:lpstr>
      <vt:lpstr>Polynomial regression</vt:lpstr>
      <vt:lpstr>Linear Interpolation uncertaint</vt:lpstr>
      <vt:lpstr>Monte Carlo</vt:lpstr>
      <vt:lpstr>Interpolation of uncertainty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De Vleeschouwer</dc:creator>
  <cp:lastModifiedBy>David De Vleeschouwer</cp:lastModifiedBy>
  <dcterms:created xsi:type="dcterms:W3CDTF">2021-04-30T07:29:47Z</dcterms:created>
  <dcterms:modified xsi:type="dcterms:W3CDTF">2021-05-11T11:02:17Z</dcterms:modified>
</cp:coreProperties>
</file>